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e082908\Desktop\New Website Docs\Grantee Report Forms by SOW\Adult SA\"/>
    </mc:Choice>
  </mc:AlternateContent>
  <xr:revisionPtr revIDLastSave="0" documentId="8_{6F47D975-A97E-47D0-9A82-659620C3B37C}" xr6:coauthVersionLast="47" xr6:coauthVersionMax="47" xr10:uidLastSave="{00000000-0000-0000-0000-000000000000}"/>
  <bookViews>
    <workbookView xWindow="-120" yWindow="-120" windowWidth="24240" windowHeight="13140" xr2:uid="{00000000-000D-0000-FFFF-FFFF00000000}"/>
  </bookViews>
  <sheets>
    <sheet name="INSTRUCTIONS" sheetId="1" r:id="rId1"/>
    <sheet name="BASE GRANTEE INFO &amp; UPDATES" sheetId="2" r:id="rId2"/>
    <sheet name="CLIENT ACTIVITY" sheetId="3" r:id="rId3"/>
    <sheet name="TRAINING" sheetId="4" r:id="rId4"/>
    <sheet name="ACTIVITIES MEETINGS EVENTS" sheetId="5" r:id="rId5"/>
    <sheet name="CONSUMER FEEDBACK" sheetId="6" r:id="rId6"/>
    <sheet name="SUMMARY" sheetId="7" r:id="rId7"/>
    <sheet name="Pick List "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6" i="7" l="1"/>
  <c r="S155" i="7"/>
  <c r="S157" i="7" s="1"/>
  <c r="O150" i="7"/>
  <c r="O149" i="7"/>
  <c r="O148" i="7"/>
  <c r="O147" i="7"/>
  <c r="O151" i="7" s="1"/>
  <c r="S139" i="7"/>
  <c r="S138" i="7"/>
  <c r="S140" i="7" s="1"/>
  <c r="AG133" i="7"/>
  <c r="AG132" i="7"/>
  <c r="AG131" i="7"/>
  <c r="AG130" i="7"/>
  <c r="AG129" i="7"/>
  <c r="AG128" i="7"/>
  <c r="AG127" i="7"/>
  <c r="AG126" i="7"/>
  <c r="AG125" i="7"/>
  <c r="AG134" i="7" s="1"/>
  <c r="AO118" i="7"/>
  <c r="AH118" i="7"/>
  <c r="AA118" i="7"/>
  <c r="T118" i="7"/>
  <c r="M118" i="7"/>
  <c r="AO117" i="7"/>
  <c r="AH117" i="7"/>
  <c r="AA117" i="7"/>
  <c r="T117" i="7"/>
  <c r="M117" i="7"/>
  <c r="AH116" i="7"/>
  <c r="AA116" i="7"/>
  <c r="T116" i="7"/>
  <c r="AO116" i="7" s="1"/>
  <c r="M116" i="7"/>
  <c r="AH115" i="7"/>
  <c r="AO115" i="7" s="1"/>
  <c r="AA115" i="7"/>
  <c r="T115" i="7"/>
  <c r="M115" i="7"/>
  <c r="AH114" i="7"/>
  <c r="AA114" i="7"/>
  <c r="T114" i="7"/>
  <c r="M114" i="7"/>
  <c r="AO114" i="7" s="1"/>
  <c r="AH113" i="7"/>
  <c r="AA113" i="7"/>
  <c r="T113" i="7"/>
  <c r="M113" i="7"/>
  <c r="AO113" i="7" s="1"/>
  <c r="AH112" i="7"/>
  <c r="AA112" i="7"/>
  <c r="T112" i="7"/>
  <c r="M112" i="7"/>
  <c r="AO112" i="7" s="1"/>
  <c r="AH111" i="7"/>
  <c r="AA111" i="7"/>
  <c r="AA119" i="7" s="1"/>
  <c r="T111" i="7"/>
  <c r="M111" i="7"/>
  <c r="M119" i="7" s="1"/>
  <c r="AO110" i="7"/>
  <c r="AH110" i="7"/>
  <c r="AH119" i="7" s="1"/>
  <c r="AA110" i="7"/>
  <c r="T110" i="7"/>
  <c r="T119" i="7" s="1"/>
  <c r="M110" i="7"/>
  <c r="AH104" i="7"/>
  <c r="AA104" i="7"/>
  <c r="T104" i="7"/>
  <c r="AO104" i="7" s="1"/>
  <c r="M104" i="7"/>
  <c r="A104" i="7"/>
  <c r="AO103" i="7"/>
  <c r="AH103" i="7"/>
  <c r="AA103" i="7"/>
  <c r="T103" i="7"/>
  <c r="M103" i="7"/>
  <c r="A103" i="7"/>
  <c r="AH102" i="7"/>
  <c r="AA102" i="7"/>
  <c r="T102" i="7"/>
  <c r="M102" i="7"/>
  <c r="AO102" i="7" s="1"/>
  <c r="A102" i="7"/>
  <c r="AH101" i="7"/>
  <c r="AA101" i="7"/>
  <c r="T101" i="7"/>
  <c r="M101" i="7"/>
  <c r="AO101" i="7" s="1"/>
  <c r="A101" i="7"/>
  <c r="AH100" i="7"/>
  <c r="AA100" i="7"/>
  <c r="T100" i="7"/>
  <c r="AO100" i="7" s="1"/>
  <c r="M100" i="7"/>
  <c r="A100" i="7"/>
  <c r="AO99" i="7"/>
  <c r="AH99" i="7"/>
  <c r="AA99" i="7"/>
  <c r="T99" i="7"/>
  <c r="M99" i="7"/>
  <c r="A99" i="7"/>
  <c r="AH98" i="7"/>
  <c r="AA98" i="7"/>
  <c r="T98" i="7"/>
  <c r="M98" i="7"/>
  <c r="AO98" i="7" s="1"/>
  <c r="A98" i="7"/>
  <c r="AH97" i="7"/>
  <c r="AA97" i="7"/>
  <c r="T97" i="7"/>
  <c r="M97" i="7"/>
  <c r="AO97" i="7" s="1"/>
  <c r="A97" i="7"/>
  <c r="AH96" i="7"/>
  <c r="AH106" i="7" s="1"/>
  <c r="AA96" i="7"/>
  <c r="AA106" i="7" s="1"/>
  <c r="T96" i="7"/>
  <c r="T106" i="7" s="1"/>
  <c r="M96" i="7"/>
  <c r="M106" i="7" s="1"/>
  <c r="A96" i="7"/>
  <c r="S91" i="7"/>
  <c r="S90" i="7"/>
  <c r="S92" i="7" s="1"/>
  <c r="S85" i="7"/>
  <c r="S84" i="7"/>
  <c r="S86" i="7" s="1"/>
  <c r="M79" i="7"/>
  <c r="M78" i="7"/>
  <c r="M77" i="7"/>
  <c r="M76" i="7"/>
  <c r="M80" i="7" s="1"/>
  <c r="R69" i="7"/>
  <c r="L69" i="7"/>
  <c r="R68" i="7"/>
  <c r="L68" i="7"/>
  <c r="R67" i="7"/>
  <c r="L67" i="7"/>
  <c r="R66" i="7"/>
  <c r="L66" i="7"/>
  <c r="AY65" i="7"/>
  <c r="R65" i="7"/>
  <c r="L65" i="7"/>
  <c r="AY64" i="7"/>
  <c r="R64" i="7"/>
  <c r="L64" i="7"/>
  <c r="AY63" i="7"/>
  <c r="R63" i="7"/>
  <c r="L63" i="7"/>
  <c r="AY62" i="7"/>
  <c r="R62" i="7"/>
  <c r="L62" i="7"/>
  <c r="AY61" i="7"/>
  <c r="R61" i="7"/>
  <c r="L61" i="7"/>
  <c r="AY60" i="7"/>
  <c r="R60" i="7"/>
  <c r="L60" i="7"/>
  <c r="AY59" i="7"/>
  <c r="R59" i="7"/>
  <c r="L59" i="7"/>
  <c r="AY58" i="7"/>
  <c r="AY70" i="7" s="1"/>
  <c r="R58" i="7"/>
  <c r="R70" i="7" s="1"/>
  <c r="L58" i="7"/>
  <c r="L70" i="7" s="1"/>
  <c r="L53" i="7"/>
  <c r="AS52" i="7"/>
  <c r="AS54" i="7" s="1"/>
  <c r="L52" i="7"/>
  <c r="L54" i="7" s="1"/>
  <c r="CI45" i="7"/>
  <c r="CA45" i="7"/>
  <c r="BS45" i="7"/>
  <c r="CQ45" i="7" s="1"/>
  <c r="BB45" i="7"/>
  <c r="AT45" i="7"/>
  <c r="AL45" i="7"/>
  <c r="AD45" i="7"/>
  <c r="V45" i="7"/>
  <c r="N45" i="7"/>
  <c r="F45" i="7"/>
  <c r="BJ45" i="7" s="1"/>
  <c r="CI44" i="7"/>
  <c r="CA44" i="7"/>
  <c r="BS44" i="7"/>
  <c r="CQ44" i="7" s="1"/>
  <c r="BB44" i="7"/>
  <c r="AT44" i="7"/>
  <c r="AL44" i="7"/>
  <c r="AD44" i="7"/>
  <c r="V44" i="7"/>
  <c r="N44" i="7"/>
  <c r="F44" i="7"/>
  <c r="BJ44" i="7" s="1"/>
  <c r="CI43" i="7"/>
  <c r="CA43" i="7"/>
  <c r="BS43" i="7"/>
  <c r="CQ43" i="7" s="1"/>
  <c r="BB43" i="7"/>
  <c r="AT43" i="7"/>
  <c r="AL43" i="7"/>
  <c r="AD43" i="7"/>
  <c r="V43" i="7"/>
  <c r="N43" i="7"/>
  <c r="F43" i="7"/>
  <c r="BJ43" i="7" s="1"/>
  <c r="CI42" i="7"/>
  <c r="CA42" i="7"/>
  <c r="BS42" i="7"/>
  <c r="CQ42" i="7" s="1"/>
  <c r="BB42" i="7"/>
  <c r="AT42" i="7"/>
  <c r="AL42" i="7"/>
  <c r="AD42" i="7"/>
  <c r="V42" i="7"/>
  <c r="N42" i="7"/>
  <c r="F42" i="7"/>
  <c r="BJ42" i="7" s="1"/>
  <c r="CI41" i="7"/>
  <c r="CA41" i="7"/>
  <c r="BS41" i="7"/>
  <c r="CQ41" i="7" s="1"/>
  <c r="BB41" i="7"/>
  <c r="AT41" i="7"/>
  <c r="AL41" i="7"/>
  <c r="AD41" i="7"/>
  <c r="V41" i="7"/>
  <c r="N41" i="7"/>
  <c r="F41" i="7"/>
  <c r="BJ41" i="7" s="1"/>
  <c r="CI40" i="7"/>
  <c r="CA40" i="7"/>
  <c r="BS40" i="7"/>
  <c r="CQ40" i="7" s="1"/>
  <c r="BB40" i="7"/>
  <c r="AT40" i="7"/>
  <c r="AL40" i="7"/>
  <c r="AD40" i="7"/>
  <c r="V40" i="7"/>
  <c r="N40" i="7"/>
  <c r="F40" i="7"/>
  <c r="BJ40" i="7" s="1"/>
  <c r="CI39" i="7"/>
  <c r="CA39" i="7"/>
  <c r="BS39" i="7"/>
  <c r="CQ39" i="7" s="1"/>
  <c r="BB39" i="7"/>
  <c r="AT39" i="7"/>
  <c r="AL39" i="7"/>
  <c r="AD39" i="7"/>
  <c r="V39" i="7"/>
  <c r="N39" i="7"/>
  <c r="F39" i="7"/>
  <c r="BJ39" i="7" s="1"/>
  <c r="CI38" i="7"/>
  <c r="CA38" i="7"/>
  <c r="BS38" i="7"/>
  <c r="CQ38" i="7" s="1"/>
  <c r="BB38" i="7"/>
  <c r="AT38" i="7"/>
  <c r="AL38" i="7"/>
  <c r="AD38" i="7"/>
  <c r="V38" i="7"/>
  <c r="N38" i="7"/>
  <c r="F38" i="7"/>
  <c r="BJ38" i="7" s="1"/>
  <c r="CI37" i="7"/>
  <c r="CA37" i="7"/>
  <c r="BS37" i="7"/>
  <c r="CQ37" i="7" s="1"/>
  <c r="BB37" i="7"/>
  <c r="AT37" i="7"/>
  <c r="AL37" i="7"/>
  <c r="AD37" i="7"/>
  <c r="V37" i="7"/>
  <c r="N37" i="7"/>
  <c r="F37" i="7"/>
  <c r="BJ37" i="7" s="1"/>
  <c r="CI36" i="7"/>
  <c r="CI46" i="7" s="1"/>
  <c r="CA36" i="7"/>
  <c r="CA46" i="7" s="1"/>
  <c r="BS36" i="7"/>
  <c r="CQ36" i="7" s="1"/>
  <c r="BB36" i="7"/>
  <c r="BB46" i="7" s="1"/>
  <c r="AT36" i="7"/>
  <c r="AT46" i="7" s="1"/>
  <c r="AL36" i="7"/>
  <c r="AL46" i="7" s="1"/>
  <c r="AD36" i="7"/>
  <c r="AD46" i="7" s="1"/>
  <c r="V36" i="7"/>
  <c r="V46" i="7" s="1"/>
  <c r="N36" i="7"/>
  <c r="N46" i="7" s="1"/>
  <c r="F36" i="7"/>
  <c r="BJ36" i="7" s="1"/>
  <c r="BJ46" i="7" s="1"/>
  <c r="BH47" i="7" s="1"/>
  <c r="CI30" i="7"/>
  <c r="CG30" i="7"/>
  <c r="CA30" i="7"/>
  <c r="CQ30" i="7" s="1"/>
  <c r="BY30" i="7"/>
  <c r="BS30" i="7"/>
  <c r="BQ30" i="7"/>
  <c r="CO30" i="7" s="1"/>
  <c r="BB30" i="7"/>
  <c r="AZ30" i="7"/>
  <c r="AT30" i="7"/>
  <c r="AR30" i="7"/>
  <c r="AL30" i="7"/>
  <c r="AJ30" i="7"/>
  <c r="AD30" i="7"/>
  <c r="AB30" i="7"/>
  <c r="V30" i="7"/>
  <c r="T30" i="7"/>
  <c r="N30" i="7"/>
  <c r="BJ30" i="7" s="1"/>
  <c r="L30" i="7"/>
  <c r="F30" i="7"/>
  <c r="D30" i="7"/>
  <c r="BH30" i="7" s="1"/>
  <c r="CI29" i="7"/>
  <c r="CG29" i="7"/>
  <c r="CA29" i="7"/>
  <c r="CQ29" i="7" s="1"/>
  <c r="BY29" i="7"/>
  <c r="BS29" i="7"/>
  <c r="BQ29" i="7"/>
  <c r="CO29" i="7" s="1"/>
  <c r="BB29" i="7"/>
  <c r="AZ29" i="7"/>
  <c r="AT29" i="7"/>
  <c r="AR29" i="7"/>
  <c r="AL29" i="7"/>
  <c r="AJ29" i="7"/>
  <c r="AD29" i="7"/>
  <c r="AB29" i="7"/>
  <c r="V29" i="7"/>
  <c r="T29" i="7"/>
  <c r="N29" i="7"/>
  <c r="BJ29" i="7" s="1"/>
  <c r="L29" i="7"/>
  <c r="F29" i="7"/>
  <c r="D29" i="7"/>
  <c r="BH29" i="7" s="1"/>
  <c r="CI28" i="7"/>
  <c r="CG28" i="7"/>
  <c r="CA28" i="7"/>
  <c r="CQ28" i="7" s="1"/>
  <c r="BY28" i="7"/>
  <c r="BS28" i="7"/>
  <c r="BQ28" i="7"/>
  <c r="CO28" i="7" s="1"/>
  <c r="BB28" i="7"/>
  <c r="AZ28" i="7"/>
  <c r="AT28" i="7"/>
  <c r="AR28" i="7"/>
  <c r="AL28" i="7"/>
  <c r="AJ28" i="7"/>
  <c r="AD28" i="7"/>
  <c r="AB28" i="7"/>
  <c r="V28" i="7"/>
  <c r="T28" i="7"/>
  <c r="N28" i="7"/>
  <c r="BJ28" i="7" s="1"/>
  <c r="L28" i="7"/>
  <c r="F28" i="7"/>
  <c r="D28" i="7"/>
  <c r="BH28" i="7" s="1"/>
  <c r="CI27" i="7"/>
  <c r="CG27" i="7"/>
  <c r="CA27" i="7"/>
  <c r="CQ27" i="7" s="1"/>
  <c r="BY27" i="7"/>
  <c r="BS27" i="7"/>
  <c r="BQ27" i="7"/>
  <c r="CO27" i="7" s="1"/>
  <c r="BB27" i="7"/>
  <c r="AZ27" i="7"/>
  <c r="AT27" i="7"/>
  <c r="AR27" i="7"/>
  <c r="AL27" i="7"/>
  <c r="AJ27" i="7"/>
  <c r="AD27" i="7"/>
  <c r="AB27" i="7"/>
  <c r="V27" i="7"/>
  <c r="T27" i="7"/>
  <c r="N27" i="7"/>
  <c r="BJ27" i="7" s="1"/>
  <c r="L27" i="7"/>
  <c r="F27" i="7"/>
  <c r="D27" i="7"/>
  <c r="BH27" i="7" s="1"/>
  <c r="CI26" i="7"/>
  <c r="CG26" i="7"/>
  <c r="CA26" i="7"/>
  <c r="CQ26" i="7" s="1"/>
  <c r="BY26" i="7"/>
  <c r="BS26" i="7"/>
  <c r="BQ26" i="7"/>
  <c r="CO26" i="7" s="1"/>
  <c r="BB26" i="7"/>
  <c r="AZ26" i="7"/>
  <c r="AT26" i="7"/>
  <c r="AR26" i="7"/>
  <c r="AL26" i="7"/>
  <c r="AJ26" i="7"/>
  <c r="AD26" i="7"/>
  <c r="AB26" i="7"/>
  <c r="V26" i="7"/>
  <c r="T26" i="7"/>
  <c r="N26" i="7"/>
  <c r="BJ26" i="7" s="1"/>
  <c r="L26" i="7"/>
  <c r="F26" i="7"/>
  <c r="D26" i="7"/>
  <c r="BH26" i="7" s="1"/>
  <c r="CI25" i="7"/>
  <c r="CG25" i="7"/>
  <c r="CA25" i="7"/>
  <c r="CQ25" i="7" s="1"/>
  <c r="BY25" i="7"/>
  <c r="BS25" i="7"/>
  <c r="BQ25" i="7"/>
  <c r="CO25" i="7" s="1"/>
  <c r="BB25" i="7"/>
  <c r="AZ25" i="7"/>
  <c r="AT25" i="7"/>
  <c r="AR25" i="7"/>
  <c r="AL25" i="7"/>
  <c r="AJ25" i="7"/>
  <c r="AD25" i="7"/>
  <c r="AB25" i="7"/>
  <c r="V25" i="7"/>
  <c r="T25" i="7"/>
  <c r="N25" i="7"/>
  <c r="L25" i="7"/>
  <c r="F25" i="7"/>
  <c r="BJ25" i="7" s="1"/>
  <c r="D25" i="7"/>
  <c r="BH25" i="7" s="1"/>
  <c r="CI24" i="7"/>
  <c r="CG24" i="7"/>
  <c r="CA24" i="7"/>
  <c r="BY24" i="7"/>
  <c r="BS24" i="7"/>
  <c r="CQ24" i="7" s="1"/>
  <c r="BQ24" i="7"/>
  <c r="CO24" i="7" s="1"/>
  <c r="BB24" i="7"/>
  <c r="AZ24" i="7"/>
  <c r="AT24" i="7"/>
  <c r="AR24" i="7"/>
  <c r="AL24" i="7"/>
  <c r="AJ24" i="7"/>
  <c r="AD24" i="7"/>
  <c r="AB24" i="7"/>
  <c r="V24" i="7"/>
  <c r="T24" i="7"/>
  <c r="N24" i="7"/>
  <c r="L24" i="7"/>
  <c r="F24" i="7"/>
  <c r="BJ24" i="7" s="1"/>
  <c r="D24" i="7"/>
  <c r="BH24" i="7" s="1"/>
  <c r="CI23" i="7"/>
  <c r="CG23" i="7"/>
  <c r="CA23" i="7"/>
  <c r="BY23" i="7"/>
  <c r="BS23" i="7"/>
  <c r="CQ23" i="7" s="1"/>
  <c r="BQ23" i="7"/>
  <c r="CO23" i="7" s="1"/>
  <c r="BB23" i="7"/>
  <c r="AZ23" i="7"/>
  <c r="AT23" i="7"/>
  <c r="AR23" i="7"/>
  <c r="AL23" i="7"/>
  <c r="AJ23" i="7"/>
  <c r="AD23" i="7"/>
  <c r="AB23" i="7"/>
  <c r="V23" i="7"/>
  <c r="T23" i="7"/>
  <c r="N23" i="7"/>
  <c r="L23" i="7"/>
  <c r="F23" i="7"/>
  <c r="BJ23" i="7" s="1"/>
  <c r="D23" i="7"/>
  <c r="BH23" i="7" s="1"/>
  <c r="CI22" i="7"/>
  <c r="CG22" i="7"/>
  <c r="CA22" i="7"/>
  <c r="BY22" i="7"/>
  <c r="BS22" i="7"/>
  <c r="CQ22" i="7" s="1"/>
  <c r="BQ22" i="7"/>
  <c r="CO22" i="7" s="1"/>
  <c r="BB22" i="7"/>
  <c r="AZ22" i="7"/>
  <c r="AT22" i="7"/>
  <c r="AR22" i="7"/>
  <c r="AL22" i="7"/>
  <c r="AJ22" i="7"/>
  <c r="AD22" i="7"/>
  <c r="AB22" i="7"/>
  <c r="V22" i="7"/>
  <c r="T22" i="7"/>
  <c r="N22" i="7"/>
  <c r="L22" i="7"/>
  <c r="F22" i="7"/>
  <c r="BJ22" i="7" s="1"/>
  <c r="D22" i="7"/>
  <c r="BH22" i="7" s="1"/>
  <c r="CI21" i="7"/>
  <c r="CI31" i="7" s="1"/>
  <c r="CG21" i="7"/>
  <c r="CG31" i="7" s="1"/>
  <c r="CA21" i="7"/>
  <c r="CA31" i="7" s="1"/>
  <c r="BY21" i="7"/>
  <c r="BY31" i="7" s="1"/>
  <c r="BS21" i="7"/>
  <c r="BS31" i="7" s="1"/>
  <c r="BQ21" i="7"/>
  <c r="BQ31" i="7" s="1"/>
  <c r="BB21" i="7"/>
  <c r="BB31" i="7" s="1"/>
  <c r="AZ21" i="7"/>
  <c r="AZ31" i="7" s="1"/>
  <c r="AT21" i="7"/>
  <c r="AT31" i="7" s="1"/>
  <c r="AR21" i="7"/>
  <c r="AR31" i="7" s="1"/>
  <c r="AL21" i="7"/>
  <c r="AL31" i="7" s="1"/>
  <c r="AJ21" i="7"/>
  <c r="AJ31" i="7" s="1"/>
  <c r="AD21" i="7"/>
  <c r="AD31" i="7" s="1"/>
  <c r="AB21" i="7"/>
  <c r="AB31" i="7" s="1"/>
  <c r="V21" i="7"/>
  <c r="V31" i="7" s="1"/>
  <c r="T21" i="7"/>
  <c r="T31" i="7" s="1"/>
  <c r="N21" i="7"/>
  <c r="N31" i="7" s="1"/>
  <c r="L21" i="7"/>
  <c r="L31" i="7" s="1"/>
  <c r="F21" i="7"/>
  <c r="F31" i="7" s="1"/>
  <c r="D21" i="7"/>
  <c r="D31" i="7" s="1"/>
  <c r="N14" i="7"/>
  <c r="N15" i="7" s="1"/>
  <c r="N13" i="7"/>
  <c r="BH8" i="7"/>
  <c r="Z8" i="7"/>
  <c r="P8" i="7"/>
  <c r="BH7" i="7"/>
  <c r="BH6" i="7"/>
  <c r="P6" i="7"/>
  <c r="BH5" i="7"/>
  <c r="P5" i="7"/>
  <c r="BH4" i="7"/>
  <c r="P4" i="7"/>
  <c r="A2" i="7"/>
  <c r="A1" i="7"/>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F9" i="6"/>
  <c r="V9" i="6"/>
  <c r="N9" i="6"/>
  <c r="AF8" i="6"/>
  <c r="AF7" i="6"/>
  <c r="N7" i="6"/>
  <c r="AF6" i="6"/>
  <c r="N6" i="6"/>
  <c r="AF5" i="6"/>
  <c r="N5" i="6"/>
  <c r="A3" i="6"/>
  <c r="A2" i="6"/>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F9" i="5"/>
  <c r="V9" i="5"/>
  <c r="N9" i="5"/>
  <c r="AF8" i="5"/>
  <c r="AF7" i="5"/>
  <c r="N7" i="5"/>
  <c r="AF6" i="5"/>
  <c r="N6" i="5"/>
  <c r="AF5" i="5"/>
  <c r="N5" i="5"/>
  <c r="A3" i="5"/>
  <c r="A2" i="5"/>
  <c r="BQ578" i="4"/>
  <c r="BK578" i="4"/>
  <c r="BI578" i="4"/>
  <c r="BQ514" i="4"/>
  <c r="BP514" i="4"/>
  <c r="BP578" i="4" s="1"/>
  <c r="BO514" i="4"/>
  <c r="BO578" i="4" s="1"/>
  <c r="BN514" i="4"/>
  <c r="BN578" i="4" s="1"/>
  <c r="BM514" i="4"/>
  <c r="BM578" i="4" s="1"/>
  <c r="BL514" i="4"/>
  <c r="BL578" i="4" s="1"/>
  <c r="BK514" i="4"/>
  <c r="BJ514" i="4"/>
  <c r="BJ578" i="4" s="1"/>
  <c r="BI514"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BH11" i="4"/>
  <c r="BG11" i="4"/>
  <c r="BF11" i="4"/>
  <c r="BE11" i="4"/>
  <c r="BD11" i="4"/>
  <c r="BC11" i="4"/>
  <c r="BB11" i="4"/>
  <c r="BA11" i="4"/>
  <c r="AZ11" i="4"/>
  <c r="AF9" i="4"/>
  <c r="V9" i="4"/>
  <c r="N9" i="4"/>
  <c r="AF8" i="4"/>
  <c r="AF7" i="4"/>
  <c r="N7" i="4"/>
  <c r="AF6" i="4"/>
  <c r="N6" i="4"/>
  <c r="AF5" i="4"/>
  <c r="N5" i="4"/>
  <c r="A3" i="4"/>
  <c r="A2" i="4"/>
  <c r="CI1012" i="3"/>
  <c r="A1012" i="3"/>
  <c r="CI1011" i="3"/>
  <c r="A1011" i="3"/>
  <c r="CI1010" i="3"/>
  <c r="A1010" i="3"/>
  <c r="CI1009" i="3"/>
  <c r="A1009" i="3"/>
  <c r="CI1008" i="3"/>
  <c r="A1008" i="3"/>
  <c r="CI1007" i="3"/>
  <c r="A1007" i="3"/>
  <c r="CI1006" i="3"/>
  <c r="A1006" i="3"/>
  <c r="CI1005" i="3"/>
  <c r="A1005" i="3"/>
  <c r="CI1004" i="3"/>
  <c r="A1004" i="3"/>
  <c r="CI1003" i="3"/>
  <c r="A1003" i="3"/>
  <c r="CI1002" i="3"/>
  <c r="A1002" i="3"/>
  <c r="CI1001" i="3"/>
  <c r="A1001" i="3"/>
  <c r="CI1000" i="3"/>
  <c r="A1000" i="3"/>
  <c r="CI999" i="3"/>
  <c r="A999" i="3"/>
  <c r="CI998" i="3"/>
  <c r="A998" i="3"/>
  <c r="CI997" i="3"/>
  <c r="A997" i="3"/>
  <c r="CI996" i="3"/>
  <c r="A996" i="3"/>
  <c r="CI995" i="3"/>
  <c r="A995" i="3"/>
  <c r="CI994" i="3"/>
  <c r="A994" i="3"/>
  <c r="CI993" i="3"/>
  <c r="A993" i="3"/>
  <c r="CI992" i="3"/>
  <c r="A992" i="3"/>
  <c r="CI991" i="3"/>
  <c r="A991" i="3"/>
  <c r="CI990" i="3"/>
  <c r="A990" i="3"/>
  <c r="CI989" i="3"/>
  <c r="A989" i="3"/>
  <c r="CI988" i="3"/>
  <c r="A988" i="3"/>
  <c r="CI987" i="3"/>
  <c r="A987" i="3"/>
  <c r="CI986" i="3"/>
  <c r="A986" i="3"/>
  <c r="CI985" i="3"/>
  <c r="A985" i="3"/>
  <c r="CI984" i="3"/>
  <c r="A984" i="3"/>
  <c r="CI983" i="3"/>
  <c r="A983" i="3"/>
  <c r="CI982" i="3"/>
  <c r="A982" i="3"/>
  <c r="CI981" i="3"/>
  <c r="A981" i="3"/>
  <c r="CI980" i="3"/>
  <c r="A980" i="3"/>
  <c r="CI979" i="3"/>
  <c r="A979" i="3"/>
  <c r="CI978" i="3"/>
  <c r="A978" i="3"/>
  <c r="CI977" i="3"/>
  <c r="A977" i="3"/>
  <c r="CI976" i="3"/>
  <c r="A976" i="3"/>
  <c r="CI975" i="3"/>
  <c r="A975" i="3"/>
  <c r="CI974" i="3"/>
  <c r="A974" i="3"/>
  <c r="CI973" i="3"/>
  <c r="A973" i="3"/>
  <c r="CI972" i="3"/>
  <c r="A972" i="3"/>
  <c r="CI971" i="3"/>
  <c r="A971" i="3"/>
  <c r="CI970" i="3"/>
  <c r="A970" i="3"/>
  <c r="CI969" i="3"/>
  <c r="A969" i="3"/>
  <c r="CI968" i="3"/>
  <c r="A968" i="3"/>
  <c r="CI967" i="3"/>
  <c r="A967" i="3"/>
  <c r="CI966" i="3"/>
  <c r="A966" i="3"/>
  <c r="CI965" i="3"/>
  <c r="A965" i="3"/>
  <c r="CI964" i="3"/>
  <c r="A964" i="3"/>
  <c r="CI963" i="3"/>
  <c r="A963" i="3"/>
  <c r="CI962" i="3"/>
  <c r="A962" i="3"/>
  <c r="CI961" i="3"/>
  <c r="A961" i="3"/>
  <c r="CI960" i="3"/>
  <c r="A960" i="3"/>
  <c r="CI959" i="3"/>
  <c r="A959" i="3"/>
  <c r="CI958" i="3"/>
  <c r="A958" i="3"/>
  <c r="CI957" i="3"/>
  <c r="A957" i="3"/>
  <c r="CI956" i="3"/>
  <c r="A956" i="3"/>
  <c r="CI955" i="3"/>
  <c r="A955" i="3"/>
  <c r="CI954" i="3"/>
  <c r="A954" i="3"/>
  <c r="CI953" i="3"/>
  <c r="A953" i="3"/>
  <c r="CI952" i="3"/>
  <c r="A952" i="3"/>
  <c r="CI951" i="3"/>
  <c r="A951" i="3"/>
  <c r="CI950" i="3"/>
  <c r="A950" i="3"/>
  <c r="CI949" i="3"/>
  <c r="A949" i="3"/>
  <c r="CI948" i="3"/>
  <c r="A948" i="3"/>
  <c r="CI947" i="3"/>
  <c r="A947" i="3"/>
  <c r="CI946" i="3"/>
  <c r="A946" i="3"/>
  <c r="CI945" i="3"/>
  <c r="A945" i="3"/>
  <c r="CI944" i="3"/>
  <c r="A944" i="3"/>
  <c r="CI943" i="3"/>
  <c r="A943" i="3"/>
  <c r="CI942" i="3"/>
  <c r="A942" i="3"/>
  <c r="CI941" i="3"/>
  <c r="A941" i="3"/>
  <c r="CI940" i="3"/>
  <c r="A940" i="3"/>
  <c r="CI939" i="3"/>
  <c r="A939" i="3"/>
  <c r="CI938" i="3"/>
  <c r="A938" i="3"/>
  <c r="CI937" i="3"/>
  <c r="A937" i="3"/>
  <c r="CI936" i="3"/>
  <c r="A936" i="3"/>
  <c r="CI935" i="3"/>
  <c r="A935" i="3"/>
  <c r="CI934" i="3"/>
  <c r="A934" i="3"/>
  <c r="CI933" i="3"/>
  <c r="A933" i="3"/>
  <c r="CI932" i="3"/>
  <c r="A932" i="3"/>
  <c r="CI931" i="3"/>
  <c r="A931" i="3"/>
  <c r="CI930" i="3"/>
  <c r="A930" i="3"/>
  <c r="CI929" i="3"/>
  <c r="A929" i="3"/>
  <c r="CI928" i="3"/>
  <c r="A928" i="3"/>
  <c r="CI927" i="3"/>
  <c r="A927" i="3"/>
  <c r="CI926" i="3"/>
  <c r="A926" i="3"/>
  <c r="CI925" i="3"/>
  <c r="A925" i="3"/>
  <c r="CI924" i="3"/>
  <c r="A924" i="3"/>
  <c r="CI923" i="3"/>
  <c r="A923" i="3"/>
  <c r="CI922" i="3"/>
  <c r="A922" i="3"/>
  <c r="CI921" i="3"/>
  <c r="A921" i="3"/>
  <c r="CI920" i="3"/>
  <c r="A920" i="3"/>
  <c r="CI919" i="3"/>
  <c r="A919" i="3"/>
  <c r="CI918" i="3"/>
  <c r="A918" i="3"/>
  <c r="CI917" i="3"/>
  <c r="A917" i="3"/>
  <c r="CI916" i="3"/>
  <c r="A916" i="3"/>
  <c r="CI915" i="3"/>
  <c r="A915" i="3"/>
  <c r="CI914" i="3"/>
  <c r="A914" i="3"/>
  <c r="CI913" i="3"/>
  <c r="A913" i="3"/>
  <c r="CI912" i="3"/>
  <c r="A912" i="3"/>
  <c r="CI911" i="3"/>
  <c r="A911" i="3"/>
  <c r="CI910" i="3"/>
  <c r="A910" i="3"/>
  <c r="CI909" i="3"/>
  <c r="A909" i="3"/>
  <c r="CI908" i="3"/>
  <c r="A908" i="3"/>
  <c r="CI907" i="3"/>
  <c r="A907" i="3"/>
  <c r="CI906" i="3"/>
  <c r="A906" i="3"/>
  <c r="CI905" i="3"/>
  <c r="A905" i="3"/>
  <c r="CI904" i="3"/>
  <c r="A904" i="3"/>
  <c r="CI903" i="3"/>
  <c r="A903" i="3"/>
  <c r="CI902" i="3"/>
  <c r="A902" i="3"/>
  <c r="CI901" i="3"/>
  <c r="A901" i="3"/>
  <c r="CI900" i="3"/>
  <c r="A900" i="3"/>
  <c r="CI899" i="3"/>
  <c r="A899" i="3"/>
  <c r="CI898" i="3"/>
  <c r="A898" i="3"/>
  <c r="CI897" i="3"/>
  <c r="A897" i="3"/>
  <c r="CI896" i="3"/>
  <c r="A896" i="3"/>
  <c r="CI895" i="3"/>
  <c r="A895" i="3"/>
  <c r="CI894" i="3"/>
  <c r="A894" i="3"/>
  <c r="CI893" i="3"/>
  <c r="A893" i="3"/>
  <c r="CI892" i="3"/>
  <c r="A892" i="3"/>
  <c r="CI891" i="3"/>
  <c r="A891" i="3"/>
  <c r="CI890" i="3"/>
  <c r="A890" i="3"/>
  <c r="CI889" i="3"/>
  <c r="A889" i="3"/>
  <c r="CI888" i="3"/>
  <c r="A888" i="3"/>
  <c r="CI887" i="3"/>
  <c r="A887" i="3"/>
  <c r="CI886" i="3"/>
  <c r="A886" i="3"/>
  <c r="CI885" i="3"/>
  <c r="A885" i="3"/>
  <c r="CI884" i="3"/>
  <c r="A884" i="3"/>
  <c r="CI883" i="3"/>
  <c r="A883" i="3"/>
  <c r="CI882" i="3"/>
  <c r="A882" i="3"/>
  <c r="CI881" i="3"/>
  <c r="A881" i="3"/>
  <c r="CI880" i="3"/>
  <c r="A880" i="3"/>
  <c r="CI879" i="3"/>
  <c r="A879" i="3"/>
  <c r="CI878" i="3"/>
  <c r="A878" i="3"/>
  <c r="CI877" i="3"/>
  <c r="A877" i="3"/>
  <c r="CI876" i="3"/>
  <c r="A876" i="3"/>
  <c r="CI875" i="3"/>
  <c r="A875" i="3"/>
  <c r="CI874" i="3"/>
  <c r="A874" i="3"/>
  <c r="CI873" i="3"/>
  <c r="A873" i="3"/>
  <c r="CI872" i="3"/>
  <c r="A872" i="3"/>
  <c r="CI871" i="3"/>
  <c r="A871" i="3"/>
  <c r="CI870" i="3"/>
  <c r="A870" i="3"/>
  <c r="CI869" i="3"/>
  <c r="A869" i="3"/>
  <c r="CI868" i="3"/>
  <c r="A868" i="3"/>
  <c r="CI867" i="3"/>
  <c r="A867" i="3"/>
  <c r="CI866" i="3"/>
  <c r="A866" i="3"/>
  <c r="CI865" i="3"/>
  <c r="A865" i="3"/>
  <c r="CI864" i="3"/>
  <c r="A864" i="3"/>
  <c r="CI863" i="3"/>
  <c r="A863" i="3"/>
  <c r="CI862" i="3"/>
  <c r="A862" i="3"/>
  <c r="CI861" i="3"/>
  <c r="A861" i="3"/>
  <c r="CI860" i="3"/>
  <c r="A860" i="3"/>
  <c r="CI859" i="3"/>
  <c r="A859" i="3"/>
  <c r="CI858" i="3"/>
  <c r="A858" i="3"/>
  <c r="CI857" i="3"/>
  <c r="A857" i="3"/>
  <c r="CI856" i="3"/>
  <c r="A856" i="3"/>
  <c r="CI855" i="3"/>
  <c r="A855" i="3"/>
  <c r="CI854" i="3"/>
  <c r="A854" i="3"/>
  <c r="CI853" i="3"/>
  <c r="A853" i="3"/>
  <c r="CI852" i="3"/>
  <c r="A852" i="3"/>
  <c r="CI851" i="3"/>
  <c r="A851" i="3"/>
  <c r="CI850" i="3"/>
  <c r="A850" i="3"/>
  <c r="CI849" i="3"/>
  <c r="A849" i="3"/>
  <c r="CI848" i="3"/>
  <c r="A848" i="3"/>
  <c r="CI847" i="3"/>
  <c r="A847" i="3"/>
  <c r="CI846" i="3"/>
  <c r="A846" i="3"/>
  <c r="CI845" i="3"/>
  <c r="A845" i="3"/>
  <c r="CI844" i="3"/>
  <c r="A844" i="3"/>
  <c r="CI843" i="3"/>
  <c r="A843" i="3"/>
  <c r="CI842" i="3"/>
  <c r="A842" i="3"/>
  <c r="CI841" i="3"/>
  <c r="A841" i="3"/>
  <c r="CI840" i="3"/>
  <c r="A840" i="3"/>
  <c r="CI839" i="3"/>
  <c r="A839" i="3"/>
  <c r="CI838" i="3"/>
  <c r="A838" i="3"/>
  <c r="CI837" i="3"/>
  <c r="A837" i="3"/>
  <c r="CI836" i="3"/>
  <c r="A836" i="3"/>
  <c r="CI835" i="3"/>
  <c r="A835" i="3"/>
  <c r="CI834" i="3"/>
  <c r="A834" i="3"/>
  <c r="CI833" i="3"/>
  <c r="A833" i="3"/>
  <c r="CI832" i="3"/>
  <c r="A832" i="3"/>
  <c r="CI831" i="3"/>
  <c r="A831" i="3"/>
  <c r="CI830" i="3"/>
  <c r="A830" i="3"/>
  <c r="CI829" i="3"/>
  <c r="A829" i="3"/>
  <c r="CI828" i="3"/>
  <c r="A828" i="3"/>
  <c r="CI827" i="3"/>
  <c r="A827" i="3"/>
  <c r="CI826" i="3"/>
  <c r="A826" i="3"/>
  <c r="CI825" i="3"/>
  <c r="A825" i="3"/>
  <c r="CI824" i="3"/>
  <c r="A824" i="3"/>
  <c r="CI823" i="3"/>
  <c r="A823" i="3"/>
  <c r="CI822" i="3"/>
  <c r="A822" i="3"/>
  <c r="CI821" i="3"/>
  <c r="A821" i="3"/>
  <c r="CI820" i="3"/>
  <c r="A820" i="3"/>
  <c r="CI819" i="3"/>
  <c r="A819" i="3"/>
  <c r="CI818" i="3"/>
  <c r="A818" i="3"/>
  <c r="CI817" i="3"/>
  <c r="A817" i="3"/>
  <c r="CI816" i="3"/>
  <c r="A816" i="3"/>
  <c r="CI815" i="3"/>
  <c r="A815" i="3"/>
  <c r="CI814" i="3"/>
  <c r="A814" i="3"/>
  <c r="CI813" i="3"/>
  <c r="A813" i="3"/>
  <c r="CI812" i="3"/>
  <c r="A812" i="3"/>
  <c r="CI811" i="3"/>
  <c r="A811" i="3"/>
  <c r="CI810" i="3"/>
  <c r="A810" i="3"/>
  <c r="CI809" i="3"/>
  <c r="A809" i="3"/>
  <c r="CI808" i="3"/>
  <c r="A808" i="3"/>
  <c r="CI807" i="3"/>
  <c r="A807" i="3"/>
  <c r="CI806" i="3"/>
  <c r="A806" i="3"/>
  <c r="CI805" i="3"/>
  <c r="A805" i="3"/>
  <c r="CI804" i="3"/>
  <c r="A804" i="3"/>
  <c r="CI803" i="3"/>
  <c r="A803" i="3"/>
  <c r="CI802" i="3"/>
  <c r="A802" i="3"/>
  <c r="CI801" i="3"/>
  <c r="A801" i="3"/>
  <c r="CI800" i="3"/>
  <c r="A800" i="3"/>
  <c r="CI799" i="3"/>
  <c r="A799" i="3"/>
  <c r="CI798" i="3"/>
  <c r="A798" i="3"/>
  <c r="CI797" i="3"/>
  <c r="A797" i="3"/>
  <c r="CI796" i="3"/>
  <c r="A796" i="3"/>
  <c r="CI795" i="3"/>
  <c r="A795" i="3"/>
  <c r="CI794" i="3"/>
  <c r="A794" i="3"/>
  <c r="CI793" i="3"/>
  <c r="A793" i="3"/>
  <c r="CI792" i="3"/>
  <c r="A792" i="3"/>
  <c r="CI791" i="3"/>
  <c r="A791" i="3"/>
  <c r="CI790" i="3"/>
  <c r="A790" i="3"/>
  <c r="CI789" i="3"/>
  <c r="A789" i="3"/>
  <c r="CI788" i="3"/>
  <c r="A788" i="3"/>
  <c r="CI787" i="3"/>
  <c r="A787" i="3"/>
  <c r="CI786" i="3"/>
  <c r="A786" i="3"/>
  <c r="CI785" i="3"/>
  <c r="A785" i="3"/>
  <c r="CI784" i="3"/>
  <c r="A784" i="3"/>
  <c r="CI783" i="3"/>
  <c r="A783" i="3"/>
  <c r="CI782" i="3"/>
  <c r="A782" i="3"/>
  <c r="CI781" i="3"/>
  <c r="A781" i="3"/>
  <c r="CI780" i="3"/>
  <c r="A780" i="3"/>
  <c r="CI779" i="3"/>
  <c r="A779" i="3"/>
  <c r="CI778" i="3"/>
  <c r="A778" i="3"/>
  <c r="CI777" i="3"/>
  <c r="A777" i="3"/>
  <c r="CI776" i="3"/>
  <c r="A776" i="3"/>
  <c r="CI775" i="3"/>
  <c r="A775" i="3"/>
  <c r="CI774" i="3"/>
  <c r="A774" i="3"/>
  <c r="CI773" i="3"/>
  <c r="A773" i="3"/>
  <c r="CI772" i="3"/>
  <c r="A772" i="3"/>
  <c r="CI771" i="3"/>
  <c r="A771" i="3"/>
  <c r="CI770" i="3"/>
  <c r="A770" i="3"/>
  <c r="CI769" i="3"/>
  <c r="A769" i="3"/>
  <c r="CI768" i="3"/>
  <c r="A768" i="3"/>
  <c r="CI767" i="3"/>
  <c r="A767" i="3"/>
  <c r="CI766" i="3"/>
  <c r="A766" i="3"/>
  <c r="CI765" i="3"/>
  <c r="A765" i="3"/>
  <c r="CI764" i="3"/>
  <c r="A764" i="3"/>
  <c r="CI763" i="3"/>
  <c r="A763" i="3"/>
  <c r="CI762" i="3"/>
  <c r="A762" i="3"/>
  <c r="CI761" i="3"/>
  <c r="A761" i="3"/>
  <c r="CI760" i="3"/>
  <c r="A760" i="3"/>
  <c r="CI759" i="3"/>
  <c r="A759" i="3"/>
  <c r="CI758" i="3"/>
  <c r="A758" i="3"/>
  <c r="CI757" i="3"/>
  <c r="A757" i="3"/>
  <c r="CI756" i="3"/>
  <c r="A756" i="3"/>
  <c r="CI755" i="3"/>
  <c r="A755" i="3"/>
  <c r="CI754" i="3"/>
  <c r="A754" i="3"/>
  <c r="CI753" i="3"/>
  <c r="A753" i="3"/>
  <c r="CI752" i="3"/>
  <c r="A752" i="3"/>
  <c r="CI751" i="3"/>
  <c r="A751" i="3"/>
  <c r="CI750" i="3"/>
  <c r="A750" i="3"/>
  <c r="CI749" i="3"/>
  <c r="A749" i="3"/>
  <c r="CI748" i="3"/>
  <c r="A748" i="3"/>
  <c r="CI747" i="3"/>
  <c r="A747" i="3"/>
  <c r="CI746" i="3"/>
  <c r="A746" i="3"/>
  <c r="CI745" i="3"/>
  <c r="A745" i="3"/>
  <c r="CI744" i="3"/>
  <c r="A744" i="3"/>
  <c r="CI743" i="3"/>
  <c r="A743" i="3"/>
  <c r="CI742" i="3"/>
  <c r="A742" i="3"/>
  <c r="CI741" i="3"/>
  <c r="A741" i="3"/>
  <c r="CI740" i="3"/>
  <c r="A740" i="3"/>
  <c r="CI739" i="3"/>
  <c r="A739" i="3"/>
  <c r="CI738" i="3"/>
  <c r="A738" i="3"/>
  <c r="CI737" i="3"/>
  <c r="A737" i="3"/>
  <c r="CI736" i="3"/>
  <c r="A736" i="3"/>
  <c r="CI735" i="3"/>
  <c r="A735" i="3"/>
  <c r="CI734" i="3"/>
  <c r="A734" i="3"/>
  <c r="CI733" i="3"/>
  <c r="A733" i="3"/>
  <c r="CI732" i="3"/>
  <c r="A732" i="3"/>
  <c r="CI731" i="3"/>
  <c r="A731" i="3"/>
  <c r="CI730" i="3"/>
  <c r="A730" i="3"/>
  <c r="CI729" i="3"/>
  <c r="A729" i="3"/>
  <c r="CI728" i="3"/>
  <c r="A728" i="3"/>
  <c r="CI727" i="3"/>
  <c r="A727" i="3"/>
  <c r="CI726" i="3"/>
  <c r="A726" i="3"/>
  <c r="CI725" i="3"/>
  <c r="A725" i="3"/>
  <c r="CI724" i="3"/>
  <c r="A724" i="3"/>
  <c r="CI723" i="3"/>
  <c r="A723" i="3"/>
  <c r="CI722" i="3"/>
  <c r="A722" i="3"/>
  <c r="CI721" i="3"/>
  <c r="A721" i="3"/>
  <c r="CI720" i="3"/>
  <c r="A720" i="3"/>
  <c r="CI719" i="3"/>
  <c r="A719" i="3"/>
  <c r="CI718" i="3"/>
  <c r="A718" i="3"/>
  <c r="CI717" i="3"/>
  <c r="A717" i="3"/>
  <c r="CI716" i="3"/>
  <c r="A716" i="3"/>
  <c r="CI715" i="3"/>
  <c r="A715" i="3"/>
  <c r="CI714" i="3"/>
  <c r="A714" i="3"/>
  <c r="CI713" i="3"/>
  <c r="A713" i="3"/>
  <c r="CI712" i="3"/>
  <c r="A712" i="3"/>
  <c r="CI711" i="3"/>
  <c r="A711" i="3"/>
  <c r="CI710" i="3"/>
  <c r="A710" i="3"/>
  <c r="CI709" i="3"/>
  <c r="A709" i="3"/>
  <c r="CI708" i="3"/>
  <c r="A708" i="3"/>
  <c r="CI707" i="3"/>
  <c r="A707" i="3"/>
  <c r="CI706" i="3"/>
  <c r="A706" i="3"/>
  <c r="CI705" i="3"/>
  <c r="A705" i="3"/>
  <c r="CI704" i="3"/>
  <c r="A704" i="3"/>
  <c r="CI703" i="3"/>
  <c r="A703" i="3"/>
  <c r="CI702" i="3"/>
  <c r="A702" i="3"/>
  <c r="CI701" i="3"/>
  <c r="A701" i="3"/>
  <c r="CI700" i="3"/>
  <c r="A700" i="3"/>
  <c r="CI699" i="3"/>
  <c r="A699" i="3"/>
  <c r="CI698" i="3"/>
  <c r="A698" i="3"/>
  <c r="CI697" i="3"/>
  <c r="A697" i="3"/>
  <c r="CI696" i="3"/>
  <c r="A696" i="3"/>
  <c r="CI695" i="3"/>
  <c r="A695" i="3"/>
  <c r="CI694" i="3"/>
  <c r="A694" i="3"/>
  <c r="CI693" i="3"/>
  <c r="A693" i="3"/>
  <c r="CI692" i="3"/>
  <c r="A692" i="3"/>
  <c r="CI691" i="3"/>
  <c r="A691" i="3"/>
  <c r="CI690" i="3"/>
  <c r="A690" i="3"/>
  <c r="CI689" i="3"/>
  <c r="A689" i="3"/>
  <c r="CI688" i="3"/>
  <c r="A688" i="3"/>
  <c r="CI687" i="3"/>
  <c r="A687" i="3"/>
  <c r="CI686" i="3"/>
  <c r="A686" i="3"/>
  <c r="CI685" i="3"/>
  <c r="A685" i="3"/>
  <c r="CI684" i="3"/>
  <c r="A684" i="3"/>
  <c r="CI683" i="3"/>
  <c r="A683" i="3"/>
  <c r="CI682" i="3"/>
  <c r="A682" i="3"/>
  <c r="CI681" i="3"/>
  <c r="A681" i="3"/>
  <c r="CI680" i="3"/>
  <c r="A680" i="3"/>
  <c r="CI679" i="3"/>
  <c r="A679" i="3"/>
  <c r="CI678" i="3"/>
  <c r="A678" i="3"/>
  <c r="CI677" i="3"/>
  <c r="A677" i="3"/>
  <c r="CI676" i="3"/>
  <c r="A676" i="3"/>
  <c r="CI675" i="3"/>
  <c r="A675" i="3"/>
  <c r="CI674" i="3"/>
  <c r="A674" i="3"/>
  <c r="CI673" i="3"/>
  <c r="A673" i="3"/>
  <c r="CI672" i="3"/>
  <c r="A672" i="3"/>
  <c r="CI671" i="3"/>
  <c r="A671" i="3"/>
  <c r="CI670" i="3"/>
  <c r="A670" i="3"/>
  <c r="CI669" i="3"/>
  <c r="A669" i="3"/>
  <c r="CI668" i="3"/>
  <c r="A668" i="3"/>
  <c r="CI667" i="3"/>
  <c r="A667" i="3"/>
  <c r="CI666" i="3"/>
  <c r="A666" i="3"/>
  <c r="CI665" i="3"/>
  <c r="A665" i="3"/>
  <c r="CI664" i="3"/>
  <c r="A664" i="3"/>
  <c r="CI663" i="3"/>
  <c r="A663" i="3"/>
  <c r="CI662" i="3"/>
  <c r="A662" i="3"/>
  <c r="CI661" i="3"/>
  <c r="A661" i="3"/>
  <c r="CI660" i="3"/>
  <c r="A660" i="3"/>
  <c r="CI659" i="3"/>
  <c r="A659" i="3"/>
  <c r="CI658" i="3"/>
  <c r="A658" i="3"/>
  <c r="CI657" i="3"/>
  <c r="A657" i="3"/>
  <c r="CI656" i="3"/>
  <c r="A656" i="3"/>
  <c r="CI655" i="3"/>
  <c r="A655" i="3"/>
  <c r="CI654" i="3"/>
  <c r="A654" i="3"/>
  <c r="CI653" i="3"/>
  <c r="A653" i="3"/>
  <c r="CI652" i="3"/>
  <c r="A652" i="3"/>
  <c r="CI651" i="3"/>
  <c r="A651" i="3"/>
  <c r="CI650" i="3"/>
  <c r="A650" i="3"/>
  <c r="CI649" i="3"/>
  <c r="A649" i="3"/>
  <c r="CI648" i="3"/>
  <c r="A648" i="3"/>
  <c r="CI647" i="3"/>
  <c r="A647" i="3"/>
  <c r="CI646" i="3"/>
  <c r="A646" i="3"/>
  <c r="CI645" i="3"/>
  <c r="A645" i="3"/>
  <c r="CI644" i="3"/>
  <c r="A644" i="3"/>
  <c r="CI643" i="3"/>
  <c r="A643" i="3"/>
  <c r="CI642" i="3"/>
  <c r="A642" i="3"/>
  <c r="CI641" i="3"/>
  <c r="A641" i="3"/>
  <c r="CI640" i="3"/>
  <c r="A640" i="3"/>
  <c r="CI639" i="3"/>
  <c r="A639" i="3"/>
  <c r="CI638" i="3"/>
  <c r="A638" i="3"/>
  <c r="CI637" i="3"/>
  <c r="A637" i="3"/>
  <c r="CI636" i="3"/>
  <c r="A636" i="3"/>
  <c r="CI635" i="3"/>
  <c r="A635" i="3"/>
  <c r="CI634" i="3"/>
  <c r="A634" i="3"/>
  <c r="CI633" i="3"/>
  <c r="A633" i="3"/>
  <c r="CI632" i="3"/>
  <c r="A632" i="3"/>
  <c r="CI631" i="3"/>
  <c r="A631" i="3"/>
  <c r="CI630" i="3"/>
  <c r="A630" i="3"/>
  <c r="CI629" i="3"/>
  <c r="A629" i="3"/>
  <c r="CI628" i="3"/>
  <c r="A628" i="3"/>
  <c r="CI627" i="3"/>
  <c r="A627" i="3"/>
  <c r="CI626" i="3"/>
  <c r="A626" i="3"/>
  <c r="CI625" i="3"/>
  <c r="A625" i="3"/>
  <c r="CI624" i="3"/>
  <c r="A624" i="3"/>
  <c r="CI623" i="3"/>
  <c r="A623" i="3"/>
  <c r="CI622" i="3"/>
  <c r="A622" i="3"/>
  <c r="CI621" i="3"/>
  <c r="A621" i="3"/>
  <c r="CI620" i="3"/>
  <c r="A620" i="3"/>
  <c r="CI619" i="3"/>
  <c r="A619" i="3"/>
  <c r="CI618" i="3"/>
  <c r="A618" i="3"/>
  <c r="CI617" i="3"/>
  <c r="A617" i="3"/>
  <c r="CI616" i="3"/>
  <c r="A616" i="3"/>
  <c r="CI615" i="3"/>
  <c r="A615" i="3"/>
  <c r="CI614" i="3"/>
  <c r="A614" i="3"/>
  <c r="CI613" i="3"/>
  <c r="A613" i="3"/>
  <c r="CI612" i="3"/>
  <c r="A612" i="3"/>
  <c r="CI611" i="3"/>
  <c r="A611" i="3"/>
  <c r="CI610" i="3"/>
  <c r="A610" i="3"/>
  <c r="CI609" i="3"/>
  <c r="A609" i="3"/>
  <c r="CI608" i="3"/>
  <c r="A608" i="3"/>
  <c r="CI607" i="3"/>
  <c r="A607" i="3"/>
  <c r="CI606" i="3"/>
  <c r="A606" i="3"/>
  <c r="CI605" i="3"/>
  <c r="A605" i="3"/>
  <c r="CI604" i="3"/>
  <c r="A604" i="3"/>
  <c r="CI603" i="3"/>
  <c r="A603" i="3"/>
  <c r="CI602" i="3"/>
  <c r="A602" i="3"/>
  <c r="CI601" i="3"/>
  <c r="A601" i="3"/>
  <c r="CI600" i="3"/>
  <c r="A600" i="3"/>
  <c r="CI599" i="3"/>
  <c r="A599" i="3"/>
  <c r="CI598" i="3"/>
  <c r="A598" i="3"/>
  <c r="CI597" i="3"/>
  <c r="A597" i="3"/>
  <c r="CI596" i="3"/>
  <c r="A596" i="3"/>
  <c r="CI595" i="3"/>
  <c r="A595" i="3"/>
  <c r="CI594" i="3"/>
  <c r="A594" i="3"/>
  <c r="CI593" i="3"/>
  <c r="A593" i="3"/>
  <c r="CI592" i="3"/>
  <c r="A592" i="3"/>
  <c r="CI591" i="3"/>
  <c r="A591" i="3"/>
  <c r="CI590" i="3"/>
  <c r="A590" i="3"/>
  <c r="CI589" i="3"/>
  <c r="A589" i="3"/>
  <c r="CI588" i="3"/>
  <c r="A588" i="3"/>
  <c r="CI587" i="3"/>
  <c r="A587" i="3"/>
  <c r="CI586" i="3"/>
  <c r="A586" i="3"/>
  <c r="CI585" i="3"/>
  <c r="A585" i="3"/>
  <c r="CI584" i="3"/>
  <c r="A584" i="3"/>
  <c r="CI583" i="3"/>
  <c r="A583" i="3"/>
  <c r="CI582" i="3"/>
  <c r="A582" i="3"/>
  <c r="CI581" i="3"/>
  <c r="A581" i="3"/>
  <c r="CI580" i="3"/>
  <c r="A580" i="3"/>
  <c r="CI579" i="3"/>
  <c r="A579" i="3"/>
  <c r="CI578" i="3"/>
  <c r="A578" i="3"/>
  <c r="CI577" i="3"/>
  <c r="A577" i="3"/>
  <c r="CI576" i="3"/>
  <c r="A576" i="3"/>
  <c r="CI575" i="3"/>
  <c r="A575" i="3"/>
  <c r="CI574" i="3"/>
  <c r="A574" i="3"/>
  <c r="CI573" i="3"/>
  <c r="A573" i="3"/>
  <c r="CI572" i="3"/>
  <c r="A572" i="3"/>
  <c r="CI571" i="3"/>
  <c r="A571" i="3"/>
  <c r="CI570" i="3"/>
  <c r="A570" i="3"/>
  <c r="CI569" i="3"/>
  <c r="A569" i="3"/>
  <c r="CI568" i="3"/>
  <c r="A568" i="3"/>
  <c r="CI567" i="3"/>
  <c r="A567" i="3"/>
  <c r="CI566" i="3"/>
  <c r="A566" i="3"/>
  <c r="CI565" i="3"/>
  <c r="A565" i="3"/>
  <c r="CI564" i="3"/>
  <c r="A564" i="3"/>
  <c r="CI563" i="3"/>
  <c r="A563" i="3"/>
  <c r="CI562" i="3"/>
  <c r="A562" i="3"/>
  <c r="CI561" i="3"/>
  <c r="A561" i="3"/>
  <c r="CI560" i="3"/>
  <c r="A560" i="3"/>
  <c r="CI559" i="3"/>
  <c r="A559" i="3"/>
  <c r="CI558" i="3"/>
  <c r="A558" i="3"/>
  <c r="CI557" i="3"/>
  <c r="A557" i="3"/>
  <c r="CI556" i="3"/>
  <c r="A556" i="3"/>
  <c r="CI555" i="3"/>
  <c r="A555" i="3"/>
  <c r="CI554" i="3"/>
  <c r="A554" i="3"/>
  <c r="CI553" i="3"/>
  <c r="A553" i="3"/>
  <c r="CI552" i="3"/>
  <c r="A552" i="3"/>
  <c r="CI551" i="3"/>
  <c r="A551" i="3"/>
  <c r="CI550" i="3"/>
  <c r="A550" i="3"/>
  <c r="CI549" i="3"/>
  <c r="A549" i="3"/>
  <c r="CI548" i="3"/>
  <c r="A548" i="3"/>
  <c r="CI547" i="3"/>
  <c r="A547" i="3"/>
  <c r="CI546" i="3"/>
  <c r="A546" i="3"/>
  <c r="CI545" i="3"/>
  <c r="A545" i="3"/>
  <c r="CI544" i="3"/>
  <c r="A544" i="3"/>
  <c r="CI543" i="3"/>
  <c r="A543" i="3"/>
  <c r="CI542" i="3"/>
  <c r="A542" i="3"/>
  <c r="CI541" i="3"/>
  <c r="A541" i="3"/>
  <c r="CI540" i="3"/>
  <c r="A540" i="3"/>
  <c r="CI539" i="3"/>
  <c r="A539" i="3"/>
  <c r="CI538" i="3"/>
  <c r="A538" i="3"/>
  <c r="CI537" i="3"/>
  <c r="A537" i="3"/>
  <c r="CI536" i="3"/>
  <c r="A536" i="3"/>
  <c r="CI535" i="3"/>
  <c r="A535" i="3"/>
  <c r="CI534" i="3"/>
  <c r="A534" i="3"/>
  <c r="CI533" i="3"/>
  <c r="A533" i="3"/>
  <c r="CI532" i="3"/>
  <c r="A532" i="3"/>
  <c r="CI531" i="3"/>
  <c r="A531" i="3"/>
  <c r="CI530" i="3"/>
  <c r="A530" i="3"/>
  <c r="CI529" i="3"/>
  <c r="A529" i="3"/>
  <c r="CI528" i="3"/>
  <c r="A528" i="3"/>
  <c r="CI527" i="3"/>
  <c r="A527" i="3"/>
  <c r="CI526" i="3"/>
  <c r="A526" i="3"/>
  <c r="CI525" i="3"/>
  <c r="A525" i="3"/>
  <c r="CI524" i="3"/>
  <c r="A524" i="3"/>
  <c r="CI523" i="3"/>
  <c r="A523" i="3"/>
  <c r="CI522" i="3"/>
  <c r="A522" i="3"/>
  <c r="CI521" i="3"/>
  <c r="A521" i="3"/>
  <c r="CI520" i="3"/>
  <c r="A520" i="3"/>
  <c r="CI519" i="3"/>
  <c r="A519" i="3"/>
  <c r="CI518" i="3"/>
  <c r="A518" i="3"/>
  <c r="CI517" i="3"/>
  <c r="A517" i="3"/>
  <c r="CI516" i="3"/>
  <c r="A516" i="3"/>
  <c r="CI515" i="3"/>
  <c r="A515" i="3"/>
  <c r="CI514" i="3"/>
  <c r="A514" i="3"/>
  <c r="CI513" i="3"/>
  <c r="A513" i="3"/>
  <c r="CI512" i="3"/>
  <c r="A512" i="3"/>
  <c r="CI511" i="3"/>
  <c r="A511" i="3"/>
  <c r="CI510" i="3"/>
  <c r="A510" i="3"/>
  <c r="CI509" i="3"/>
  <c r="A509" i="3"/>
  <c r="CI508" i="3"/>
  <c r="A508" i="3"/>
  <c r="CI507" i="3"/>
  <c r="A507" i="3"/>
  <c r="CI506" i="3"/>
  <c r="A506" i="3"/>
  <c r="CI505" i="3"/>
  <c r="A505" i="3"/>
  <c r="CI504" i="3"/>
  <c r="A504" i="3"/>
  <c r="CI503" i="3"/>
  <c r="A503" i="3"/>
  <c r="CI502" i="3"/>
  <c r="A502" i="3"/>
  <c r="CI501" i="3"/>
  <c r="A501" i="3"/>
  <c r="CI500" i="3"/>
  <c r="A500" i="3"/>
  <c r="CI499" i="3"/>
  <c r="A499" i="3"/>
  <c r="CI498" i="3"/>
  <c r="A498" i="3"/>
  <c r="CI497" i="3"/>
  <c r="A497" i="3"/>
  <c r="CI496" i="3"/>
  <c r="A496" i="3"/>
  <c r="CI495" i="3"/>
  <c r="A495" i="3"/>
  <c r="CI494" i="3"/>
  <c r="A494" i="3"/>
  <c r="CI493" i="3"/>
  <c r="A493" i="3"/>
  <c r="CI492" i="3"/>
  <c r="A492" i="3"/>
  <c r="CI491" i="3"/>
  <c r="A491" i="3"/>
  <c r="CI490" i="3"/>
  <c r="A490" i="3"/>
  <c r="CI489" i="3"/>
  <c r="A489" i="3"/>
  <c r="CI488" i="3"/>
  <c r="A488" i="3"/>
  <c r="CI487" i="3"/>
  <c r="A487" i="3"/>
  <c r="CI486" i="3"/>
  <c r="A486" i="3"/>
  <c r="CI485" i="3"/>
  <c r="A485" i="3"/>
  <c r="CI484" i="3"/>
  <c r="A484" i="3"/>
  <c r="CI483" i="3"/>
  <c r="A483" i="3"/>
  <c r="CI482" i="3"/>
  <c r="A482" i="3"/>
  <c r="CI481" i="3"/>
  <c r="A481" i="3"/>
  <c r="CI480" i="3"/>
  <c r="A480" i="3"/>
  <c r="CI479" i="3"/>
  <c r="A479" i="3"/>
  <c r="CI478" i="3"/>
  <c r="A478" i="3"/>
  <c r="CI477" i="3"/>
  <c r="A477" i="3"/>
  <c r="CI476" i="3"/>
  <c r="A476" i="3"/>
  <c r="CI475" i="3"/>
  <c r="A475" i="3"/>
  <c r="CI474" i="3"/>
  <c r="A474" i="3"/>
  <c r="CI473" i="3"/>
  <c r="A473" i="3"/>
  <c r="CI472" i="3"/>
  <c r="A472" i="3"/>
  <c r="CI471" i="3"/>
  <c r="A471" i="3"/>
  <c r="CI470" i="3"/>
  <c r="A470" i="3"/>
  <c r="CI469" i="3"/>
  <c r="A469" i="3"/>
  <c r="CI468" i="3"/>
  <c r="A468" i="3"/>
  <c r="CI467" i="3"/>
  <c r="A467" i="3"/>
  <c r="CI466" i="3"/>
  <c r="A466" i="3"/>
  <c r="CI465" i="3"/>
  <c r="A465" i="3"/>
  <c r="CI464" i="3"/>
  <c r="A464" i="3"/>
  <c r="CI463" i="3"/>
  <c r="A463" i="3"/>
  <c r="CI462" i="3"/>
  <c r="A462" i="3"/>
  <c r="CI461" i="3"/>
  <c r="A461" i="3"/>
  <c r="CI460" i="3"/>
  <c r="A460" i="3"/>
  <c r="CI459" i="3"/>
  <c r="A459" i="3"/>
  <c r="CI458" i="3"/>
  <c r="A458" i="3"/>
  <c r="CI457" i="3"/>
  <c r="A457" i="3"/>
  <c r="CI456" i="3"/>
  <c r="A456" i="3"/>
  <c r="CI455" i="3"/>
  <c r="A455" i="3"/>
  <c r="CI454" i="3"/>
  <c r="A454" i="3"/>
  <c r="CI453" i="3"/>
  <c r="A453" i="3"/>
  <c r="CI452" i="3"/>
  <c r="A452" i="3"/>
  <c r="CI451" i="3"/>
  <c r="A451" i="3"/>
  <c r="CI450" i="3"/>
  <c r="A450" i="3"/>
  <c r="CI449" i="3"/>
  <c r="A449" i="3"/>
  <c r="CI448" i="3"/>
  <c r="A448" i="3"/>
  <c r="CI447" i="3"/>
  <c r="A447" i="3"/>
  <c r="CI446" i="3"/>
  <c r="A446" i="3"/>
  <c r="CI445" i="3"/>
  <c r="A445" i="3"/>
  <c r="CI444" i="3"/>
  <c r="A444" i="3"/>
  <c r="CI443" i="3"/>
  <c r="A443" i="3"/>
  <c r="CI442" i="3"/>
  <c r="A442" i="3"/>
  <c r="CI441" i="3"/>
  <c r="A441" i="3"/>
  <c r="CI440" i="3"/>
  <c r="A440" i="3"/>
  <c r="CI439" i="3"/>
  <c r="A439" i="3"/>
  <c r="CI438" i="3"/>
  <c r="A438" i="3"/>
  <c r="CI437" i="3"/>
  <c r="A437" i="3"/>
  <c r="CI436" i="3"/>
  <c r="A436" i="3"/>
  <c r="CI435" i="3"/>
  <c r="A435" i="3"/>
  <c r="CI434" i="3"/>
  <c r="A434" i="3"/>
  <c r="CI433" i="3"/>
  <c r="A433" i="3"/>
  <c r="CI432" i="3"/>
  <c r="A432" i="3"/>
  <c r="CI431" i="3"/>
  <c r="A431" i="3"/>
  <c r="CI430" i="3"/>
  <c r="A430" i="3"/>
  <c r="CI429" i="3"/>
  <c r="A429" i="3"/>
  <c r="CI428" i="3"/>
  <c r="A428" i="3"/>
  <c r="CI427" i="3"/>
  <c r="A427" i="3"/>
  <c r="CI426" i="3"/>
  <c r="A426" i="3"/>
  <c r="CI425" i="3"/>
  <c r="A425" i="3"/>
  <c r="CI424" i="3"/>
  <c r="A424" i="3"/>
  <c r="CI423" i="3"/>
  <c r="A423" i="3"/>
  <c r="CI422" i="3"/>
  <c r="A422" i="3"/>
  <c r="CI421" i="3"/>
  <c r="A421" i="3"/>
  <c r="CI420" i="3"/>
  <c r="A420" i="3"/>
  <c r="CI419" i="3"/>
  <c r="A419" i="3"/>
  <c r="CI418" i="3"/>
  <c r="A418" i="3"/>
  <c r="CI417" i="3"/>
  <c r="A417" i="3"/>
  <c r="CI416" i="3"/>
  <c r="A416" i="3"/>
  <c r="CI415" i="3"/>
  <c r="A415" i="3"/>
  <c r="CI414" i="3"/>
  <c r="A414" i="3"/>
  <c r="CI413" i="3"/>
  <c r="A413" i="3"/>
  <c r="CI412" i="3"/>
  <c r="A412" i="3"/>
  <c r="CI411" i="3"/>
  <c r="A411" i="3"/>
  <c r="CI410" i="3"/>
  <c r="A410" i="3"/>
  <c r="CI409" i="3"/>
  <c r="A409" i="3"/>
  <c r="CI408" i="3"/>
  <c r="A408" i="3"/>
  <c r="CI407" i="3"/>
  <c r="A407" i="3"/>
  <c r="CI406" i="3"/>
  <c r="A406" i="3"/>
  <c r="CI405" i="3"/>
  <c r="A405" i="3"/>
  <c r="CI404" i="3"/>
  <c r="A404" i="3"/>
  <c r="CI403" i="3"/>
  <c r="A403" i="3"/>
  <c r="CI402" i="3"/>
  <c r="A402" i="3"/>
  <c r="CI401" i="3"/>
  <c r="A401" i="3"/>
  <c r="CI400" i="3"/>
  <c r="A400" i="3"/>
  <c r="CI399" i="3"/>
  <c r="A399" i="3"/>
  <c r="CI398" i="3"/>
  <c r="A398" i="3"/>
  <c r="CI397" i="3"/>
  <c r="A397" i="3"/>
  <c r="CI396" i="3"/>
  <c r="A396" i="3"/>
  <c r="CI395" i="3"/>
  <c r="A395" i="3"/>
  <c r="CI394" i="3"/>
  <c r="A394" i="3"/>
  <c r="CI393" i="3"/>
  <c r="A393" i="3"/>
  <c r="CI392" i="3"/>
  <c r="A392" i="3"/>
  <c r="CI391" i="3"/>
  <c r="A391" i="3"/>
  <c r="CI390" i="3"/>
  <c r="A390" i="3"/>
  <c r="CI389" i="3"/>
  <c r="A389" i="3"/>
  <c r="CI388" i="3"/>
  <c r="A388" i="3"/>
  <c r="CI387" i="3"/>
  <c r="A387" i="3"/>
  <c r="CI386" i="3"/>
  <c r="A386" i="3"/>
  <c r="CI385" i="3"/>
  <c r="A385" i="3"/>
  <c r="CI384" i="3"/>
  <c r="A384" i="3"/>
  <c r="CI383" i="3"/>
  <c r="A383" i="3"/>
  <c r="CI382" i="3"/>
  <c r="A382" i="3"/>
  <c r="CI381" i="3"/>
  <c r="A381" i="3"/>
  <c r="CI380" i="3"/>
  <c r="A380" i="3"/>
  <c r="CI379" i="3"/>
  <c r="A379" i="3"/>
  <c r="CI378" i="3"/>
  <c r="A378" i="3"/>
  <c r="CI377" i="3"/>
  <c r="A377" i="3"/>
  <c r="CI376" i="3"/>
  <c r="A376" i="3"/>
  <c r="CI375" i="3"/>
  <c r="A375" i="3"/>
  <c r="CI374" i="3"/>
  <c r="A374" i="3"/>
  <c r="CI373" i="3"/>
  <c r="A373" i="3"/>
  <c r="CI372" i="3"/>
  <c r="A372" i="3"/>
  <c r="CI371" i="3"/>
  <c r="A371" i="3"/>
  <c r="CI370" i="3"/>
  <c r="A370" i="3"/>
  <c r="CI369" i="3"/>
  <c r="A369" i="3"/>
  <c r="CI368" i="3"/>
  <c r="A368" i="3"/>
  <c r="CI367" i="3"/>
  <c r="A367" i="3"/>
  <c r="CI366" i="3"/>
  <c r="A366" i="3"/>
  <c r="CI365" i="3"/>
  <c r="A365" i="3"/>
  <c r="CI364" i="3"/>
  <c r="A364" i="3"/>
  <c r="CI363" i="3"/>
  <c r="A363" i="3"/>
  <c r="CI362" i="3"/>
  <c r="A362" i="3"/>
  <c r="CI361" i="3"/>
  <c r="A361" i="3"/>
  <c r="CI360" i="3"/>
  <c r="A360" i="3"/>
  <c r="CI359" i="3"/>
  <c r="A359" i="3"/>
  <c r="CI358" i="3"/>
  <c r="A358" i="3"/>
  <c r="CI357" i="3"/>
  <c r="A357" i="3"/>
  <c r="CI356" i="3"/>
  <c r="A356" i="3"/>
  <c r="CI355" i="3"/>
  <c r="A355" i="3"/>
  <c r="CI354" i="3"/>
  <c r="A354" i="3"/>
  <c r="CI353" i="3"/>
  <c r="A353" i="3"/>
  <c r="CI352" i="3"/>
  <c r="A352" i="3"/>
  <c r="CI351" i="3"/>
  <c r="A351" i="3"/>
  <c r="CI350" i="3"/>
  <c r="A350" i="3"/>
  <c r="CI349" i="3"/>
  <c r="A349" i="3"/>
  <c r="CI348" i="3"/>
  <c r="A348" i="3"/>
  <c r="CI347" i="3"/>
  <c r="A347" i="3"/>
  <c r="CI346" i="3"/>
  <c r="A346" i="3"/>
  <c r="CI345" i="3"/>
  <c r="A345" i="3"/>
  <c r="CI344" i="3"/>
  <c r="A344" i="3"/>
  <c r="CI343" i="3"/>
  <c r="A343" i="3"/>
  <c r="CI342" i="3"/>
  <c r="A342" i="3"/>
  <c r="CI341" i="3"/>
  <c r="A341" i="3"/>
  <c r="CI340" i="3"/>
  <c r="A340" i="3"/>
  <c r="CI339" i="3"/>
  <c r="A339" i="3"/>
  <c r="CI338" i="3"/>
  <c r="A338" i="3"/>
  <c r="CI337" i="3"/>
  <c r="A337" i="3"/>
  <c r="CI336" i="3"/>
  <c r="A336" i="3"/>
  <c r="CI335" i="3"/>
  <c r="A335" i="3"/>
  <c r="CI334" i="3"/>
  <c r="A334" i="3"/>
  <c r="CI333" i="3"/>
  <c r="A333" i="3"/>
  <c r="CI332" i="3"/>
  <c r="A332" i="3"/>
  <c r="CI331" i="3"/>
  <c r="A331" i="3"/>
  <c r="CI330" i="3"/>
  <c r="A330" i="3"/>
  <c r="CI329" i="3"/>
  <c r="A329" i="3"/>
  <c r="CI328" i="3"/>
  <c r="A328" i="3"/>
  <c r="CI327" i="3"/>
  <c r="A327" i="3"/>
  <c r="CI326" i="3"/>
  <c r="A326" i="3"/>
  <c r="CI325" i="3"/>
  <c r="A325" i="3"/>
  <c r="CI324" i="3"/>
  <c r="A324" i="3"/>
  <c r="CI323" i="3"/>
  <c r="A323" i="3"/>
  <c r="CI322" i="3"/>
  <c r="A322" i="3"/>
  <c r="CI321" i="3"/>
  <c r="A321" i="3"/>
  <c r="CI320" i="3"/>
  <c r="A320" i="3"/>
  <c r="CI319" i="3"/>
  <c r="A319" i="3"/>
  <c r="CI318" i="3"/>
  <c r="A318" i="3"/>
  <c r="CI317" i="3"/>
  <c r="A317" i="3"/>
  <c r="CI316" i="3"/>
  <c r="A316" i="3"/>
  <c r="CI315" i="3"/>
  <c r="A315" i="3"/>
  <c r="CI314" i="3"/>
  <c r="A314" i="3"/>
  <c r="CI313" i="3"/>
  <c r="A313" i="3"/>
  <c r="CI312" i="3"/>
  <c r="A312" i="3"/>
  <c r="CI311" i="3"/>
  <c r="A311" i="3"/>
  <c r="CI310" i="3"/>
  <c r="A310" i="3"/>
  <c r="CI309" i="3"/>
  <c r="A309" i="3"/>
  <c r="CI308" i="3"/>
  <c r="A308" i="3"/>
  <c r="CI307" i="3"/>
  <c r="A307" i="3"/>
  <c r="CI306" i="3"/>
  <c r="A306" i="3"/>
  <c r="CI305" i="3"/>
  <c r="A305" i="3"/>
  <c r="CI304" i="3"/>
  <c r="A304" i="3"/>
  <c r="CI303" i="3"/>
  <c r="A303" i="3"/>
  <c r="CI302" i="3"/>
  <c r="A302" i="3"/>
  <c r="CI301" i="3"/>
  <c r="A301" i="3"/>
  <c r="CI300" i="3"/>
  <c r="A300" i="3"/>
  <c r="CI299" i="3"/>
  <c r="A299" i="3"/>
  <c r="CI298" i="3"/>
  <c r="A298" i="3"/>
  <c r="CI297" i="3"/>
  <c r="A297" i="3"/>
  <c r="CI296" i="3"/>
  <c r="A296" i="3"/>
  <c r="CI295" i="3"/>
  <c r="A295" i="3"/>
  <c r="CI294" i="3"/>
  <c r="A294" i="3"/>
  <c r="CI293" i="3"/>
  <c r="A293" i="3"/>
  <c r="CI292" i="3"/>
  <c r="A292" i="3"/>
  <c r="CI291" i="3"/>
  <c r="A291" i="3"/>
  <c r="CI290" i="3"/>
  <c r="A290" i="3"/>
  <c r="CI289" i="3"/>
  <c r="A289" i="3"/>
  <c r="CI288" i="3"/>
  <c r="A288" i="3"/>
  <c r="CI287" i="3"/>
  <c r="A287" i="3"/>
  <c r="CI286" i="3"/>
  <c r="A286" i="3"/>
  <c r="CI285" i="3"/>
  <c r="A285" i="3"/>
  <c r="CI284" i="3"/>
  <c r="A284" i="3"/>
  <c r="CI283" i="3"/>
  <c r="A283" i="3"/>
  <c r="CI282" i="3"/>
  <c r="A282" i="3"/>
  <c r="CI281" i="3"/>
  <c r="A281" i="3"/>
  <c r="CI280" i="3"/>
  <c r="A280" i="3"/>
  <c r="CI279" i="3"/>
  <c r="A279" i="3"/>
  <c r="CI278" i="3"/>
  <c r="A278" i="3"/>
  <c r="CI277" i="3"/>
  <c r="A277" i="3"/>
  <c r="CI276" i="3"/>
  <c r="A276" i="3"/>
  <c r="CI275" i="3"/>
  <c r="A275" i="3"/>
  <c r="CI274" i="3"/>
  <c r="A274" i="3"/>
  <c r="CI273" i="3"/>
  <c r="A273" i="3"/>
  <c r="CI272" i="3"/>
  <c r="A272" i="3"/>
  <c r="CI271" i="3"/>
  <c r="A271" i="3"/>
  <c r="CI270" i="3"/>
  <c r="A270" i="3"/>
  <c r="CI269" i="3"/>
  <c r="A269" i="3"/>
  <c r="CI268" i="3"/>
  <c r="A268" i="3"/>
  <c r="CI267" i="3"/>
  <c r="A267" i="3"/>
  <c r="CI266" i="3"/>
  <c r="A266" i="3"/>
  <c r="CI265" i="3"/>
  <c r="A265" i="3"/>
  <c r="CI264" i="3"/>
  <c r="A264" i="3"/>
  <c r="CI263" i="3"/>
  <c r="A263" i="3"/>
  <c r="CI262" i="3"/>
  <c r="A262" i="3"/>
  <c r="CI261" i="3"/>
  <c r="A261" i="3"/>
  <c r="CI260" i="3"/>
  <c r="A260" i="3"/>
  <c r="CI259" i="3"/>
  <c r="A259" i="3"/>
  <c r="CI258" i="3"/>
  <c r="A258" i="3"/>
  <c r="CI257" i="3"/>
  <c r="A257" i="3"/>
  <c r="CI256" i="3"/>
  <c r="A256" i="3"/>
  <c r="CI255" i="3"/>
  <c r="A255" i="3"/>
  <c r="CI254" i="3"/>
  <c r="A254" i="3"/>
  <c r="CI253" i="3"/>
  <c r="A253" i="3"/>
  <c r="CI252" i="3"/>
  <c r="A252" i="3"/>
  <c r="CI251" i="3"/>
  <c r="A251" i="3"/>
  <c r="CI250" i="3"/>
  <c r="A250" i="3"/>
  <c r="CI249" i="3"/>
  <c r="A249" i="3"/>
  <c r="CI248" i="3"/>
  <c r="A248" i="3"/>
  <c r="CI247" i="3"/>
  <c r="A247" i="3"/>
  <c r="CI246" i="3"/>
  <c r="A246" i="3"/>
  <c r="CI245" i="3"/>
  <c r="A245" i="3"/>
  <c r="CI244" i="3"/>
  <c r="A244" i="3"/>
  <c r="CI243" i="3"/>
  <c r="A243" i="3"/>
  <c r="CI242" i="3"/>
  <c r="A242" i="3"/>
  <c r="CI241" i="3"/>
  <c r="A241" i="3"/>
  <c r="CI240" i="3"/>
  <c r="A240" i="3"/>
  <c r="CI239" i="3"/>
  <c r="A239" i="3"/>
  <c r="CI238" i="3"/>
  <c r="A238" i="3"/>
  <c r="CI237" i="3"/>
  <c r="A237" i="3"/>
  <c r="CI236" i="3"/>
  <c r="A236" i="3"/>
  <c r="CI235" i="3"/>
  <c r="A235" i="3"/>
  <c r="CI234" i="3"/>
  <c r="A234" i="3"/>
  <c r="CI233" i="3"/>
  <c r="A233" i="3"/>
  <c r="CI232" i="3"/>
  <c r="A232" i="3"/>
  <c r="CI231" i="3"/>
  <c r="A231" i="3"/>
  <c r="CI230" i="3"/>
  <c r="A230" i="3"/>
  <c r="CI229" i="3"/>
  <c r="A229" i="3"/>
  <c r="CI228" i="3"/>
  <c r="A228" i="3"/>
  <c r="CI227" i="3"/>
  <c r="A227" i="3"/>
  <c r="CI226" i="3"/>
  <c r="A226" i="3"/>
  <c r="CI225" i="3"/>
  <c r="A225" i="3"/>
  <c r="CI224" i="3"/>
  <c r="A224" i="3"/>
  <c r="CI223" i="3"/>
  <c r="A223" i="3"/>
  <c r="CI222" i="3"/>
  <c r="A222" i="3"/>
  <c r="CI221" i="3"/>
  <c r="A221" i="3"/>
  <c r="CI220" i="3"/>
  <c r="A220" i="3"/>
  <c r="CI219" i="3"/>
  <c r="A219" i="3"/>
  <c r="CI218" i="3"/>
  <c r="A218" i="3"/>
  <c r="CI217" i="3"/>
  <c r="A217" i="3"/>
  <c r="CI216" i="3"/>
  <c r="A216" i="3"/>
  <c r="CI215" i="3"/>
  <c r="A215" i="3"/>
  <c r="CI214" i="3"/>
  <c r="A214" i="3"/>
  <c r="CI213" i="3"/>
  <c r="A213" i="3"/>
  <c r="CI212" i="3"/>
  <c r="A212" i="3"/>
  <c r="CI211" i="3"/>
  <c r="A211" i="3"/>
  <c r="CI210" i="3"/>
  <c r="A210" i="3"/>
  <c r="CI209" i="3"/>
  <c r="A209" i="3"/>
  <c r="CI208" i="3"/>
  <c r="A208" i="3"/>
  <c r="CI207" i="3"/>
  <c r="A207" i="3"/>
  <c r="CI206" i="3"/>
  <c r="A206" i="3"/>
  <c r="CI205" i="3"/>
  <c r="A205" i="3"/>
  <c r="CI204" i="3"/>
  <c r="A204" i="3"/>
  <c r="CI203" i="3"/>
  <c r="A203" i="3"/>
  <c r="CI202" i="3"/>
  <c r="A202" i="3"/>
  <c r="CI201" i="3"/>
  <c r="A201" i="3"/>
  <c r="CI200" i="3"/>
  <c r="A200" i="3"/>
  <c r="CI199" i="3"/>
  <c r="A199" i="3"/>
  <c r="CI198" i="3"/>
  <c r="A198" i="3"/>
  <c r="CI197" i="3"/>
  <c r="A197" i="3"/>
  <c r="CI196" i="3"/>
  <c r="A196" i="3"/>
  <c r="CI195" i="3"/>
  <c r="A195" i="3"/>
  <c r="CI194" i="3"/>
  <c r="A194" i="3"/>
  <c r="CI193" i="3"/>
  <c r="A193" i="3"/>
  <c r="CI192" i="3"/>
  <c r="A192" i="3"/>
  <c r="CI191" i="3"/>
  <c r="A191" i="3"/>
  <c r="CI190" i="3"/>
  <c r="A190" i="3"/>
  <c r="CI189" i="3"/>
  <c r="A189" i="3"/>
  <c r="CI188" i="3"/>
  <c r="A188" i="3"/>
  <c r="CI187" i="3"/>
  <c r="A187" i="3"/>
  <c r="CI186" i="3"/>
  <c r="A186" i="3"/>
  <c r="CI185" i="3"/>
  <c r="A185" i="3"/>
  <c r="CI184" i="3"/>
  <c r="A184" i="3"/>
  <c r="CI183" i="3"/>
  <c r="A183" i="3"/>
  <c r="CI182" i="3"/>
  <c r="A182" i="3"/>
  <c r="CI181" i="3"/>
  <c r="A181" i="3"/>
  <c r="CI180" i="3"/>
  <c r="A180" i="3"/>
  <c r="CI179" i="3"/>
  <c r="A179" i="3"/>
  <c r="CI178" i="3"/>
  <c r="A178" i="3"/>
  <c r="CI177" i="3"/>
  <c r="A177" i="3"/>
  <c r="CI176" i="3"/>
  <c r="A176" i="3"/>
  <c r="CI175" i="3"/>
  <c r="A175" i="3"/>
  <c r="CI174" i="3"/>
  <c r="A174" i="3"/>
  <c r="CI173" i="3"/>
  <c r="A173" i="3"/>
  <c r="CI172" i="3"/>
  <c r="A172" i="3"/>
  <c r="CI171" i="3"/>
  <c r="A171" i="3"/>
  <c r="CI170" i="3"/>
  <c r="A170" i="3"/>
  <c r="CI169" i="3"/>
  <c r="A169" i="3"/>
  <c r="CI168" i="3"/>
  <c r="A168" i="3"/>
  <c r="CI167" i="3"/>
  <c r="A167" i="3"/>
  <c r="CI166" i="3"/>
  <c r="A166" i="3"/>
  <c r="CI165" i="3"/>
  <c r="A165" i="3"/>
  <c r="CI164" i="3"/>
  <c r="A164" i="3"/>
  <c r="CI163" i="3"/>
  <c r="A163" i="3"/>
  <c r="CI162" i="3"/>
  <c r="A162" i="3"/>
  <c r="CI161" i="3"/>
  <c r="A161" i="3"/>
  <c r="CI160" i="3"/>
  <c r="A160" i="3"/>
  <c r="CI159" i="3"/>
  <c r="A159" i="3"/>
  <c r="CI158" i="3"/>
  <c r="A158" i="3"/>
  <c r="CI157" i="3"/>
  <c r="A157" i="3"/>
  <c r="CI156" i="3"/>
  <c r="A156" i="3"/>
  <c r="CI155" i="3"/>
  <c r="A155" i="3"/>
  <c r="CI154" i="3"/>
  <c r="A154" i="3"/>
  <c r="CI153" i="3"/>
  <c r="A153" i="3"/>
  <c r="CI152" i="3"/>
  <c r="A152" i="3"/>
  <c r="CI151" i="3"/>
  <c r="A151" i="3"/>
  <c r="CI150" i="3"/>
  <c r="A150" i="3"/>
  <c r="CI149" i="3"/>
  <c r="A149" i="3"/>
  <c r="CI148" i="3"/>
  <c r="A148" i="3"/>
  <c r="CI147" i="3"/>
  <c r="A147" i="3"/>
  <c r="CI146" i="3"/>
  <c r="A146" i="3"/>
  <c r="CI145" i="3"/>
  <c r="A145" i="3"/>
  <c r="CI144" i="3"/>
  <c r="A144" i="3"/>
  <c r="CI143" i="3"/>
  <c r="A143" i="3"/>
  <c r="CI142" i="3"/>
  <c r="A142" i="3"/>
  <c r="CI141" i="3"/>
  <c r="A141" i="3"/>
  <c r="CI140" i="3"/>
  <c r="A140" i="3"/>
  <c r="CI139" i="3"/>
  <c r="A139" i="3"/>
  <c r="CI138" i="3"/>
  <c r="A138" i="3"/>
  <c r="CI137" i="3"/>
  <c r="A137" i="3"/>
  <c r="CI136" i="3"/>
  <c r="A136" i="3"/>
  <c r="CI135" i="3"/>
  <c r="A135" i="3"/>
  <c r="CI134" i="3"/>
  <c r="A134" i="3"/>
  <c r="CI133" i="3"/>
  <c r="A133" i="3"/>
  <c r="CI132" i="3"/>
  <c r="A132" i="3"/>
  <c r="CI131" i="3"/>
  <c r="A131" i="3"/>
  <c r="CI130" i="3"/>
  <c r="A130" i="3"/>
  <c r="CI129" i="3"/>
  <c r="A129" i="3"/>
  <c r="CI128" i="3"/>
  <c r="A128" i="3"/>
  <c r="CI127" i="3"/>
  <c r="A127" i="3"/>
  <c r="CI126" i="3"/>
  <c r="A126" i="3"/>
  <c r="CI125" i="3"/>
  <c r="A125" i="3"/>
  <c r="CI124" i="3"/>
  <c r="A124" i="3"/>
  <c r="CI123" i="3"/>
  <c r="A123" i="3"/>
  <c r="CI122" i="3"/>
  <c r="A122" i="3"/>
  <c r="CI121" i="3"/>
  <c r="A121" i="3"/>
  <c r="CI120" i="3"/>
  <c r="A120" i="3"/>
  <c r="CI119" i="3"/>
  <c r="A119" i="3"/>
  <c r="CI118" i="3"/>
  <c r="A118" i="3"/>
  <c r="CI117" i="3"/>
  <c r="A117" i="3"/>
  <c r="CI116" i="3"/>
  <c r="A116" i="3"/>
  <c r="CI115" i="3"/>
  <c r="A115" i="3"/>
  <c r="CI114" i="3"/>
  <c r="A114" i="3"/>
  <c r="CI113" i="3"/>
  <c r="A113" i="3"/>
  <c r="CI112" i="3"/>
  <c r="A112" i="3"/>
  <c r="CI111" i="3"/>
  <c r="A111" i="3"/>
  <c r="CI110" i="3"/>
  <c r="A110" i="3"/>
  <c r="CI109" i="3"/>
  <c r="A109" i="3"/>
  <c r="CI108" i="3"/>
  <c r="A108" i="3"/>
  <c r="CI107" i="3"/>
  <c r="A107" i="3"/>
  <c r="CI106" i="3"/>
  <c r="A106" i="3"/>
  <c r="CI105" i="3"/>
  <c r="A105" i="3"/>
  <c r="CI104" i="3"/>
  <c r="A104" i="3"/>
  <c r="CI103" i="3"/>
  <c r="A103" i="3"/>
  <c r="CI102" i="3"/>
  <c r="A102" i="3"/>
  <c r="CI101" i="3"/>
  <c r="A101" i="3"/>
  <c r="CI100" i="3"/>
  <c r="A100" i="3"/>
  <c r="CI99" i="3"/>
  <c r="A99" i="3"/>
  <c r="CI98" i="3"/>
  <c r="A98" i="3"/>
  <c r="CI97" i="3"/>
  <c r="A97" i="3"/>
  <c r="CI96" i="3"/>
  <c r="A96" i="3"/>
  <c r="CI95" i="3"/>
  <c r="A95" i="3"/>
  <c r="CI94" i="3"/>
  <c r="A94" i="3"/>
  <c r="CI93" i="3"/>
  <c r="A93" i="3"/>
  <c r="CI92" i="3"/>
  <c r="A92" i="3"/>
  <c r="CI91" i="3"/>
  <c r="A91" i="3"/>
  <c r="CI90" i="3"/>
  <c r="A90" i="3"/>
  <c r="CI89" i="3"/>
  <c r="A89" i="3"/>
  <c r="CI88" i="3"/>
  <c r="A88" i="3"/>
  <c r="CI87" i="3"/>
  <c r="A87" i="3"/>
  <c r="CI86" i="3"/>
  <c r="A86" i="3"/>
  <c r="CI85" i="3"/>
  <c r="A85" i="3"/>
  <c r="CI84" i="3"/>
  <c r="A84" i="3"/>
  <c r="CI83" i="3"/>
  <c r="A83" i="3"/>
  <c r="CI82" i="3"/>
  <c r="A82" i="3"/>
  <c r="CI81" i="3"/>
  <c r="A81" i="3"/>
  <c r="CI80" i="3"/>
  <c r="A80" i="3"/>
  <c r="CI79" i="3"/>
  <c r="A79" i="3"/>
  <c r="CI78" i="3"/>
  <c r="A78" i="3"/>
  <c r="CI77" i="3"/>
  <c r="A77" i="3"/>
  <c r="CI76" i="3"/>
  <c r="A76" i="3"/>
  <c r="CI75" i="3"/>
  <c r="A75" i="3"/>
  <c r="CI74" i="3"/>
  <c r="A74" i="3"/>
  <c r="CI73" i="3"/>
  <c r="A73" i="3"/>
  <c r="CI72" i="3"/>
  <c r="A72" i="3"/>
  <c r="CI71" i="3"/>
  <c r="A71" i="3"/>
  <c r="CI70" i="3"/>
  <c r="A70" i="3"/>
  <c r="CI69" i="3"/>
  <c r="A69" i="3"/>
  <c r="CI68" i="3"/>
  <c r="A68" i="3"/>
  <c r="CI67" i="3"/>
  <c r="A67" i="3"/>
  <c r="CI66" i="3"/>
  <c r="A66" i="3"/>
  <c r="CI65" i="3"/>
  <c r="A65" i="3"/>
  <c r="CI64" i="3"/>
  <c r="A64" i="3"/>
  <c r="CI63" i="3"/>
  <c r="A63" i="3"/>
  <c r="CI62" i="3"/>
  <c r="A62" i="3"/>
  <c r="CI61" i="3"/>
  <c r="A61" i="3"/>
  <c r="CI60" i="3"/>
  <c r="A60" i="3"/>
  <c r="CI59" i="3"/>
  <c r="A59" i="3"/>
  <c r="CI58" i="3"/>
  <c r="A58" i="3"/>
  <c r="CI57" i="3"/>
  <c r="A57" i="3"/>
  <c r="CI56" i="3"/>
  <c r="A56" i="3"/>
  <c r="CI55" i="3"/>
  <c r="A55" i="3"/>
  <c r="CI54" i="3"/>
  <c r="A54" i="3"/>
  <c r="CI53" i="3"/>
  <c r="A53" i="3"/>
  <c r="CI52" i="3"/>
  <c r="A52" i="3"/>
  <c r="CI51" i="3"/>
  <c r="A51" i="3"/>
  <c r="CI50" i="3"/>
  <c r="A50" i="3"/>
  <c r="CI49" i="3"/>
  <c r="A49" i="3"/>
  <c r="CI48" i="3"/>
  <c r="A48" i="3"/>
  <c r="CI47" i="3"/>
  <c r="A47" i="3"/>
  <c r="CI46" i="3"/>
  <c r="A46" i="3"/>
  <c r="CI45" i="3"/>
  <c r="A45" i="3"/>
  <c r="CI44" i="3"/>
  <c r="A44" i="3"/>
  <c r="CI43" i="3"/>
  <c r="A43" i="3"/>
  <c r="CI42" i="3"/>
  <c r="A42" i="3"/>
  <c r="CI41" i="3"/>
  <c r="A41" i="3"/>
  <c r="CI40" i="3"/>
  <c r="A40" i="3"/>
  <c r="CI39" i="3"/>
  <c r="A39" i="3"/>
  <c r="CI38" i="3"/>
  <c r="A38" i="3"/>
  <c r="CI37" i="3"/>
  <c r="A37" i="3"/>
  <c r="CI36" i="3"/>
  <c r="A36" i="3"/>
  <c r="CI35" i="3"/>
  <c r="A35" i="3"/>
  <c r="CI34" i="3"/>
  <c r="A34" i="3"/>
  <c r="CI33" i="3"/>
  <c r="A33" i="3"/>
  <c r="CI32" i="3"/>
  <c r="A32" i="3"/>
  <c r="CI31" i="3"/>
  <c r="A31" i="3"/>
  <c r="CI30" i="3"/>
  <c r="A30" i="3"/>
  <c r="CI29" i="3"/>
  <c r="A29" i="3"/>
  <c r="CI28" i="3"/>
  <c r="A28" i="3"/>
  <c r="CI27" i="3"/>
  <c r="A27" i="3"/>
  <c r="CI26" i="3"/>
  <c r="A26" i="3"/>
  <c r="CI25" i="3"/>
  <c r="A25" i="3"/>
  <c r="CI24" i="3"/>
  <c r="A24" i="3"/>
  <c r="CI23" i="3"/>
  <c r="A23" i="3"/>
  <c r="CI22" i="3"/>
  <c r="A22" i="3"/>
  <c r="CI21" i="3"/>
  <c r="A21" i="3"/>
  <c r="CI20" i="3"/>
  <c r="A20" i="3"/>
  <c r="CI19" i="3"/>
  <c r="A19" i="3"/>
  <c r="CI18" i="3"/>
  <c r="A18" i="3"/>
  <c r="CI17" i="3"/>
  <c r="A17" i="3"/>
  <c r="CI16" i="3"/>
  <c r="A16" i="3"/>
  <c r="CI15" i="3"/>
  <c r="A15" i="3"/>
  <c r="CI14" i="3"/>
  <c r="A14" i="3"/>
  <c r="CI13" i="3"/>
  <c r="BV52" i="7" s="1"/>
  <c r="A13" i="3"/>
  <c r="AF9" i="3"/>
  <c r="V9" i="3"/>
  <c r="N9" i="3"/>
  <c r="AF8" i="3"/>
  <c r="AF7" i="3"/>
  <c r="N7" i="3"/>
  <c r="AF6" i="3"/>
  <c r="N6" i="3"/>
  <c r="AF5" i="3"/>
  <c r="N5" i="3"/>
  <c r="A3" i="3"/>
  <c r="A2" i="3"/>
  <c r="A2" i="1"/>
  <c r="A1" i="1"/>
  <c r="BV53" i="7" l="1"/>
  <c r="BV54" i="7" s="1"/>
  <c r="CO31" i="7"/>
  <c r="F46" i="7"/>
  <c r="BS46" i="7"/>
  <c r="CQ46" i="7" s="1"/>
  <c r="CO47" i="7" s="1"/>
  <c r="AO111" i="7"/>
  <c r="AO119" i="7" s="1"/>
  <c r="AO96" i="7"/>
  <c r="AO106" i="7" s="1"/>
  <c r="BH21" i="7"/>
  <c r="BH31" i="7" s="1"/>
  <c r="CO21" i="7"/>
  <c r="BJ21" i="7"/>
  <c r="BJ31" i="7" s="1"/>
  <c r="CQ21" i="7"/>
  <c r="CQ31" i="7" s="1"/>
  <c r="CO32" i="7" l="1"/>
  <c r="CO48" i="7" s="1"/>
  <c r="BH32" i="7"/>
  <c r="BH48" i="7" s="1"/>
</calcChain>
</file>

<file path=xl/sharedStrings.xml><?xml version="1.0" encoding="utf-8"?>
<sst xmlns="http://schemas.openxmlformats.org/spreadsheetml/2006/main" count="1094" uniqueCount="671">
  <si>
    <r>
      <rPr>
        <b/>
        <sz val="20"/>
        <color theme="0"/>
        <rFont val="Calibri"/>
      </rPr>
      <t xml:space="preserve">The form is designed to be used for the </t>
    </r>
    <r>
      <rPr>
        <b/>
        <u/>
        <sz val="20"/>
        <color theme="0"/>
        <rFont val="Calibri"/>
      </rPr>
      <t>entire</t>
    </r>
    <r>
      <rPr>
        <b/>
        <sz val="20"/>
        <color theme="0"/>
        <rFont val="Calibri"/>
      </rPr>
      <t xml:space="preserve"> fiscal year.                                                                                                                                                                                                                                                                                                                                                                                                                                                                                                                                                                                                                                                   </t>
    </r>
  </si>
  <si>
    <t>Please note:  "Month Being Reported" is from 1st -30th or 31st, except for February which will be the 28th or 29.   The report for the "Month Being Reported" is due by the 25th of the following month. Examples:</t>
  </si>
  <si>
    <t>July 1 - 31</t>
  </si>
  <si>
    <t>due August 25</t>
  </si>
  <si>
    <t>Oct. 1 - 31</t>
  </si>
  <si>
    <t>due Nov. 25</t>
  </si>
  <si>
    <t>Jan. 1- 31</t>
  </si>
  <si>
    <t>due Feb. 25</t>
  </si>
  <si>
    <t>April 1 - 30</t>
  </si>
  <si>
    <t>due May 25</t>
  </si>
  <si>
    <t>August 1 - 31</t>
  </si>
  <si>
    <t>due Sept. 25</t>
  </si>
  <si>
    <t>Nov. 1 - 30</t>
  </si>
  <si>
    <t>due Dec. 25</t>
  </si>
  <si>
    <t>Feb. 1-28 or 29</t>
  </si>
  <si>
    <t>due March 25</t>
  </si>
  <si>
    <t>May 1 - 31</t>
  </si>
  <si>
    <t>due June 25</t>
  </si>
  <si>
    <t>Sept 1 - 30</t>
  </si>
  <si>
    <t>due Oct. 25</t>
  </si>
  <si>
    <t>Dec. 1 - 31</t>
  </si>
  <si>
    <t>due Jan. 25</t>
  </si>
  <si>
    <t>March 1 - 31</t>
  </si>
  <si>
    <t>due April 25</t>
  </si>
  <si>
    <t>June 1-30</t>
  </si>
  <si>
    <t>due July 25</t>
  </si>
  <si>
    <t>TAB 1:  BASE GRANTEE SETUP INFO &amp; UPDATES</t>
  </si>
  <si>
    <t xml:space="preserve">Line 1:  </t>
  </si>
  <si>
    <t>Name of the Grant - The version of the grant is listed on this line.  It is extremely important that you are using the most current version of the form.   DO NOT USE A FORM THAT CONTAINS THE WORD "DRAFT" or "WORKING - DRAFT".  The most current version can be located at https://dhhr.wv.gov/bhhf/forms</t>
  </si>
  <si>
    <t xml:space="preserve">Line 2:  </t>
  </si>
  <si>
    <t xml:space="preserve">Gives information of how reports are to be submitted. It is important that all reports go to the mail box listed.  Other individuals can be copied.  </t>
  </si>
  <si>
    <t>Lines 3- 8:  1A:</t>
  </si>
  <si>
    <r>
      <rPr>
        <b/>
        <sz val="11"/>
        <color theme="1"/>
        <rFont val="Calibri"/>
      </rPr>
      <t xml:space="preserve">1A: GRANTEE - PROGRAM INFORMATION:   </t>
    </r>
    <r>
      <rPr>
        <sz val="11"/>
        <color theme="1"/>
        <rFont val="Calibri"/>
      </rPr>
      <t xml:space="preserve">Heading - Basic information about the grantee is contained  on these lines. Once entered,  the Grantee  Information will populate to all other tabs.  Any changes, including updating the month,  will need to be made on this tab (BASE GRANTEE INFO &amp; UPDATES) </t>
    </r>
  </si>
  <si>
    <t>Lines 9 - 16: 1B:</t>
  </si>
  <si>
    <r>
      <rPr>
        <b/>
        <sz val="11"/>
        <color theme="1"/>
        <rFont val="Calibri"/>
      </rPr>
      <t xml:space="preserve">1B: Program Staff:  </t>
    </r>
    <r>
      <rPr>
        <sz val="11"/>
        <color theme="1"/>
        <rFont val="Calibri"/>
      </rPr>
      <t>List the initials of the staff, the date they started employment for the Grant and if applicable the date they ended employment for the grant.    Use Month/Day/ Year (00/00/0000) . The Initials placed in Columns B-F and X-AB will populate to the Training Events Tab Line 11 Column AZ-BH</t>
    </r>
  </si>
  <si>
    <t>Lines17&gt;:  1C:</t>
  </si>
  <si>
    <r>
      <rPr>
        <b/>
        <sz val="11"/>
        <color theme="1"/>
        <rFont val="Calibri"/>
      </rPr>
      <t xml:space="preserve">1C: GRANTEE - PERTINENT INFORMATION REGARDING THE PROGRAM: </t>
    </r>
    <r>
      <rPr>
        <sz val="11"/>
        <color theme="1"/>
        <rFont val="Calibri"/>
      </rPr>
      <t xml:space="preserve">This is a  space that permits you to give updates / pertinent information about the program.  As shown below, there is a tab for each month - </t>
    </r>
  </si>
  <si>
    <t>EACH MONTH WILL BE LISTED</t>
  </si>
  <si>
    <t>1C:  Pertinent Information - Updates - Highlights [ Provide a description of Major Activities / Accomplishments related to measurable outcomes - Provide a description of barriers, how they were addressed, as well as remaining barriers]</t>
  </si>
  <si>
    <t>x</t>
  </si>
  <si>
    <t>TAB 2:  CLIENT ACTIVITY</t>
  </si>
  <si>
    <t>Headings that match the training events on Lines 12 and 13 -  This line can be locked by going to View, Freeze Panes, Freeze Top Row;  As the Lines get longer, this may be helpful in completing the form.</t>
  </si>
  <si>
    <t xml:space="preserve">Line 3:  </t>
  </si>
  <si>
    <r>
      <rPr>
        <sz val="11"/>
        <color theme="1"/>
        <rFont val="Calibri"/>
      </rPr>
      <t xml:space="preserve">Lines 4- 9:  </t>
    </r>
    <r>
      <rPr>
        <b/>
        <sz val="11"/>
        <color theme="1"/>
        <rFont val="Calibri"/>
      </rPr>
      <t>2A:</t>
    </r>
  </si>
  <si>
    <r>
      <rPr>
        <b/>
        <sz val="11"/>
        <color theme="1"/>
        <rFont val="Calibri"/>
      </rPr>
      <t xml:space="preserve">2A: GRANTEE - PROGRAM INFORMATION:   </t>
    </r>
    <r>
      <rPr>
        <sz val="11"/>
        <color theme="1"/>
        <rFont val="Calibri"/>
      </rPr>
      <t>Heading - Basic information about the grantee is contained  on these lines. Grantee  Information, including the date of the report, will populate  from the BASE GRANTEE INFO &amp; UPDATES tab.  Any changes will need to be made on the BASE GRANTEE INFO &amp; UPDATES tab.</t>
    </r>
  </si>
  <si>
    <r>
      <rPr>
        <sz val="11"/>
        <color theme="1"/>
        <rFont val="Calibri"/>
      </rPr>
      <t xml:space="preserve">Line 10:  </t>
    </r>
    <r>
      <rPr>
        <b/>
        <sz val="11"/>
        <color theme="1"/>
        <rFont val="Calibri"/>
      </rPr>
      <t>2B:</t>
    </r>
  </si>
  <si>
    <t xml:space="preserve">2B: CLIENT ACTIVITY </t>
  </si>
  <si>
    <t>Lines 11-12&gt;: Column A</t>
  </si>
  <si>
    <t xml:space="preserve">Numbering of the Lines for Client Activities - There are 1000 lines for input data </t>
  </si>
  <si>
    <t>Lines 11-12&gt;: Column B-C</t>
  </si>
  <si>
    <t xml:space="preserve">Internal Space for Grantee:  This is for the preference of the grantee; Can use initials, etc.  Do not submit any Health Protected Information.  </t>
  </si>
  <si>
    <t>Lines 11-12&gt;: Column D-F</t>
  </si>
  <si>
    <t>Internal Client I.D.; to be assigned by the Grantee.  The Internal Client I.D.  Needs to be permanent for the client.  (If the client is readmitted, use the same Client I.D.)</t>
  </si>
  <si>
    <t>Lines 11-12&gt;: Column G-H</t>
  </si>
  <si>
    <t xml:space="preserve">Date of Admission:  the Date client was admitted to the program.  Use (Month 00, Day 00, Year 0000). </t>
  </si>
  <si>
    <t>Lines 11-12&gt;: Column I</t>
  </si>
  <si>
    <t xml:space="preserve">Age:  Use a number, do not use alphabet.  </t>
  </si>
  <si>
    <t>Lines 11-12&gt;: Column J</t>
  </si>
  <si>
    <t>Gender:  Select from the drop down box</t>
  </si>
  <si>
    <t>Lines 11-12&gt;: Column K-L</t>
  </si>
  <si>
    <t>Race:  Select from the drop down box</t>
  </si>
  <si>
    <t>Lines 11-12&gt;: Column M-N</t>
  </si>
  <si>
    <t xml:space="preserve">Ethnicity:  Select from the drop down box </t>
  </si>
  <si>
    <t>Lines 11-12&gt;: Column O-P</t>
  </si>
  <si>
    <r>
      <rPr>
        <sz val="11"/>
        <color theme="1"/>
        <rFont val="Calibri"/>
      </rPr>
      <t xml:space="preserve">Pregnancy Status:  Select from the drop down box; </t>
    </r>
    <r>
      <rPr>
        <b/>
        <sz val="11"/>
        <color theme="1"/>
        <rFont val="Calibri"/>
      </rPr>
      <t xml:space="preserve">if female must choose either YES or NO otherwise this category will not calculate correctly. </t>
    </r>
    <r>
      <rPr>
        <sz val="11"/>
        <color theme="1"/>
        <rFont val="Calibri"/>
      </rPr>
      <t xml:space="preserve"> Do not leave blank.  There is a requirement to report Pregnant Clients and Non Pregnant Clients thus the need to indicate the YES or NO.   </t>
    </r>
  </si>
  <si>
    <t>Lines 11-12&gt;: Column Q-R</t>
  </si>
  <si>
    <t xml:space="preserve">Veteran Status:  Select from the drop down box </t>
  </si>
  <si>
    <t>Lines 11-12&gt;: Column S-T</t>
  </si>
  <si>
    <t xml:space="preserve">October - Total number of children residing with the mother.  Use a number, do not use alphabet. </t>
  </si>
  <si>
    <t>Lines 11-12&gt;: Column U-V</t>
  </si>
  <si>
    <t xml:space="preserve">October - Total number of days for all children residing with the Mother. </t>
  </si>
  <si>
    <t>Lines 11-12&gt;: Column W-X</t>
  </si>
  <si>
    <t xml:space="preserve">November - Total number of children residing with the mother.  Use a number, do not use alphabet. </t>
  </si>
  <si>
    <t>Lines 11-12&gt;: Column Y-Z</t>
  </si>
  <si>
    <t xml:space="preserve">November - Total number of days for all children residing with the Mother. </t>
  </si>
  <si>
    <t>Lines 11-12&gt;: Column AA-AB</t>
  </si>
  <si>
    <t xml:space="preserve">December - Total number of children residing with the mother.  Use a number, do not use alphabet. </t>
  </si>
  <si>
    <t>Lines 11-12&gt;: Column AC-AD</t>
  </si>
  <si>
    <t xml:space="preserve">December - Total number of days for all children residing with the Mother. </t>
  </si>
  <si>
    <t>Lines 11-12&gt;: Column AE-AF</t>
  </si>
  <si>
    <t xml:space="preserve">January - Total number of children residing with the mother.  Use a number, do not use alphabet. </t>
  </si>
  <si>
    <t>Lines 11-12&gt;: Column AG-AH</t>
  </si>
  <si>
    <t xml:space="preserve">January - Total number of days for all children residing with the Mother. </t>
  </si>
  <si>
    <t>Lines 11-12&gt;: Column AI-AJ</t>
  </si>
  <si>
    <t xml:space="preserve">February - Total number of children residing with the mother.  Use a number, do not use alphabet. </t>
  </si>
  <si>
    <t>Lines 11-12&gt;: Column AK-AL</t>
  </si>
  <si>
    <t xml:space="preserve">February- Total number of days for all children residing with the Mother. </t>
  </si>
  <si>
    <t>Lines 11-12&gt;: Column AM-AN</t>
  </si>
  <si>
    <t xml:space="preserve">March - Total number of children residing with the mother.  Use a number, do not use alphabet. </t>
  </si>
  <si>
    <t>Lines 11-12&gt;: Column AO-AP</t>
  </si>
  <si>
    <t xml:space="preserve">March - Total number of days for all children residing with the Mother. </t>
  </si>
  <si>
    <t>Lines 11-12&gt;: Column AQ-AR</t>
  </si>
  <si>
    <t xml:space="preserve">April - Total number of children residing with the mother.  Use a number, do not use alphabet. </t>
  </si>
  <si>
    <t>Lines 11-12&gt;: Column AS-AT</t>
  </si>
  <si>
    <t xml:space="preserve">April - Total number of days for all children residing with the Mother. </t>
  </si>
  <si>
    <t>Lines 11-12&gt;: Column AU-AV</t>
  </si>
  <si>
    <t xml:space="preserve">May- Total number of children residing with the mother.  Use a number, do not use alphabet. </t>
  </si>
  <si>
    <t>Lines 11-12&gt;: Column AW-AX</t>
  </si>
  <si>
    <t xml:space="preserve">May - Total number of days for all children residing with the Mother. </t>
  </si>
  <si>
    <t>Lines 11-12&gt;: Column AY-AZ</t>
  </si>
  <si>
    <t xml:space="preserve">June-  Total number of children residing with the mother.  Use a number, do not use alphabet. </t>
  </si>
  <si>
    <t>Lines 11-12&gt;: Column BA-BB</t>
  </si>
  <si>
    <t xml:space="preserve">June- Total number of days for all children residing with the Mother. </t>
  </si>
  <si>
    <t>Lines 11-12&gt;: Column BC-BD</t>
  </si>
  <si>
    <t xml:space="preserve">July-  Total number of children residing with the mother.  Use a number, do not use alphabet. </t>
  </si>
  <si>
    <t>Lines 11-12&gt;: Column BE-BF</t>
  </si>
  <si>
    <t xml:space="preserve">July - Total number of days for all children residing with the Mother. </t>
  </si>
  <si>
    <t>Lines 11-12&gt;: Column BG-BH</t>
  </si>
  <si>
    <t xml:space="preserve">August- Total number of children residing with the mother.  Use a number, do not use alphabet. </t>
  </si>
  <si>
    <t>Lines 11-12&gt;: Column BI-BJ</t>
  </si>
  <si>
    <t xml:space="preserve">August - Total number of days for all children residing with the Mother. </t>
  </si>
  <si>
    <t>Lines 11-12&gt;: Column BK-BL</t>
  </si>
  <si>
    <t xml:space="preserve">September - Total number of children residing with the mother.  Use a number, do not use alphabet. </t>
  </si>
  <si>
    <t>Lines 11-12&gt;: Column BM-BN</t>
  </si>
  <si>
    <t xml:space="preserve">September - Total number of days for all children residing with the Mother. </t>
  </si>
  <si>
    <t>Lines 11-12&gt;: Column BO-BQ</t>
  </si>
  <si>
    <t xml:space="preserve">Medication Assisted Treatment (MAT) utilized.  Select from the drop down box.  Must select one.  One of the choices is "Did not use MAT"; if an individual changed the type of MAT during the course of treatment select "Changed MAT Type (Explain in Notes)"  Indicated the Type of MAT initially used and type  they changed to.. </t>
  </si>
  <si>
    <t>Lines 11-12&gt;: Column BR</t>
  </si>
  <si>
    <t xml:space="preserve">Was client discharged. Select from the drop down box.  If "yes" is selected, the line will change to a dark gray, to indicate the client was discharged. </t>
  </si>
  <si>
    <t>Lines 11-12&gt;: Column BS - BT</t>
  </si>
  <si>
    <t xml:space="preserve">Date of Discharge:  the Date client was discharged from the program.  Use (Month 00, Day 00, Year 0000). </t>
  </si>
  <si>
    <t>Lines 11-12&gt;: Column BU- CA</t>
  </si>
  <si>
    <t xml:space="preserve">Disposition of the Discharge (Location where individual was discharged; aftercare linked to … (referrals, TX programs, PRSS Programs, etc.) </t>
  </si>
  <si>
    <t>Lines 11-12&gt;: Column CB - CH</t>
  </si>
  <si>
    <t xml:space="preserve">NOTES:  Space for a narrative for any specifics required from the drop-down box or other narrative information the grantee may want to share </t>
  </si>
  <si>
    <t>Lines 11-12&gt;: Column CI</t>
  </si>
  <si>
    <t xml:space="preserve">Length of Stay;  will calculate from the Admission and Discharge Columns. </t>
  </si>
  <si>
    <t xml:space="preserve">TRAINING </t>
  </si>
  <si>
    <t xml:space="preserve">Headings that match the training events on Lines 12 and 13 -  This line can be locked by going to View, Freeze Panes, Freeze Top Row;  As the Lines get longer, this may be helpful in completing the form. </t>
  </si>
  <si>
    <t xml:space="preserve">Name of the Grant - The version of the grant is listed on this line.  It is extremely important that you are using the most current version of the form.  </t>
  </si>
  <si>
    <r>
      <rPr>
        <sz val="11"/>
        <color theme="1"/>
        <rFont val="Calibri"/>
      </rPr>
      <t xml:space="preserve">Lines -4-9:  </t>
    </r>
    <r>
      <rPr>
        <b/>
        <sz val="11"/>
        <color theme="1"/>
        <rFont val="Calibri"/>
      </rPr>
      <t xml:space="preserve">- 3A: </t>
    </r>
  </si>
  <si>
    <r>
      <rPr>
        <b/>
        <sz val="11"/>
        <color theme="1"/>
        <rFont val="Calibri"/>
      </rPr>
      <t xml:space="preserve">3A: </t>
    </r>
    <r>
      <rPr>
        <sz val="11"/>
        <color theme="1"/>
        <rFont val="Calibri"/>
      </rPr>
      <t xml:space="preserve">GRANTEE - PROGRAM INFORMATION  - Any changes, including updating the date need to be made on BASE GRANTEE INFO &amp; UPDATES (an earlier tab): </t>
    </r>
  </si>
  <si>
    <r>
      <rPr>
        <sz val="11"/>
        <color theme="1"/>
        <rFont val="Calibri"/>
      </rPr>
      <t xml:space="preserve"> Lines 11&gt; - </t>
    </r>
    <r>
      <rPr>
        <b/>
        <sz val="11"/>
        <color theme="1"/>
        <rFont val="Calibri"/>
      </rPr>
      <t>3B:</t>
    </r>
  </si>
  <si>
    <r>
      <rPr>
        <b/>
        <sz val="11"/>
        <color theme="1"/>
        <rFont val="Calibri"/>
      </rPr>
      <t>3B:</t>
    </r>
    <r>
      <rPr>
        <sz val="11"/>
        <color theme="1"/>
        <rFont val="Calibri"/>
      </rPr>
      <t xml:space="preserve"> INFORMATION REGARDING EVENTS </t>
    </r>
  </si>
  <si>
    <t>Lines 11&gt;  Column A</t>
  </si>
  <si>
    <t xml:space="preserve">Numbering of the Lines for Training Events - There are 1000 lines for input of training data </t>
  </si>
  <si>
    <t>Lines 11&gt;  Column B-C</t>
  </si>
  <si>
    <t>Date of the Training event     - -  Use Month/Day/ Year (00/00/0000)</t>
  </si>
  <si>
    <t>Lines 11&gt;  Column D-H</t>
  </si>
  <si>
    <r>
      <rPr>
        <sz val="11"/>
        <color theme="1"/>
        <rFont val="Calibri"/>
      </rPr>
      <t xml:space="preserve">Select from the Drop-down box    </t>
    </r>
    <r>
      <rPr>
        <b/>
        <sz val="11"/>
        <color theme="1"/>
        <rFont val="Calibri"/>
      </rPr>
      <t xml:space="preserve">                                                                                                                    </t>
    </r>
    <r>
      <rPr>
        <sz val="8"/>
        <color theme="1"/>
        <rFont val="Calibri"/>
      </rPr>
      <t xml:space="preserve">                                                                                                                                                                                                                                                                                                                                                                                         </t>
    </r>
    <r>
      <rPr>
        <sz val="11"/>
        <color theme="1"/>
        <rFont val="Calibri"/>
      </rPr>
      <t xml:space="preserve">                                         </t>
    </r>
    <r>
      <rPr>
        <b/>
        <sz val="11"/>
        <color theme="1"/>
        <rFont val="Calibri"/>
      </rPr>
      <t>NAME of Mandatory Training</t>
    </r>
    <r>
      <rPr>
        <sz val="11"/>
        <color theme="1"/>
        <rFont val="Calibri"/>
      </rPr>
      <t xml:space="preserve"> -  [</t>
    </r>
    <r>
      <rPr>
        <b/>
        <sz val="11"/>
        <color theme="1"/>
        <rFont val="Calibri"/>
      </rPr>
      <t xml:space="preserve">MANDATORY TRAINING  IS WHAT IS REQUIRED BY THE GRANT] </t>
    </r>
    <r>
      <rPr>
        <sz val="11"/>
        <color theme="1"/>
        <rFont val="Calibri"/>
      </rPr>
      <t xml:space="preserve">MANDATORY TRAINING  INCLUDES:                                                                                                                                                                                                             </t>
    </r>
    <r>
      <rPr>
        <sz val="8"/>
        <color theme="1"/>
        <rFont val="Calibri"/>
      </rPr>
      <t xml:space="preserve">                    •  Cultural Competency,                                                                                                                                                                                                                                                                                                                                                                                                                                                                                                    •  Motivational interviewing,                                                                                                                                                                                                                                                                                                                                                                                                                                                                            •  Suicide prevention,                                                                                                                                                                                                                                                                                                                                                                                                                                                                                                          •  System of Care 101,                                                                                                                                                                                                                                                                                                                                                                                                                                                                                              •  Trauma-informed care and person-centered care,                                                                                                                                                                                                                                                                                                                                                                                                                                             •  Question, Persuade and Refer (QPR),                                                                                                                                                                                                                                                                                                                                                                                                                                                                              •  Applied Suicide Intervention Skills Training (ASIST),                                                                                                                                                                                                                                                                                                                                                                                                                           •  SafeTALK,                                                                                                                                                                                                                                                                                                                                                                                                                                                                                                                  </t>
    </r>
    <r>
      <rPr>
        <b/>
        <sz val="8"/>
        <color theme="1"/>
        <rFont val="Calibri"/>
      </rPr>
      <t xml:space="preserve">•  </t>
    </r>
    <r>
      <rPr>
        <sz val="8"/>
        <color theme="1"/>
        <rFont val="Calibri"/>
      </rPr>
      <t xml:space="preserve">Emerging Zero Suicide Paradigm,                                                                                                                                                                                                                                                                                                                                                                                                                                                                     •  Zero Suicide Safety Planning,                                                                                                                                                                                                                                                                                                                                                                                                                                                                             •   Zero Suicide Assessment of Suicide Risk                                                                                                                                                                                                                                                                                                                                                                                                                                       </t>
    </r>
    <r>
      <rPr>
        <b/>
        <sz val="11"/>
        <color theme="1"/>
        <rFont val="Calibri"/>
      </rPr>
      <t>Name of Evidence Base Training -</t>
    </r>
    <r>
      <rPr>
        <sz val="11"/>
        <color theme="1"/>
        <rFont val="Calibri"/>
      </rPr>
      <t xml:space="preserve">  EXAMPLES OF EVIDENCE BASED TRAINING INCLUDE:   </t>
    </r>
    <r>
      <rPr>
        <sz val="8"/>
        <color theme="1"/>
        <rFont val="Calibri"/>
      </rPr>
      <t xml:space="preserve">                                                                                                                                                                                                                                                                                                                                            •	 Motivational Interviewing – directive, client centered counseling style for eliciting behavior change by helping clients explore and resolve ambivalence
•	 SBIRT – Screening, Brief Intervention, Referral to Treatment
•	 Cognitive-Behavioral Therapy (CBT)
•	 Dialectical Behavioral Therapy (DBT) – therapist and client work with acceptance and change-oriented strategies
•	 Contingency Management Interventions/Motivational Incentives – uses rewards to reinforce behaviors that support person’s individual recovery
•	 Motivational Enhancement Therapy (MET) – brief, understanding resistance, encouraging self-efficacy
•	 The Matrix Model – designed for stimulant substances such as Methamphetamine and Cocaine – is intensive outpatient treatment, integrative, structured, and time-limited
•	 Medication-Assisted Treatment (MAT) – this includes Buprenorphine (Suboxone), Naltrexone (or Vivitrol), Methadone
•	 12-Step Facilitation Therapy
•	 Family Behavior Therapy (FBT)
•	 Seeking Safety (for Trauma/PTSD and Addiction)
•	 Relapse Prevention Therapy
•	 Client-Centered/Shared Decision Making               </t>
    </r>
  </si>
  <si>
    <t>Lines 11&gt;  Column I-P</t>
  </si>
  <si>
    <t>Name of the Training; Provide the formal name for the training</t>
  </si>
  <si>
    <t>Lines 11&gt;  Column Q-Z</t>
  </si>
  <si>
    <t>Purpose of Training:  Provide brief narrative for the purpose of the training</t>
  </si>
  <si>
    <t>Lines 11&gt;  Column AA-AD</t>
  </si>
  <si>
    <t>Entity, Organization, Agency, Company Providing the Training</t>
  </si>
  <si>
    <t>Lines 11&gt;  Column  AE-AH</t>
  </si>
  <si>
    <t xml:space="preserve">Location of the Training (Include at least City, County) </t>
  </si>
  <si>
    <t>Lines 11&gt;  Column AI-AN</t>
  </si>
  <si>
    <t xml:space="preserve">System(s) Organization(s) Represented at the Activity  (Organizations, Companies, Agencies, Groups, etc.) </t>
  </si>
  <si>
    <t>Lines 11&gt;  Column AO-AQ</t>
  </si>
  <si>
    <t>Person(s) Providing Training</t>
  </si>
  <si>
    <t>Lines 11&gt;  Column AR-AT</t>
  </si>
  <si>
    <t xml:space="preserve">Credentials of Person(s) Providing Training - degrees, credentials. </t>
  </si>
  <si>
    <t>Lines 11&gt;  Column AU-AW</t>
  </si>
  <si>
    <t xml:space="preserve">Was the training done to fulfilled SOW funded by the grant- Select from the drop down box </t>
  </si>
  <si>
    <t>Lines 11&gt;  Column AX-AY</t>
  </si>
  <si>
    <t xml:space="preserve">Was the training funded wholly or in part by the grant? </t>
  </si>
  <si>
    <t>Lines 11&gt;  Column AZ-BH</t>
  </si>
  <si>
    <r>
      <rPr>
        <sz val="11"/>
        <color theme="1"/>
        <rFont val="Calibri"/>
      </rPr>
      <t xml:space="preserve">INTERNAL STAFF FUNDED BY THE GRANT - This will include only the staff funded by the grant.  There are nine(9) spaces in Line 11 for initials of the staff that should be adequate for turnover. </t>
    </r>
    <r>
      <rPr>
        <i/>
        <sz val="11"/>
        <color theme="1"/>
        <rFont val="Calibri"/>
      </rPr>
      <t xml:space="preserve"> The initials will populate from the BASE GRANTEE INFO &amp; UPDATES TAB (LINES 9-16).</t>
    </r>
    <r>
      <rPr>
        <sz val="11"/>
        <color theme="1"/>
        <rFont val="Calibri"/>
      </rPr>
      <t xml:space="preserve">  FOR LINES 12&gt;, Indicate by a "X" if the staff member attended the training. </t>
    </r>
  </si>
  <si>
    <t>Lines 11&gt;  Column BI-BQ</t>
  </si>
  <si>
    <t>INTERNAL EXTERNAL INDIVIDUALS NOT FUNDED BY THE GRANT BY OCCUPATION/DISCLIPLINE.  USE NUMBERS ONLY - DO NOT USE ALPHABET</t>
  </si>
  <si>
    <t>Lines 11&gt;  Column BJ-BW</t>
  </si>
  <si>
    <r>
      <rPr>
        <b/>
        <sz val="22"/>
        <color theme="0"/>
        <rFont val="Calibri"/>
      </rPr>
      <t xml:space="preserve">ACTVITIES - MEETINGS - EVENTS  </t>
    </r>
    <r>
      <rPr>
        <b/>
        <sz val="14"/>
        <color theme="0"/>
        <rFont val="Calibri"/>
      </rPr>
      <t>(EXCLUDES TRAINING - TRAINING NEEDS TO BE RECORDED ON TAB 2 TRAINING EVENTS)</t>
    </r>
  </si>
  <si>
    <t xml:space="preserve">Headings that match the Activities Meeting data on Line 11-  This line can be locked by going to View, Freeze Panes, Freeze Top Row;  As the Lines get longer, this may be helpful in completing the form </t>
  </si>
  <si>
    <r>
      <rPr>
        <sz val="11"/>
        <color theme="1"/>
        <rFont val="Calibri"/>
      </rPr>
      <t xml:space="preserve">Lines -4-9:  </t>
    </r>
    <r>
      <rPr>
        <b/>
        <sz val="11"/>
        <color theme="1"/>
        <rFont val="Calibri"/>
      </rPr>
      <t xml:space="preserve">- 4A: </t>
    </r>
  </si>
  <si>
    <r>
      <rPr>
        <b/>
        <sz val="11"/>
        <color theme="1"/>
        <rFont val="Calibri"/>
      </rPr>
      <t>4A:</t>
    </r>
    <r>
      <rPr>
        <sz val="11"/>
        <color theme="1"/>
        <rFont val="Calibri"/>
      </rPr>
      <t xml:space="preserve"> GRANTEE - PROGRAM INFORMATION  - Any changes, including updating the date need to be made on BASE GRANTEE INFO &amp; UPDATES (an earlier tab): </t>
    </r>
  </si>
  <si>
    <r>
      <rPr>
        <sz val="11"/>
        <color theme="1"/>
        <rFont val="Calibri"/>
      </rPr>
      <t xml:space="preserve"> Lines 11&gt; - </t>
    </r>
    <r>
      <rPr>
        <b/>
        <sz val="11"/>
        <color theme="1"/>
        <rFont val="Calibri"/>
      </rPr>
      <t>4B:</t>
    </r>
  </si>
  <si>
    <r>
      <rPr>
        <b/>
        <sz val="11"/>
        <color theme="1"/>
        <rFont val="Calibri"/>
      </rPr>
      <t>4B:</t>
    </r>
    <r>
      <rPr>
        <sz val="11"/>
        <color theme="1"/>
        <rFont val="Calibri"/>
      </rPr>
      <t xml:space="preserve"> INFORMATION REGARDING ACTIVITIES MEETS EVENTS </t>
    </r>
  </si>
  <si>
    <t>Lines 11&gt; Column  A</t>
  </si>
  <si>
    <t>Numbering of the Lines of Activities, Meetings and Events</t>
  </si>
  <si>
    <t>Lines 11&gt; Column  B-C</t>
  </si>
  <si>
    <t>Date of Activity - Meeting - Event   - -  Use Month/Day/ Year (00/00/0000)</t>
  </si>
  <si>
    <t>Lines 11&gt; Column  D-H</t>
  </si>
  <si>
    <t xml:space="preserve">Type of Activity  - Meeting - Event  - -  Select from the drop down box   If materials distributed is selected, give the total items distributed and what was distributed in the note section. </t>
  </si>
  <si>
    <t>Lines 11&gt; Column  I-P</t>
  </si>
  <si>
    <r>
      <rPr>
        <sz val="11"/>
        <color theme="1"/>
        <rFont val="Calibri"/>
      </rPr>
      <t xml:space="preserve">Name of the Activity - Meeting - Event ; Examples include                                                                                                                                                                                                                                                                                                                                                                   </t>
    </r>
    <r>
      <rPr>
        <sz val="8"/>
        <color theme="1"/>
        <rFont val="Calibri"/>
      </rPr>
      <t xml:space="preserve">• Regional Substance Abuse Lead Prevention Organization's monthly meeting ,                                                                                                                                                                                                                                                                                                                                                                                                                                                                                                                                                                                                                                                                                                                                                                                                                                                                                                                                                                                                                                                                                                                                                                                                                                                                                     • Family Resource Network (FRNs) Meetings,                                                                                                                                                                                                                                                                                                                                                                                                                                                                                                                                                                                                                                               • BBH Required Events                                                                                                                                                                                                                                                                                                                                                                                                                                                                                                </t>
    </r>
    <r>
      <rPr>
        <sz val="11"/>
        <color theme="1"/>
        <rFont val="Calibri"/>
      </rPr>
      <t xml:space="preserve"> </t>
    </r>
    <r>
      <rPr>
        <sz val="8"/>
        <color theme="1"/>
        <rFont val="Calibri"/>
      </rPr>
      <t xml:space="preserve">  • Activities/ efforts to reach high-risk populations (Homeless, Veterans, men aged 35-54, pregnant/parenting women, those involved with the criminal justice system, blue-collar professions) </t>
    </r>
  </si>
  <si>
    <t>Lines 11&gt; Column  Q-X</t>
  </si>
  <si>
    <t>Purpose of the Activity - Meeting - Event</t>
  </si>
  <si>
    <t>Lines 11&gt; Column  Y-Z</t>
  </si>
  <si>
    <t>Number of individuals attending - participating the  Activity - Meeting Event - USE NUMBERS ONLY - DO NOT USE ALPHABET</t>
  </si>
  <si>
    <t>Lines 11&gt; Column AA-AD</t>
  </si>
  <si>
    <t xml:space="preserve">Entity, Organization, Agency, Company providing / leading Activity - Meeting - Event - Formal name of the Entity </t>
  </si>
  <si>
    <t>Lines 11&gt; Column AE-AG</t>
  </si>
  <si>
    <t xml:space="preserve">Name of Person(s) Providing / Leading Activity  - Meeting - Event </t>
  </si>
  <si>
    <t>Lines 11&gt; Column AH-AJ</t>
  </si>
  <si>
    <t xml:space="preserve">Credentials of Person(s) Providing / Leading  Activity - Meeting - Event - (Degree, Certification, etc.) </t>
  </si>
  <si>
    <t>Lines 11&gt; Column AK-AL</t>
  </si>
  <si>
    <t xml:space="preserve">Physical Location of Activity - Meeting - Event -  (Include at least City, County) </t>
  </si>
  <si>
    <t>Lines 11&gt; Column AO-AV</t>
  </si>
  <si>
    <t>Lines 11&gt; Column AW-AY</t>
  </si>
  <si>
    <t xml:space="preserve">Was the Activity - Meeting - Event done to fulfil the SOW funded by the grant? - Select from the drop down box </t>
  </si>
  <si>
    <t>Lines 11&gt; Column AZ-BO</t>
  </si>
  <si>
    <t>TAB 5: CONSUMER FEEDBACK - SATISFACTION RESULTS</t>
  </si>
  <si>
    <t xml:space="preserve">Headings that match the Client Level data on Line 11-  This line can be locked by going to View, Freeze Panes, Freeze Top Row;  As the Lines get longer, this may be helpful in completing the form </t>
  </si>
  <si>
    <r>
      <rPr>
        <sz val="11"/>
        <color theme="1"/>
        <rFont val="Calibri"/>
      </rPr>
      <t xml:space="preserve">Lines -4-9:  </t>
    </r>
    <r>
      <rPr>
        <b/>
        <sz val="11"/>
        <color theme="1"/>
        <rFont val="Calibri"/>
      </rPr>
      <t xml:space="preserve">- 5A: </t>
    </r>
  </si>
  <si>
    <r>
      <rPr>
        <b/>
        <sz val="11"/>
        <color theme="1"/>
        <rFont val="Calibri"/>
      </rPr>
      <t>5A:</t>
    </r>
    <r>
      <rPr>
        <sz val="11"/>
        <color theme="1"/>
        <rFont val="Calibri"/>
      </rPr>
      <t xml:space="preserve"> GRANTEE - PROGRAM INFORMATION  - Any changes, including updating the date need to be made on BASE GRANTEE INFO &amp; UPDATES (an earlier tab): </t>
    </r>
  </si>
  <si>
    <r>
      <rPr>
        <sz val="11"/>
        <color theme="1"/>
        <rFont val="Calibri"/>
      </rPr>
      <t xml:space="preserve"> Lines 11&gt; -  </t>
    </r>
    <r>
      <rPr>
        <b/>
        <sz val="11"/>
        <color theme="1"/>
        <rFont val="Calibri"/>
      </rPr>
      <t>5B:</t>
    </r>
  </si>
  <si>
    <r>
      <rPr>
        <b/>
        <sz val="11"/>
        <color theme="1"/>
        <rFont val="Calibri"/>
      </rPr>
      <t>5B:</t>
    </r>
    <r>
      <rPr>
        <sz val="11"/>
        <color theme="1"/>
        <rFont val="Calibri"/>
      </rPr>
      <t xml:space="preserve"> CONSUMER FEEDBACK </t>
    </r>
  </si>
  <si>
    <t>Lines 11&gt; Column A</t>
  </si>
  <si>
    <t xml:space="preserve">Numbering of the Lines for Consumer Feedback - </t>
  </si>
  <si>
    <t>Lines 11&gt; Column B-D</t>
  </si>
  <si>
    <t>Date of Consumer Feedback Activity - Date Focus Group- Key-Informant Interview, Survey, etc.  Took place - -  Use Month/Day/ Year (00/00/0000)</t>
  </si>
  <si>
    <t>Lines 11&gt; Column E-G</t>
  </si>
  <si>
    <t>Type of Consumer Feedback Activity - Select from the drop down box</t>
  </si>
  <si>
    <t>Lines 11&gt; Column H-K</t>
  </si>
  <si>
    <t xml:space="preserve">What was the Consumer Feedback Activity Completed for?  Select from the drop down box </t>
  </si>
  <si>
    <t>Lines 11&gt; Column L-P</t>
  </si>
  <si>
    <t xml:space="preserve">Did the feedback indicate that the Service / Activity was accessible to individuals?   Select from the drop down box </t>
  </si>
  <si>
    <t>Lines 11&gt; Column Q-Z</t>
  </si>
  <si>
    <t>What were the Aggregated results of the feedback. Give a brief narrative of if the information obtained can lead to improvement of service delivery.</t>
  </si>
  <si>
    <t>Lines 11&gt; Column AA-AJ</t>
  </si>
  <si>
    <t>TAB 6: SUMMARY</t>
  </si>
  <si>
    <r>
      <rPr>
        <sz val="11"/>
        <color theme="1"/>
        <rFont val="Calibri"/>
      </rPr>
      <t xml:space="preserve">Lines -3-9:  </t>
    </r>
    <r>
      <rPr>
        <b/>
        <sz val="11"/>
        <color theme="1"/>
        <rFont val="Calibri"/>
      </rPr>
      <t xml:space="preserve">-6A: </t>
    </r>
  </si>
  <si>
    <r>
      <rPr>
        <b/>
        <sz val="11"/>
        <color theme="1"/>
        <rFont val="Calibri"/>
      </rPr>
      <t>6A:</t>
    </r>
    <r>
      <rPr>
        <sz val="11"/>
        <color theme="1"/>
        <rFont val="Calibri"/>
      </rPr>
      <t xml:space="preserve"> GRANTEE - PROGRAM INFORMATION  - Any changes, including updating the date need to be made on BASE GRANTEE INFO &amp; UPDATES (an earlier tab): </t>
    </r>
  </si>
  <si>
    <t>Lines 9 &gt;</t>
  </si>
  <si>
    <t>Summary of Data from all of the tabs</t>
  </si>
  <si>
    <r>
      <rPr>
        <b/>
        <sz val="14"/>
        <color theme="1"/>
        <rFont val="Calibri"/>
      </rPr>
      <t xml:space="preserve">WV Bureau for Behavioral Health  - Substance Use Disorders - Pregnant  and Postpartum Women  </t>
    </r>
    <r>
      <rPr>
        <b/>
        <sz val="8"/>
        <color theme="1"/>
        <rFont val="Calibri"/>
      </rPr>
      <t>v 20200301F</t>
    </r>
  </si>
  <si>
    <r>
      <rPr>
        <i/>
        <sz val="12"/>
        <color theme="1"/>
        <rFont val="Calibri"/>
      </rPr>
      <t xml:space="preserve">Program reports need to be submitted electronically, via e-mail to </t>
    </r>
    <r>
      <rPr>
        <sz val="12"/>
        <color theme="1"/>
        <rFont val="Calibri"/>
      </rPr>
      <t xml:space="preserve">DHHRBBHReporting@wv.gov </t>
    </r>
    <r>
      <rPr>
        <i/>
        <sz val="12"/>
        <color theme="1"/>
        <rFont val="Calibri"/>
      </rPr>
      <t xml:space="preserve"> within 25 calendar days of the end of each month </t>
    </r>
  </si>
  <si>
    <t>1A:  Grantee - Program Information ALL ENTRIES - CHANGES NEED TO BE MADE ON THIS TAB - (INFORMATION ON LINES 4 - 8 WILL POPULATE TO ALL THE OTHER TABS)</t>
  </si>
  <si>
    <r>
      <rPr>
        <sz val="11"/>
        <color theme="1"/>
        <rFont val="Calibri"/>
      </rPr>
      <t xml:space="preserve">Program Name:  </t>
    </r>
    <r>
      <rPr>
        <sz val="8"/>
        <color theme="1"/>
        <rFont val="Calibri"/>
      </rPr>
      <t xml:space="preserve">(same as on Statement of Work): </t>
    </r>
  </si>
  <si>
    <t>Program Name (Listed on the Statement of Work)</t>
  </si>
  <si>
    <t>Grantee Name:</t>
  </si>
  <si>
    <t xml:space="preserve">Grantee's Formal Name (Name on the Grant) </t>
  </si>
  <si>
    <r>
      <rPr>
        <sz val="11"/>
        <color theme="1"/>
        <rFont val="Calibri"/>
      </rPr>
      <t xml:space="preserve">Name of Program </t>
    </r>
    <r>
      <rPr>
        <sz val="8"/>
        <color theme="1"/>
        <rFont val="Calibri"/>
      </rPr>
      <t>(given by Grantee):;</t>
    </r>
  </si>
  <si>
    <t>Grantee's Name for the program</t>
  </si>
  <si>
    <t>Contact Name (s)</t>
  </si>
  <si>
    <t>John Doe, Jane Doe</t>
  </si>
  <si>
    <t xml:space="preserve">Physical Address of Program: </t>
  </si>
  <si>
    <t>123 Any Street, Any City, WV 12345</t>
  </si>
  <si>
    <t xml:space="preserve">Contact Phone(s): </t>
  </si>
  <si>
    <t>(304) 123-4567 (304) 891-2345</t>
  </si>
  <si>
    <t>Grant Number:</t>
  </si>
  <si>
    <t>G20</t>
  </si>
  <si>
    <r>
      <rPr>
        <b/>
        <sz val="11"/>
        <color theme="1"/>
        <rFont val="Calibri"/>
      </rPr>
      <t xml:space="preserve">Month Being Reported </t>
    </r>
    <r>
      <rPr>
        <sz val="8"/>
        <color theme="1"/>
        <rFont val="Calibri"/>
      </rPr>
      <t>(Month/Year)</t>
    </r>
    <r>
      <rPr>
        <sz val="11"/>
        <color theme="1"/>
        <rFont val="Calibri"/>
      </rPr>
      <t>:</t>
    </r>
  </si>
  <si>
    <t>October 1 - 31</t>
  </si>
  <si>
    <t>Program Code :</t>
  </si>
  <si>
    <t>0000000</t>
  </si>
  <si>
    <r>
      <rPr>
        <b/>
        <sz val="14"/>
        <color theme="0"/>
        <rFont val="Calibri"/>
      </rPr>
      <t xml:space="preserve">1B:  Employees funded by Grant - </t>
    </r>
    <r>
      <rPr>
        <b/>
        <sz val="10"/>
        <color theme="0"/>
        <rFont val="Calibri"/>
      </rPr>
      <t xml:space="preserve">initials will populate to Training and Activities Meetings Events Tab </t>
    </r>
  </si>
  <si>
    <t>#</t>
  </si>
  <si>
    <t>Initials of Staff</t>
  </si>
  <si>
    <t>Date Started Employment as a PRSS for Grant 00/00/0000</t>
  </si>
  <si>
    <t>Date Ended Employment as a PRSS  for Grant 00/00/0000</t>
  </si>
  <si>
    <t xml:space="preserve">1C:  Pertinent Information Regarding the Program </t>
  </si>
  <si>
    <t xml:space="preserve">Month </t>
  </si>
  <si>
    <t>2:  Pertinent Information - Updates - Highlights [Provide a description of  Major Activities / Accomplishments related to measurable outcomes - Provide a description of barriers, how they were addressed, as well as remaining barriers]</t>
  </si>
  <si>
    <t xml:space="preserve">prior to October 2019 </t>
  </si>
  <si>
    <t>Internal Space for Grantee</t>
  </si>
  <si>
    <t>Internal Client I.D.</t>
  </si>
  <si>
    <t>Date of Admission</t>
  </si>
  <si>
    <t>Age</t>
  </si>
  <si>
    <t>Gender</t>
  </si>
  <si>
    <t>Race</t>
  </si>
  <si>
    <t xml:space="preserve">Ethnicity  Hispanic-Latino </t>
  </si>
  <si>
    <r>
      <rPr>
        <b/>
        <sz val="11"/>
        <color rgb="FF833C0B"/>
        <rFont val="Calibri"/>
      </rPr>
      <t xml:space="preserve">Pregnant </t>
    </r>
    <r>
      <rPr>
        <b/>
        <sz val="8"/>
        <color rgb="FF833C0B"/>
        <rFont val="Calibri"/>
      </rPr>
      <t xml:space="preserve">(if female must select either YES or NO) </t>
    </r>
  </si>
  <si>
    <t xml:space="preserve">Veteran Status </t>
  </si>
  <si>
    <t xml:space="preserve">Total # Children residing with Mother </t>
  </si>
  <si>
    <t xml:space="preserve">Total # of Days for all children </t>
  </si>
  <si>
    <r>
      <rPr>
        <sz val="8"/>
        <color rgb="FF833C0B"/>
        <rFont val="Calibri"/>
      </rPr>
      <t>MAT UTILZIED</t>
    </r>
    <r>
      <rPr>
        <b/>
        <sz val="8"/>
        <color rgb="FF833C0B"/>
        <rFont val="Calibri"/>
      </rPr>
      <t xml:space="preserve"> (choose one - None Included)</t>
    </r>
  </si>
  <si>
    <t xml:space="preserve">Was Client discharged? </t>
  </si>
  <si>
    <t xml:space="preserve">Date of Discharge </t>
  </si>
  <si>
    <t xml:space="preserve">(Location where individual was discharged; aftercare linked to … (referrals, TX programs, PRSS Programs, etc.) </t>
  </si>
  <si>
    <t>NOTES</t>
  </si>
  <si>
    <t xml:space="preserve">Length of Stay (LOS) </t>
  </si>
  <si>
    <t xml:space="preserve">2A:  Grantee - Program Information     (ALL ENTRIES - CHANGES NEED TO BE MADE on the BASE GRANTEE INFO &amp; UPDATE TAB)  </t>
  </si>
  <si>
    <r>
      <rPr>
        <sz val="11"/>
        <color theme="1"/>
        <rFont val="Calibri"/>
      </rPr>
      <t xml:space="preserve">Program Name:  </t>
    </r>
    <r>
      <rPr>
        <sz val="8"/>
        <color theme="1"/>
        <rFont val="Calibri"/>
      </rPr>
      <t xml:space="preserve">(same as on Statement of Work): </t>
    </r>
  </si>
  <si>
    <r>
      <rPr>
        <sz val="11"/>
        <color theme="1"/>
        <rFont val="Calibri"/>
      </rPr>
      <t xml:space="preserve">Name of Program </t>
    </r>
    <r>
      <rPr>
        <sz val="8"/>
        <color theme="1"/>
        <rFont val="Calibri"/>
      </rPr>
      <t>(given by Grantee):;</t>
    </r>
  </si>
  <si>
    <r>
      <rPr>
        <b/>
        <sz val="11"/>
        <color theme="1"/>
        <rFont val="Calibri"/>
      </rPr>
      <t xml:space="preserve">Month Being Reported </t>
    </r>
    <r>
      <rPr>
        <sz val="8"/>
        <color theme="1"/>
        <rFont val="Calibri"/>
      </rPr>
      <t>(Month/Year)</t>
    </r>
    <r>
      <rPr>
        <sz val="11"/>
        <color theme="1"/>
        <rFont val="Calibri"/>
      </rPr>
      <t>:</t>
    </r>
  </si>
  <si>
    <r>
      <rPr>
        <b/>
        <sz val="11"/>
        <color rgb="FF833C0B"/>
        <rFont val="Calibri"/>
      </rPr>
      <t xml:space="preserve">Pregnant </t>
    </r>
    <r>
      <rPr>
        <b/>
        <sz val="8"/>
        <color rgb="FF833C0B"/>
        <rFont val="Calibri"/>
      </rPr>
      <t xml:space="preserve">(if female must select either YES or NO) </t>
    </r>
  </si>
  <si>
    <r>
      <rPr>
        <sz val="8"/>
        <color rgb="FF833C0B"/>
        <rFont val="Calibri"/>
      </rPr>
      <t>MAT UTILZIED</t>
    </r>
    <r>
      <rPr>
        <b/>
        <sz val="8"/>
        <color rgb="FF833C0B"/>
        <rFont val="Calibri"/>
      </rPr>
      <t xml:space="preserve"> (choose one - None Included)</t>
    </r>
  </si>
  <si>
    <t>Date of Training 00/00/0000</t>
  </si>
  <si>
    <t xml:space="preserve">Type of Training (Evidence Based [EBT]/ Mandatory/Other) </t>
  </si>
  <si>
    <t>Name of  Training</t>
  </si>
  <si>
    <t xml:space="preserve">Purpose of Training </t>
  </si>
  <si>
    <t>Entity  Providing Training</t>
  </si>
  <si>
    <t xml:space="preserve">Location of Training (City- County) </t>
  </si>
  <si>
    <t xml:space="preserve">System(s) - Organization(s) Represented at the Activity </t>
  </si>
  <si>
    <t>Credentials of Person(s) Providing Training</t>
  </si>
  <si>
    <t xml:space="preserve">Was training done to fulfil the OW (YES/NO) </t>
  </si>
  <si>
    <t>Was training funded wholly or in part by the grant?</t>
  </si>
  <si>
    <t>Staff 1</t>
  </si>
  <si>
    <r>
      <rPr>
        <sz val="7"/>
        <color rgb="FF833C0B"/>
        <rFont val="Calibri"/>
      </rPr>
      <t>Staff</t>
    </r>
    <r>
      <rPr>
        <sz val="8"/>
        <color rgb="FF833C0B"/>
        <rFont val="Calibri"/>
      </rPr>
      <t xml:space="preserve"> 2</t>
    </r>
  </si>
  <si>
    <r>
      <rPr>
        <sz val="7"/>
        <color rgb="FF833C0B"/>
        <rFont val="Calibri"/>
      </rPr>
      <t>Staff</t>
    </r>
    <r>
      <rPr>
        <sz val="8"/>
        <color rgb="FF833C0B"/>
        <rFont val="Calibri"/>
      </rPr>
      <t xml:space="preserve"> 3</t>
    </r>
  </si>
  <si>
    <r>
      <rPr>
        <sz val="7"/>
        <color rgb="FF833C0B"/>
        <rFont val="Calibri"/>
      </rPr>
      <t>Staff</t>
    </r>
    <r>
      <rPr>
        <sz val="8"/>
        <color rgb="FF833C0B"/>
        <rFont val="Calibri"/>
      </rPr>
      <t xml:space="preserve"> 4</t>
    </r>
  </si>
  <si>
    <r>
      <rPr>
        <sz val="7"/>
        <color rgb="FF833C0B"/>
        <rFont val="Calibri"/>
      </rPr>
      <t>Staff</t>
    </r>
    <r>
      <rPr>
        <sz val="8"/>
        <color rgb="FF833C0B"/>
        <rFont val="Calibri"/>
      </rPr>
      <t xml:space="preserve"> 5</t>
    </r>
  </si>
  <si>
    <r>
      <rPr>
        <sz val="7"/>
        <color rgb="FF833C0B"/>
        <rFont val="Calibri"/>
      </rPr>
      <t>Staff</t>
    </r>
    <r>
      <rPr>
        <sz val="8"/>
        <color rgb="FF833C0B"/>
        <rFont val="Calibri"/>
      </rPr>
      <t xml:space="preserve"> 6</t>
    </r>
  </si>
  <si>
    <r>
      <rPr>
        <sz val="7"/>
        <color rgb="FF833C0B"/>
        <rFont val="Calibri"/>
      </rPr>
      <t>Staff</t>
    </r>
    <r>
      <rPr>
        <sz val="8"/>
        <color rgb="FF833C0B"/>
        <rFont val="Calibri"/>
      </rPr>
      <t>7</t>
    </r>
  </si>
  <si>
    <r>
      <rPr>
        <sz val="7"/>
        <color rgb="FF833C0B"/>
        <rFont val="Calibri"/>
      </rPr>
      <t>Staff</t>
    </r>
    <r>
      <rPr>
        <sz val="8"/>
        <color rgb="FF833C0B"/>
        <rFont val="Calibri"/>
      </rPr>
      <t xml:space="preserve"> 8</t>
    </r>
  </si>
  <si>
    <r>
      <rPr>
        <sz val="7"/>
        <color rgb="FF833C0B"/>
        <rFont val="Calibri"/>
      </rPr>
      <t>Staff</t>
    </r>
    <r>
      <rPr>
        <sz val="8"/>
        <color rgb="FF833C0B"/>
        <rFont val="Calibri"/>
      </rPr>
      <t xml:space="preserve"> 9</t>
    </r>
  </si>
  <si>
    <t>Peer Recovery Support Positions</t>
  </si>
  <si>
    <t>Physicians</t>
  </si>
  <si>
    <t>Physician Assistants</t>
  </si>
  <si>
    <t>Nurse Practitioners</t>
  </si>
  <si>
    <t>Nurse (RN, LPN)</t>
  </si>
  <si>
    <t>Social Workers</t>
  </si>
  <si>
    <t>Addiction Counselors</t>
  </si>
  <si>
    <t>Prevention</t>
  </si>
  <si>
    <t xml:space="preserve">Other (Describe in notes) </t>
  </si>
  <si>
    <t xml:space="preserve">3A:  Grantee - Program Information     (ALL ENTRIES - CHANGES NEED TO BE MADE on the BASE GRANTEE INFO &amp; UPDATE TAB)  </t>
  </si>
  <si>
    <r>
      <rPr>
        <sz val="11"/>
        <color theme="1"/>
        <rFont val="Calibri"/>
      </rPr>
      <t xml:space="preserve">Program Name:  </t>
    </r>
    <r>
      <rPr>
        <sz val="8"/>
        <color theme="1"/>
        <rFont val="Calibri"/>
      </rPr>
      <t xml:space="preserve">(same as on Statement of Work): </t>
    </r>
  </si>
  <si>
    <r>
      <rPr>
        <sz val="11"/>
        <color theme="1"/>
        <rFont val="Calibri"/>
      </rPr>
      <t xml:space="preserve">Name of Program </t>
    </r>
    <r>
      <rPr>
        <sz val="8"/>
        <color theme="1"/>
        <rFont val="Calibri"/>
      </rPr>
      <t>(given by Grantee):;</t>
    </r>
  </si>
  <si>
    <r>
      <rPr>
        <b/>
        <sz val="11"/>
        <color theme="1"/>
        <rFont val="Calibri"/>
      </rPr>
      <t xml:space="preserve">Month Being Reported </t>
    </r>
    <r>
      <rPr>
        <sz val="8"/>
        <color theme="1"/>
        <rFont val="Calibri"/>
      </rPr>
      <t>(Month/Year)</t>
    </r>
    <r>
      <rPr>
        <sz val="11"/>
        <color theme="1"/>
        <rFont val="Calibri"/>
      </rPr>
      <t>:</t>
    </r>
  </si>
  <si>
    <t xml:space="preserve">3B: TRAINING </t>
  </si>
  <si>
    <r>
      <rPr>
        <b/>
        <sz val="10"/>
        <color theme="1"/>
        <rFont val="Calibri"/>
      </rPr>
      <t xml:space="preserve"> </t>
    </r>
    <r>
      <rPr>
        <b/>
        <sz val="10"/>
        <color rgb="FFFF0000"/>
        <rFont val="Calibri"/>
      </rPr>
      <t>INTERNAL STAFF</t>
    </r>
    <r>
      <rPr>
        <b/>
        <sz val="10"/>
        <color theme="1"/>
        <rFont val="Calibri"/>
      </rPr>
      <t xml:space="preserve"> </t>
    </r>
    <r>
      <rPr>
        <b/>
        <sz val="10"/>
        <color rgb="FFFF0000"/>
        <rFont val="Calibri"/>
      </rPr>
      <t>(FUNDED BYGRANT</t>
    </r>
    <r>
      <rPr>
        <sz val="10"/>
        <color rgb="FFFF0000"/>
        <rFont val="Calibri"/>
      </rPr>
      <t>)</t>
    </r>
    <r>
      <rPr>
        <sz val="10"/>
        <color theme="1"/>
        <rFont val="Calibri"/>
      </rPr>
      <t xml:space="preserve"> - </t>
    </r>
    <r>
      <rPr>
        <sz val="8"/>
        <color theme="1"/>
        <rFont val="Calibri"/>
      </rPr>
      <t xml:space="preserve">(STAFF INITIALS WILL AUTOMATICALLY POPULATE On LINE  11 FROM BASE GRANTEE INFO &amp; UPDATES TAB)  Use "X" to indicate received training </t>
    </r>
  </si>
  <si>
    <r>
      <rPr>
        <sz val="10"/>
        <color theme="1"/>
        <rFont val="Calibri"/>
      </rPr>
      <t xml:space="preserve">NUMBER OF </t>
    </r>
    <r>
      <rPr>
        <b/>
        <sz val="10"/>
        <color theme="1"/>
        <rFont val="Calibri"/>
      </rPr>
      <t>INTERNAL/EXTERNAL</t>
    </r>
    <r>
      <rPr>
        <sz val="10"/>
        <color theme="1"/>
        <rFont val="Calibri"/>
      </rPr>
      <t xml:space="preserve"> INDIVIDUALS </t>
    </r>
    <r>
      <rPr>
        <sz val="10"/>
        <color rgb="FFFF0000"/>
        <rFont val="Calibri"/>
      </rPr>
      <t>(</t>
    </r>
    <r>
      <rPr>
        <b/>
        <u/>
        <sz val="10"/>
        <color rgb="FFFF0000"/>
        <rFont val="Calibri"/>
      </rPr>
      <t>NOT FUNDED</t>
    </r>
    <r>
      <rPr>
        <u/>
        <sz val="10"/>
        <color rgb="FFFF0000"/>
        <rFont val="Calibri"/>
      </rPr>
      <t xml:space="preserve"> BY  GRANT</t>
    </r>
    <r>
      <rPr>
        <sz val="10"/>
        <color rgb="FFFF0000"/>
        <rFont val="Calibri"/>
      </rPr>
      <t xml:space="preserve">) </t>
    </r>
    <r>
      <rPr>
        <sz val="10"/>
        <color theme="1"/>
        <rFont val="Calibri"/>
      </rPr>
      <t xml:space="preserve">PARTICIPATING  BY DISCIPLINE  - USE A NUMBER </t>
    </r>
  </si>
  <si>
    <t xml:space="preserve">Was training done to fulfil the SOR SOW (YES/NO) </t>
  </si>
  <si>
    <t>Was training funded wholly or in part by SOR?</t>
  </si>
  <si>
    <t>Date of Activity 00/00/0000</t>
  </si>
  <si>
    <t xml:space="preserve">Type of Activity (Cross Planning Initiative, Service Activities implemented with other entity, Other) </t>
  </si>
  <si>
    <t>Name of Activity</t>
  </si>
  <si>
    <t xml:space="preserve">Purpose of Activity </t>
  </si>
  <si>
    <t># Attending / Participating</t>
  </si>
  <si>
    <t>Entity  Providing/Leading  Activity</t>
  </si>
  <si>
    <t xml:space="preserve">Person(s) Providing / Leading Activity </t>
  </si>
  <si>
    <t>Credentials of Person(s) Providing / Leading  Activity</t>
  </si>
  <si>
    <t>Location of Activity (City/County)</t>
  </si>
  <si>
    <t xml:space="preserve">Was Activity done to fulfil the SOW (YES/NO) </t>
  </si>
  <si>
    <t xml:space="preserve">4A:  Grantee - Program Information     (ALL ENTRIES - CHANGES NEED TO BE MADE on the BASE GRANTEE INFO &amp; UPDATE TAB)  </t>
  </si>
  <si>
    <r>
      <rPr>
        <sz val="11"/>
        <color theme="1"/>
        <rFont val="Calibri"/>
      </rPr>
      <t xml:space="preserve">Program Name:  </t>
    </r>
    <r>
      <rPr>
        <sz val="8"/>
        <color theme="1"/>
        <rFont val="Calibri"/>
      </rPr>
      <t xml:space="preserve">(same as on Statement of Work): </t>
    </r>
  </si>
  <si>
    <r>
      <rPr>
        <sz val="11"/>
        <color theme="1"/>
        <rFont val="Calibri"/>
      </rPr>
      <t xml:space="preserve">Name of Program </t>
    </r>
    <r>
      <rPr>
        <sz val="8"/>
        <color theme="1"/>
        <rFont val="Calibri"/>
      </rPr>
      <t>(given by Grantee):;</t>
    </r>
  </si>
  <si>
    <r>
      <rPr>
        <b/>
        <sz val="11"/>
        <color theme="1"/>
        <rFont val="Calibri"/>
      </rPr>
      <t xml:space="preserve">Month Being Reported </t>
    </r>
    <r>
      <rPr>
        <sz val="8"/>
        <color theme="1"/>
        <rFont val="Calibri"/>
      </rPr>
      <t>(Month/Year)</t>
    </r>
    <r>
      <rPr>
        <sz val="11"/>
        <color theme="1"/>
        <rFont val="Calibri"/>
      </rPr>
      <t>:</t>
    </r>
  </si>
  <si>
    <t xml:space="preserve">4B: ACTIVITIES MEETINGS EVENTS </t>
  </si>
  <si>
    <r>
      <rPr>
        <b/>
        <sz val="10"/>
        <color theme="1"/>
        <rFont val="Calibri"/>
      </rPr>
      <t xml:space="preserve">Date of Activity </t>
    </r>
    <r>
      <rPr>
        <b/>
        <sz val="8"/>
        <color theme="1"/>
        <rFont val="Calibri"/>
      </rPr>
      <t>00/00/0000</t>
    </r>
  </si>
  <si>
    <t>Date of Consumer Feedback Activity  00/00/0000</t>
  </si>
  <si>
    <t xml:space="preserve">Type of Consumer Feedback Activity </t>
  </si>
  <si>
    <t xml:space="preserve">Survey Completed for: </t>
  </si>
  <si>
    <t>Did the feedback indicate that the Service / Activity was accessible to  individuals?</t>
  </si>
  <si>
    <t>Aggregate Results (example: What information was learned that can lead to improvement of service delivery?)</t>
  </si>
  <si>
    <t xml:space="preserve">5A:  Grantee - Program Information     (ALL ENTRIES - CHANGES NEED TO BE MADE on the BASE GRANTEE INFO &amp; UPDATE TAB)  </t>
  </si>
  <si>
    <r>
      <rPr>
        <sz val="11"/>
        <color theme="1"/>
        <rFont val="Calibri"/>
      </rPr>
      <t xml:space="preserve">Program Name:  </t>
    </r>
    <r>
      <rPr>
        <sz val="8"/>
        <color theme="1"/>
        <rFont val="Calibri"/>
      </rPr>
      <t xml:space="preserve">(same as on Statement of Work): </t>
    </r>
  </si>
  <si>
    <r>
      <rPr>
        <sz val="11"/>
        <color theme="1"/>
        <rFont val="Calibri"/>
      </rPr>
      <t xml:space="preserve">Name of Program </t>
    </r>
    <r>
      <rPr>
        <sz val="8"/>
        <color theme="1"/>
        <rFont val="Calibri"/>
      </rPr>
      <t>(given by Grantee):;</t>
    </r>
  </si>
  <si>
    <r>
      <rPr>
        <b/>
        <sz val="11"/>
        <color theme="1"/>
        <rFont val="Calibri"/>
      </rPr>
      <t xml:space="preserve">Month Being Reported </t>
    </r>
    <r>
      <rPr>
        <sz val="8"/>
        <color theme="1"/>
        <rFont val="Calibri"/>
      </rPr>
      <t>(Month/Year)</t>
    </r>
    <r>
      <rPr>
        <sz val="11"/>
        <color theme="1"/>
        <rFont val="Calibri"/>
      </rPr>
      <t>:</t>
    </r>
  </si>
  <si>
    <t xml:space="preserve">5B: Consumer Feedback </t>
  </si>
  <si>
    <t xml:space="preserve">6A:  Grantee - Program Information     (ALL ENTRIES - CHANGES NEED TO BE MADE on the BASE GRANTEE INFO &amp; UPDATE TAB)  </t>
  </si>
  <si>
    <r>
      <rPr>
        <sz val="11"/>
        <color theme="1"/>
        <rFont val="Calibri"/>
      </rPr>
      <t xml:space="preserve">Program Name:  </t>
    </r>
    <r>
      <rPr>
        <sz val="8"/>
        <color theme="1"/>
        <rFont val="Calibri"/>
      </rPr>
      <t xml:space="preserve">(same as on Statement of Work): </t>
    </r>
  </si>
  <si>
    <r>
      <rPr>
        <sz val="11"/>
        <color theme="1"/>
        <rFont val="Calibri"/>
      </rPr>
      <t xml:space="preserve">Name of Program </t>
    </r>
    <r>
      <rPr>
        <sz val="8"/>
        <color theme="1"/>
        <rFont val="Calibri"/>
      </rPr>
      <t>(given by Grantee):;</t>
    </r>
  </si>
  <si>
    <r>
      <rPr>
        <b/>
        <sz val="11"/>
        <color theme="1"/>
        <rFont val="Calibri"/>
      </rPr>
      <t xml:space="preserve">Month Being Reported </t>
    </r>
    <r>
      <rPr>
        <sz val="8"/>
        <color theme="1"/>
        <rFont val="Calibri"/>
      </rPr>
      <t>(Month/Year)</t>
    </r>
    <r>
      <rPr>
        <sz val="11"/>
        <color theme="1"/>
        <rFont val="Calibri"/>
      </rPr>
      <t>:</t>
    </r>
  </si>
  <si>
    <t xml:space="preserve">6B: Summary of data from various tabs </t>
  </si>
  <si>
    <t xml:space="preserve">CLIENT ACTIVITY                                                                         CLIENT ACTIVITY                                                                                        CLIENT ACTIVITY                                                                                              CLIENT ACTIVITY                                                                          </t>
  </si>
  <si>
    <t>INDIVIDUALS ADMITTED</t>
  </si>
  <si>
    <t xml:space="preserve">INDIVIDUALS DISCHARGED </t>
  </si>
  <si>
    <t xml:space="preserve">INDIVIDUALS CURRENTLY IN PROGRAM </t>
  </si>
  <si>
    <t xml:space="preserve">NON PREGNANT CLIENTS                                                                                                         NON PREGNANT CLIENTS                                                                                                                           NON PREGNANT CLIENTS                    </t>
  </si>
  <si>
    <t xml:space="preserve">AGE - NON PREGNANT CLIENTS </t>
  </si>
  <si>
    <t>White</t>
  </si>
  <si>
    <t xml:space="preserve">Black or African American </t>
  </si>
  <si>
    <t>Native Hawaiian / Other Pacific Islander</t>
  </si>
  <si>
    <t>Asian</t>
  </si>
  <si>
    <t xml:space="preserve">American Indian / Alaska Native </t>
  </si>
  <si>
    <t xml:space="preserve">More than One Race Reported </t>
  </si>
  <si>
    <t xml:space="preserve">Unknown </t>
  </si>
  <si>
    <t xml:space="preserve">TOTAL </t>
  </si>
  <si>
    <t>Not Hispanic or Latino</t>
  </si>
  <si>
    <t>Hispanic or Latino</t>
  </si>
  <si>
    <t>Male</t>
  </si>
  <si>
    <t>Female</t>
  </si>
  <si>
    <t>0-12</t>
  </si>
  <si>
    <t>13-17</t>
  </si>
  <si>
    <t>18-20</t>
  </si>
  <si>
    <t>21-24</t>
  </si>
  <si>
    <t>25-34</t>
  </si>
  <si>
    <t>35-44</t>
  </si>
  <si>
    <t>45-54</t>
  </si>
  <si>
    <t>55-64</t>
  </si>
  <si>
    <t>65 -74</t>
  </si>
  <si>
    <t>75 &gt;</t>
  </si>
  <si>
    <t>TOTAL</t>
  </si>
  <si>
    <t>TOTAL NON PREGNANT CLIENTS:</t>
  </si>
  <si>
    <t xml:space="preserve">PREGNANT CLIENTS                                                                                                PREGNANT CLIENTS                                                                                                                         PREGNANT CLIENTS                    </t>
  </si>
  <si>
    <t xml:space="preserve">AGE - REGNANT CLIENTS </t>
  </si>
  <si>
    <t>TOTAL PREGNANT CLIENTS:</t>
  </si>
  <si>
    <t xml:space="preserve">TOTAL PREGNANT CLIENTS: </t>
  </si>
  <si>
    <t>TOTAL NON-PREGNANT AND PREGNANT CLIENTS:</t>
  </si>
  <si>
    <t xml:space="preserve">VETERAN STATUS </t>
  </si>
  <si>
    <t xml:space="preserve">ADMISSIONS </t>
  </si>
  <si>
    <t xml:space="preserve">LENGTH OF STAY </t>
  </si>
  <si>
    <t>Veteran - YES</t>
  </si>
  <si>
    <t>Number of Admissions</t>
  </si>
  <si>
    <t xml:space="preserve">Length of Stays Total Days - (Admission to Discharge) </t>
  </si>
  <si>
    <t xml:space="preserve">Veteran - NO </t>
  </si>
  <si>
    <t xml:space="preserve">Average Length of Stay </t>
  </si>
  <si>
    <t xml:space="preserve">TOTAL: </t>
  </si>
  <si>
    <t xml:space="preserve">CHILDREN </t>
  </si>
  <si>
    <t>MONTH</t>
  </si>
  <si>
    <t xml:space="preserve">TYPE OF MAT USED </t>
  </si>
  <si>
    <t xml:space="preserve">NUMBER </t>
  </si>
  <si>
    <t>October 2019</t>
  </si>
  <si>
    <t>Methadone</t>
  </si>
  <si>
    <t>November 2019</t>
  </si>
  <si>
    <t>Buprenorphine Oral</t>
  </si>
  <si>
    <t>December 2019</t>
  </si>
  <si>
    <t>Buprenorphine - Injectable</t>
  </si>
  <si>
    <t>January 2020</t>
  </si>
  <si>
    <t>Buprenorphine Implant</t>
  </si>
  <si>
    <t>February 2020</t>
  </si>
  <si>
    <t>Naltrexone - Oral</t>
  </si>
  <si>
    <t xml:space="preserve">March 2020 </t>
  </si>
  <si>
    <t xml:space="preserve">Naltrexone - Injectable </t>
  </si>
  <si>
    <t xml:space="preserve">April 2020 </t>
  </si>
  <si>
    <t xml:space="preserve">Did not use MAT </t>
  </si>
  <si>
    <t xml:space="preserve">May 2020 </t>
  </si>
  <si>
    <t xml:space="preserve">Changed MAT Type (Explain in Notes) </t>
  </si>
  <si>
    <t xml:space="preserve">June 2020 </t>
  </si>
  <si>
    <t>July 2020</t>
  </si>
  <si>
    <t xml:space="preserve">August 2020 </t>
  </si>
  <si>
    <t xml:space="preserve">September 2020 </t>
  </si>
  <si>
    <t xml:space="preserve">TRAINING                                                                    TRAINING                                                                               TRAINING                                                                                            TRAINING                                                                       </t>
  </si>
  <si>
    <t xml:space="preserve">Type of Training </t>
  </si>
  <si>
    <t>Mandatory</t>
  </si>
  <si>
    <t>Evidence Based Training (EBT)</t>
  </si>
  <si>
    <t>Both Mandatory and EBT</t>
  </si>
  <si>
    <t>Other (Specify in Notes)</t>
  </si>
  <si>
    <t>Was training done to fulfil the  SOW?</t>
  </si>
  <si>
    <t xml:space="preserve">Was training done to fulfil the SOR SOW (YES) </t>
  </si>
  <si>
    <t xml:space="preserve">Was training done to fulfil the SOR SOW (NO) </t>
  </si>
  <si>
    <t>Was training funded wholly or in part by SOR? (YES)</t>
  </si>
  <si>
    <t>Was training funded wholly or in part by SOR? (NO)</t>
  </si>
  <si>
    <t>TOTAL:</t>
  </si>
  <si>
    <r>
      <rPr>
        <b/>
        <sz val="12"/>
        <color theme="1"/>
        <rFont val="Calibri"/>
      </rPr>
      <t xml:space="preserve">STAFF MEMBER(S) </t>
    </r>
    <r>
      <rPr>
        <b/>
        <sz val="16"/>
        <color theme="1"/>
        <rFont val="Calibri"/>
      </rPr>
      <t>FUNDED</t>
    </r>
    <r>
      <rPr>
        <b/>
        <sz val="12"/>
        <color theme="1"/>
        <rFont val="Calibri"/>
      </rPr>
      <t xml:space="preserve"> BY GRANT </t>
    </r>
  </si>
  <si>
    <r>
      <rPr>
        <b/>
        <sz val="12"/>
        <color theme="1"/>
        <rFont val="Calibri"/>
      </rPr>
      <t xml:space="preserve">OTHERS </t>
    </r>
    <r>
      <rPr>
        <b/>
        <u/>
        <sz val="16"/>
        <color theme="1"/>
        <rFont val="Calibri"/>
      </rPr>
      <t>NOT</t>
    </r>
    <r>
      <rPr>
        <b/>
        <sz val="16"/>
        <color theme="1"/>
        <rFont val="Calibri"/>
      </rPr>
      <t xml:space="preserve"> FUNDED </t>
    </r>
    <r>
      <rPr>
        <b/>
        <sz val="12"/>
        <color theme="1"/>
        <rFont val="Calibri"/>
      </rPr>
      <t xml:space="preserve">BY GRANT </t>
    </r>
  </si>
  <si>
    <t xml:space="preserve">ACTIVITIES MEETINGS EVENTS                                                                    ACTIVITIES MEETINGS EVENTS                               ACTIVITIES MEETINGS EVENTS                          ACTIVITIES MEETINGS EVENTS                                                           </t>
  </si>
  <si>
    <t>ACTIVITY - MEETING - EVENT</t>
  </si>
  <si>
    <t xml:space="preserve">Number Participating </t>
  </si>
  <si>
    <t>Cross Planning Initiatives</t>
  </si>
  <si>
    <t>Service Activity Implemented with other sectors</t>
  </si>
  <si>
    <t xml:space="preserve">Meeting Attended </t>
  </si>
  <si>
    <t>Specific Activities with goal  to Reach High-Risk Populations (Specify Population in Notes)</t>
  </si>
  <si>
    <t>Peer Reviews</t>
  </si>
  <si>
    <t>Peer Support Groups</t>
  </si>
  <si>
    <t>Coalitions</t>
  </si>
  <si>
    <t xml:space="preserve">Materials Distributed (specify kind &amp; amount in notes) </t>
  </si>
  <si>
    <t xml:space="preserve">Other (Specify in Notes) </t>
  </si>
  <si>
    <t xml:space="preserve">CONSUMER FEEDBACK                                                                                                                  CONSUMER FEEDBACK                                                                                                                   CONSUMER FEEDBACK                                                                                </t>
  </si>
  <si>
    <t>TYPE OF CONSUMER FEEDBACK</t>
  </si>
  <si>
    <t>Focus group</t>
  </si>
  <si>
    <t>Key-informant interview</t>
  </si>
  <si>
    <t>Survey</t>
  </si>
  <si>
    <t xml:space="preserve">Other (specify in Note Section) </t>
  </si>
  <si>
    <t xml:space="preserve">Did the feedback indicate that the Service / Activity was accessible to  individuals?(YES) </t>
  </si>
  <si>
    <t xml:space="preserve">Did the feedback indicate that the Service / Activity was accessible to  individuals?(NO) </t>
  </si>
  <si>
    <t xml:space="preserve">Pick List </t>
  </si>
  <si>
    <t xml:space="preserve">COUNITIES &amp; OUT OF STATE </t>
  </si>
  <si>
    <t>YEAR</t>
  </si>
  <si>
    <t>RACE</t>
  </si>
  <si>
    <t>ETHNICITY</t>
  </si>
  <si>
    <t>GENDER</t>
  </si>
  <si>
    <t>YES - NO</t>
  </si>
  <si>
    <t>Region 1</t>
  </si>
  <si>
    <t>Region 4</t>
  </si>
  <si>
    <t>Region 6</t>
  </si>
  <si>
    <t>COUNTY</t>
  </si>
  <si>
    <t>REGION</t>
  </si>
  <si>
    <t>YES</t>
  </si>
  <si>
    <t>Brooke</t>
  </si>
  <si>
    <t>Barbour</t>
  </si>
  <si>
    <t>Fayette</t>
  </si>
  <si>
    <t>African American /Black</t>
  </si>
  <si>
    <t xml:space="preserve">Hispanic-Latino </t>
  </si>
  <si>
    <t>NO</t>
  </si>
  <si>
    <t>Hancock</t>
  </si>
  <si>
    <t>Braxton</t>
  </si>
  <si>
    <t>Greenbrier</t>
  </si>
  <si>
    <t>Berkeley</t>
  </si>
  <si>
    <t>September 1 - 30</t>
  </si>
  <si>
    <t>Unknown</t>
  </si>
  <si>
    <t>Marshall</t>
  </si>
  <si>
    <t>Doddridge</t>
  </si>
  <si>
    <t>McDowell</t>
  </si>
  <si>
    <t>Boone</t>
  </si>
  <si>
    <t xml:space="preserve">Asian </t>
  </si>
  <si>
    <t>Ohio</t>
  </si>
  <si>
    <t>Gilmer</t>
  </si>
  <si>
    <t>Mercer</t>
  </si>
  <si>
    <t>November 1 - 30</t>
  </si>
  <si>
    <t>American Indian / Alaska Native</t>
  </si>
  <si>
    <t xml:space="preserve">Mexican </t>
  </si>
  <si>
    <t>Wetzel</t>
  </si>
  <si>
    <t>Harrison</t>
  </si>
  <si>
    <t>Monroe</t>
  </si>
  <si>
    <t>December 1 - 31</t>
  </si>
  <si>
    <t>More than one race reported</t>
  </si>
  <si>
    <t>Puerto Rican</t>
  </si>
  <si>
    <t>Transgender</t>
  </si>
  <si>
    <t>Lewis</t>
  </si>
  <si>
    <t>Nicholas</t>
  </si>
  <si>
    <t>Cabell</t>
  </si>
  <si>
    <t>January 1 - 31</t>
  </si>
  <si>
    <t>Cuban</t>
  </si>
  <si>
    <t xml:space="preserve">Do not identify as female, male or transgender </t>
  </si>
  <si>
    <t>Marion</t>
  </si>
  <si>
    <t>Pocahontas</t>
  </si>
  <si>
    <t>Calhoun</t>
  </si>
  <si>
    <t>February 1 - 28/29</t>
  </si>
  <si>
    <t>Dominican</t>
  </si>
  <si>
    <t>Region 2</t>
  </si>
  <si>
    <t>Monongalia</t>
  </si>
  <si>
    <t>Raleigh</t>
  </si>
  <si>
    <t>Clay</t>
  </si>
  <si>
    <t>Black or African American</t>
  </si>
  <si>
    <t>Central American</t>
  </si>
  <si>
    <t>Preston</t>
  </si>
  <si>
    <t>Summers</t>
  </si>
  <si>
    <t>South American</t>
  </si>
  <si>
    <t>Grant</t>
  </si>
  <si>
    <t>Randolph</t>
  </si>
  <si>
    <t>Webster</t>
  </si>
  <si>
    <t>Native Hawaiian or other Pacific Islander</t>
  </si>
  <si>
    <t xml:space="preserve">Other </t>
  </si>
  <si>
    <t xml:space="preserve">Veteran </t>
  </si>
  <si>
    <t>Hampshire</t>
  </si>
  <si>
    <t>Taylor</t>
  </si>
  <si>
    <t>Wyoming</t>
  </si>
  <si>
    <t>June 1 - 30</t>
  </si>
  <si>
    <t>Alaska native</t>
  </si>
  <si>
    <t>Hardy</t>
  </si>
  <si>
    <t>Tucker</t>
  </si>
  <si>
    <t xml:space="preserve">White </t>
  </si>
  <si>
    <t>Jefferson</t>
  </si>
  <si>
    <t>Upshur</t>
  </si>
  <si>
    <t xml:space="preserve">American Indian </t>
  </si>
  <si>
    <t xml:space="preserve">SEXUAL ORIENTATION </t>
  </si>
  <si>
    <t>Mineral</t>
  </si>
  <si>
    <t>Out of State</t>
  </si>
  <si>
    <t xml:space="preserve">Disposition of Referral </t>
  </si>
  <si>
    <t>heterosexual</t>
  </si>
  <si>
    <t>Morgan</t>
  </si>
  <si>
    <t>accepted</t>
  </si>
  <si>
    <t>gay/lesbian</t>
  </si>
  <si>
    <t>Pendleton</t>
  </si>
  <si>
    <t>Region 5</t>
  </si>
  <si>
    <t>denied (explain in notes)</t>
  </si>
  <si>
    <t>bisexual</t>
  </si>
  <si>
    <t xml:space="preserve">refused (explain in notes) </t>
  </si>
  <si>
    <t>not sure</t>
  </si>
  <si>
    <t>Jackson</t>
  </si>
  <si>
    <t>Region 3</t>
  </si>
  <si>
    <t>Kanawha</t>
  </si>
  <si>
    <t>Lincoln</t>
  </si>
  <si>
    <t>Pleasants</t>
  </si>
  <si>
    <t>Logan</t>
  </si>
  <si>
    <t>Additional Supports Needed / Requested</t>
  </si>
  <si>
    <t xml:space="preserve">TREATMENT </t>
  </si>
  <si>
    <t xml:space="preserve">Insurance </t>
  </si>
  <si>
    <t>Richie</t>
  </si>
  <si>
    <t>Mason</t>
  </si>
  <si>
    <t>Suicide Prevention Lifeline</t>
  </si>
  <si>
    <t>MAT</t>
  </si>
  <si>
    <t>I/DD Waiver</t>
  </si>
  <si>
    <t>Roane</t>
  </si>
  <si>
    <t>Mingo</t>
  </si>
  <si>
    <t>Crisis Text Line</t>
  </si>
  <si>
    <t>OUD Treatment</t>
  </si>
  <si>
    <t>BBHHF</t>
  </si>
  <si>
    <t>Tyler</t>
  </si>
  <si>
    <t>Putnam</t>
  </si>
  <si>
    <t>Family</t>
  </si>
  <si>
    <t xml:space="preserve">Other TX Services (specify in Notes) </t>
  </si>
  <si>
    <t>Medicaid Only</t>
  </si>
  <si>
    <t>Wirt</t>
  </si>
  <si>
    <t>Wayne</t>
  </si>
  <si>
    <t>Education / Post-Secondary</t>
  </si>
  <si>
    <t>MAT &amp; OUD Treatment</t>
  </si>
  <si>
    <t>Both Medicaid &amp; Non Medicaid Sources</t>
  </si>
  <si>
    <t>Wood</t>
  </si>
  <si>
    <t>Community Organization</t>
  </si>
  <si>
    <t>MAT &amp; Other TX Services (specify in Notes)</t>
  </si>
  <si>
    <t>Other Insurance</t>
  </si>
  <si>
    <t xml:space="preserve">Faith-Base Organization </t>
  </si>
  <si>
    <t xml:space="preserve">MAT, OUD TX &amp; Other TX Services (Specify in Notes) </t>
  </si>
  <si>
    <t xml:space="preserve">Additional Needs or Information: </t>
  </si>
  <si>
    <t>Substance Abuse Treatment</t>
  </si>
  <si>
    <t xml:space="preserve">Source for Referral </t>
  </si>
  <si>
    <t xml:space="preserve">Living Situation </t>
  </si>
  <si>
    <t xml:space="preserve">Occupation / Student </t>
  </si>
  <si>
    <t>School-based Health Center</t>
  </si>
  <si>
    <t>Owned or rented Home</t>
  </si>
  <si>
    <t>Healthcare Industry</t>
  </si>
  <si>
    <t>Homelessness</t>
  </si>
  <si>
    <t>MH Provider</t>
  </si>
  <si>
    <t>Someone else's home</t>
  </si>
  <si>
    <t>Business Management - Sales</t>
  </si>
  <si>
    <t>Military / Veteran</t>
  </si>
  <si>
    <t>School Staff</t>
  </si>
  <si>
    <t>Homeless</t>
  </si>
  <si>
    <t>Arts and Entertainment</t>
  </si>
  <si>
    <t>Domestic Violence</t>
  </si>
  <si>
    <t>Child Welfare</t>
  </si>
  <si>
    <t xml:space="preserve">Residential SA TX </t>
  </si>
  <si>
    <t xml:space="preserve">Mining Industry </t>
  </si>
  <si>
    <t>Suicide Attempt Survivor</t>
  </si>
  <si>
    <t xml:space="preserve">Probation Officer </t>
  </si>
  <si>
    <t>Detox (Inpatient, Residential)</t>
  </si>
  <si>
    <t xml:space="preserve">Construction Industry </t>
  </si>
  <si>
    <t>Support Group</t>
  </si>
  <si>
    <t>Primary Care Physician</t>
  </si>
  <si>
    <t xml:space="preserve">Correctional Facility </t>
  </si>
  <si>
    <t>Hospitality and Food Service</t>
  </si>
  <si>
    <t>Survivor of Suicide Loss</t>
  </si>
  <si>
    <t>Emergency Room / Department</t>
  </si>
  <si>
    <t>Hospital (Medical)</t>
  </si>
  <si>
    <t>Unemployed</t>
  </si>
  <si>
    <t>Law Enforcement</t>
  </si>
  <si>
    <t>Hospital (Psychiatric)</t>
  </si>
  <si>
    <t xml:space="preserve">Student </t>
  </si>
  <si>
    <t>Primary Role of Participants</t>
  </si>
  <si>
    <t>Self</t>
  </si>
  <si>
    <t xml:space="preserve">Other (Specify) </t>
  </si>
  <si>
    <t xml:space="preserve">Other (specify in Notes) </t>
  </si>
  <si>
    <t>Ed - K-12</t>
  </si>
  <si>
    <t xml:space="preserve">Internal (Grantee referral) </t>
  </si>
  <si>
    <t>Higher Ed</t>
  </si>
  <si>
    <t>Other - Specify in Note Section</t>
  </si>
  <si>
    <t>Shelter</t>
  </si>
  <si>
    <t>Ritchie</t>
  </si>
  <si>
    <t>SA</t>
  </si>
  <si>
    <t>Street / Outdoors</t>
  </si>
  <si>
    <t>Justice</t>
  </si>
  <si>
    <t>Institution Hospital/ Nursing Home</t>
  </si>
  <si>
    <t xml:space="preserve">Diagnosis (es) </t>
  </si>
  <si>
    <t xml:space="preserve">Community (Specify) </t>
  </si>
  <si>
    <t>Training</t>
  </si>
  <si>
    <t xml:space="preserve">Institution Jail/ Prison </t>
  </si>
  <si>
    <t>Opioid Use Disorder (OUD)</t>
  </si>
  <si>
    <t>Housing Own/Rent</t>
  </si>
  <si>
    <t>Substance Use Disorder (SUD)</t>
  </si>
  <si>
    <t>Additional Supports Needed/Requested</t>
  </si>
  <si>
    <t>Housing Someone else's</t>
  </si>
  <si>
    <t>Mental Health (MH)</t>
  </si>
  <si>
    <t>Housing Halfway House</t>
  </si>
  <si>
    <t>OUD &amp;  MH</t>
  </si>
  <si>
    <t>Housing Residential Treatment</t>
  </si>
  <si>
    <t>SUD &amp; MH</t>
  </si>
  <si>
    <t>Housing Dorm/ College Residence</t>
  </si>
  <si>
    <t xml:space="preserve">Activities / Events </t>
  </si>
  <si>
    <t xml:space="preserve">Screening </t>
  </si>
  <si>
    <t>screened positive</t>
  </si>
  <si>
    <t>screened negative</t>
  </si>
  <si>
    <t xml:space="preserve">refused </t>
  </si>
  <si>
    <t xml:space="preserve">not completed (explain  in notes) </t>
  </si>
  <si>
    <t>Consumer feedback - Surveys</t>
  </si>
  <si>
    <t xml:space="preserve">MAT USED </t>
  </si>
  <si>
    <t xml:space="preserve">Reason for Discharge </t>
  </si>
  <si>
    <t>Clinically Referred out</t>
  </si>
  <si>
    <t xml:space="preserve">Completed Program </t>
  </si>
  <si>
    <t>Mutually Agreed Cessation</t>
  </si>
  <si>
    <t>Withdrew / Declined</t>
  </si>
  <si>
    <t>Incarcerated</t>
  </si>
  <si>
    <t xml:space="preserve">ASAM &amp; RECOVERY HOME LEVEL OF CARE </t>
  </si>
  <si>
    <t xml:space="preserve">Other (Specify in notes) </t>
  </si>
  <si>
    <t>2.1:  ASAM Level of Care - Intensive Outpatient</t>
  </si>
  <si>
    <t>2.5:  ASAM Level of Care - Partial Hospitalization Services</t>
  </si>
  <si>
    <t>3.1:  Clinically Managed Low-Intensity Residential Services</t>
  </si>
  <si>
    <t>Referral to MAT while in program</t>
  </si>
  <si>
    <t>Follow-up after discharge</t>
  </si>
  <si>
    <t>3.3: Clinically Managed Population-Specific High-Intensity Residential Services</t>
  </si>
  <si>
    <t>3.5:  Clinically Managed High Intensity Residential Services</t>
  </si>
  <si>
    <t>3.7: Medically Monitored Intensive Inpatient Services</t>
  </si>
  <si>
    <t xml:space="preserve">On MAT at time of Admission </t>
  </si>
  <si>
    <t>Unable to Contact (Explain in Notes)</t>
  </si>
  <si>
    <t xml:space="preserve">4: Medical Managed Intensive Inpatient Services </t>
  </si>
  <si>
    <t>Recovery home: 0-59 beds</t>
  </si>
  <si>
    <t>Recovery home: 60 &gt; beds</t>
  </si>
  <si>
    <t xml:space="preserve">Admitted to MAT while in program </t>
  </si>
  <si>
    <t xml:space="preserve">Referred to: </t>
  </si>
  <si>
    <t>Public / Private MH Center</t>
  </si>
  <si>
    <t xml:space="preserve">Emergency Room / Emergency Dept. </t>
  </si>
  <si>
    <t xml:space="preserve">N/A already on MAT </t>
  </si>
  <si>
    <t>Psychiatric Hospitalization</t>
  </si>
  <si>
    <t>Mobile Crisis Unit</t>
  </si>
  <si>
    <t>pregnancy Status</t>
  </si>
  <si>
    <t xml:space="preserve">N/A 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</si>
</sst>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Arial"/>
    </font>
    <font>
      <b/>
      <sz val="14"/>
      <color theme="1"/>
      <name val="Calibri"/>
    </font>
    <font>
      <sz val="11"/>
      <name val="Arial"/>
    </font>
    <font>
      <i/>
      <sz val="12"/>
      <color theme="1"/>
      <name val="Calibri"/>
    </font>
    <font>
      <b/>
      <sz val="20"/>
      <color theme="0"/>
      <name val="Calibri"/>
    </font>
    <font>
      <b/>
      <sz val="12"/>
      <color theme="1"/>
      <name val="Calibri"/>
    </font>
    <font>
      <sz val="11"/>
      <color theme="1"/>
      <name val="Calibri"/>
    </font>
    <font>
      <sz val="10"/>
      <color theme="1"/>
      <name val="Calibri"/>
    </font>
    <font>
      <b/>
      <sz val="22"/>
      <color theme="0"/>
      <name val="Calibri"/>
    </font>
    <font>
      <b/>
      <sz val="11"/>
      <color theme="1"/>
      <name val="Calibri"/>
    </font>
    <font>
      <b/>
      <sz val="11"/>
      <color rgb="FFC5E0B3"/>
      <name val="Calibri"/>
    </font>
    <font>
      <b/>
      <sz val="8"/>
      <color theme="1"/>
      <name val="Calibri"/>
    </font>
    <font>
      <sz val="22"/>
      <color theme="0"/>
      <name val="Calibri"/>
    </font>
    <font>
      <b/>
      <sz val="14"/>
      <color theme="0"/>
      <name val="Calibri"/>
    </font>
    <font>
      <b/>
      <sz val="12"/>
      <color rgb="FFFF0000"/>
      <name val="Calibri"/>
    </font>
    <font>
      <b/>
      <sz val="11"/>
      <color rgb="FFFF0000"/>
      <name val="Calibri"/>
    </font>
    <font>
      <sz val="11"/>
      <color rgb="FFFF0000"/>
      <name val="Calibri"/>
    </font>
    <font>
      <b/>
      <sz val="11"/>
      <color theme="0"/>
      <name val="Calibri"/>
    </font>
    <font>
      <b/>
      <sz val="10"/>
      <color theme="1"/>
      <name val="Calibri"/>
    </font>
    <font>
      <b/>
      <sz val="9"/>
      <color theme="1"/>
      <name val="Calibri"/>
    </font>
    <font>
      <b/>
      <sz val="11"/>
      <color rgb="FF833C0B"/>
      <name val="Calibri"/>
    </font>
    <font>
      <b/>
      <sz val="9"/>
      <color rgb="FF833C0B"/>
      <name val="Calibri"/>
    </font>
    <font>
      <sz val="8"/>
      <color theme="1"/>
      <name val="Calibri"/>
    </font>
    <font>
      <sz val="8"/>
      <color rgb="FF833C0B"/>
      <name val="Calibri"/>
    </font>
    <font>
      <b/>
      <sz val="11"/>
      <color rgb="FFFFDDFF"/>
      <name val="Calibri"/>
    </font>
    <font>
      <sz val="11"/>
      <color theme="0"/>
      <name val="Calibri"/>
    </font>
    <font>
      <sz val="9"/>
      <color theme="1"/>
      <name val="Calibri"/>
    </font>
    <font>
      <sz val="9"/>
      <color rgb="FF833C0B"/>
      <name val="Calibri"/>
    </font>
    <font>
      <sz val="11"/>
      <color rgb="FF833C0B"/>
      <name val="Calibri"/>
    </font>
    <font>
      <b/>
      <sz val="8"/>
      <color rgb="FFC55A11"/>
      <name val="Calibri"/>
    </font>
    <font>
      <b/>
      <sz val="8"/>
      <color rgb="FF833C0B"/>
      <name val="Calibri"/>
    </font>
    <font>
      <b/>
      <sz val="10"/>
      <color rgb="FFC55A11"/>
      <name val="Calibri"/>
    </font>
    <font>
      <b/>
      <sz val="10"/>
      <color rgb="FF833C0B"/>
      <name val="Calibri"/>
    </font>
    <font>
      <b/>
      <sz val="12"/>
      <color rgb="FF833C0B"/>
      <name val="Calibri"/>
    </font>
    <font>
      <b/>
      <sz val="9"/>
      <color rgb="FFC55A11"/>
      <name val="Calibri"/>
    </font>
    <font>
      <sz val="11"/>
      <color theme="1"/>
      <name val="Calibri"/>
    </font>
    <font>
      <sz val="8"/>
      <color rgb="FFC55A11"/>
      <name val="Calibri"/>
    </font>
    <font>
      <sz val="10"/>
      <color rgb="FF833C0B"/>
      <name val="Calibri"/>
    </font>
    <font>
      <sz val="16"/>
      <color theme="1"/>
      <name val="Calibri"/>
    </font>
    <font>
      <sz val="12"/>
      <color theme="1"/>
      <name val="Calibri"/>
    </font>
    <font>
      <b/>
      <sz val="8"/>
      <color theme="0"/>
      <name val="Calibri"/>
    </font>
    <font>
      <b/>
      <sz val="16"/>
      <color theme="1"/>
      <name val="Calibri"/>
    </font>
    <font>
      <sz val="7"/>
      <color theme="1"/>
      <name val="Calibri"/>
    </font>
    <font>
      <sz val="7"/>
      <color rgb="FF0070C0"/>
      <name val="Calibri"/>
    </font>
    <font>
      <b/>
      <sz val="7"/>
      <color theme="1"/>
      <name val="Calibri"/>
    </font>
    <font>
      <b/>
      <sz val="11"/>
      <color rgb="FF0070C0"/>
      <name val="Calibri"/>
    </font>
    <font>
      <sz val="8"/>
      <color theme="0"/>
      <name val="Calibri"/>
    </font>
    <font>
      <b/>
      <sz val="8"/>
      <color rgb="FFFF0000"/>
      <name val="Calibri"/>
    </font>
    <font>
      <b/>
      <sz val="9"/>
      <color rgb="FFFF0000"/>
      <name val="Calibri"/>
    </font>
    <font>
      <b/>
      <sz val="11"/>
      <color rgb="FF1E4E79"/>
      <name val="Calibri"/>
    </font>
    <font>
      <b/>
      <sz val="11"/>
      <color rgb="FF193F61"/>
      <name val="Calibri"/>
    </font>
    <font>
      <sz val="20"/>
      <color theme="1"/>
      <name val="Calibri"/>
    </font>
    <font>
      <sz val="20"/>
      <color theme="0"/>
      <name val="Calibri"/>
    </font>
    <font>
      <sz val="18"/>
      <color theme="1"/>
      <name val="Calibri"/>
    </font>
    <font>
      <b/>
      <sz val="20"/>
      <color theme="1"/>
      <name val="Calibri"/>
    </font>
    <font>
      <sz val="14"/>
      <color theme="1"/>
      <name val="Calibri"/>
    </font>
    <font>
      <sz val="8"/>
      <color rgb="FF0070C0"/>
      <name val="Calibri"/>
    </font>
    <font>
      <b/>
      <u/>
      <sz val="20"/>
      <color theme="0"/>
      <name val="Calibri"/>
    </font>
    <font>
      <i/>
      <sz val="11"/>
      <color theme="1"/>
      <name val="Calibri"/>
    </font>
    <font>
      <b/>
      <sz val="10"/>
      <color theme="0"/>
      <name val="Calibri"/>
    </font>
    <font>
      <sz val="7"/>
      <color rgb="FF833C0B"/>
      <name val="Calibri"/>
    </font>
    <font>
      <b/>
      <sz val="10"/>
      <color rgb="FFFF0000"/>
      <name val="Calibri"/>
    </font>
    <font>
      <sz val="10"/>
      <color rgb="FFFF0000"/>
      <name val="Calibri"/>
    </font>
    <font>
      <b/>
      <u/>
      <sz val="10"/>
      <color rgb="FFFF0000"/>
      <name val="Calibri"/>
    </font>
    <font>
      <u/>
      <sz val="10"/>
      <color rgb="FFFF0000"/>
      <name val="Calibri"/>
    </font>
    <font>
      <b/>
      <u/>
      <sz val="16"/>
      <color theme="1"/>
      <name val="Calibri"/>
    </font>
  </fonts>
  <fills count="39">
    <fill>
      <patternFill patternType="none"/>
    </fill>
    <fill>
      <patternFill patternType="gray125"/>
    </fill>
    <fill>
      <patternFill patternType="solid">
        <fgColor rgb="FFBDD6EE"/>
        <bgColor rgb="FFBDD6EE"/>
      </patternFill>
    </fill>
    <fill>
      <patternFill patternType="solid">
        <fgColor theme="1"/>
        <bgColor theme="1"/>
      </patternFill>
    </fill>
    <fill>
      <patternFill patternType="solid">
        <fgColor rgb="FFFFFFCC"/>
        <bgColor rgb="FFFFFFCC"/>
      </patternFill>
    </fill>
    <fill>
      <patternFill patternType="solid">
        <fgColor rgb="FFFFFF99"/>
        <bgColor rgb="FFFFFF99"/>
      </patternFill>
    </fill>
    <fill>
      <patternFill patternType="solid">
        <fgColor rgb="FF00B050"/>
        <bgColor rgb="FF00B050"/>
      </patternFill>
    </fill>
    <fill>
      <patternFill patternType="solid">
        <fgColor rgb="FFE2EFD9"/>
        <bgColor rgb="FFE2EFD9"/>
      </patternFill>
    </fill>
    <fill>
      <patternFill patternType="solid">
        <fgColor rgb="FFDEEAF6"/>
        <bgColor rgb="FFDEEAF6"/>
      </patternFill>
    </fill>
    <fill>
      <patternFill patternType="solid">
        <fgColor rgb="FF002060"/>
        <bgColor rgb="FF002060"/>
      </patternFill>
    </fill>
    <fill>
      <patternFill patternType="solid">
        <fgColor rgb="FF0070C0"/>
        <bgColor rgb="FF0070C0"/>
      </patternFill>
    </fill>
    <fill>
      <patternFill patternType="solid">
        <fgColor rgb="FF385623"/>
        <bgColor rgb="FF385623"/>
      </patternFill>
    </fill>
    <fill>
      <patternFill patternType="solid">
        <fgColor rgb="FFC55A11"/>
        <bgColor rgb="FFC55A11"/>
      </patternFill>
    </fill>
    <fill>
      <patternFill patternType="solid">
        <fgColor rgb="FFFBE4D5"/>
        <bgColor rgb="FFFBE4D5"/>
      </patternFill>
    </fill>
    <fill>
      <patternFill patternType="solid">
        <fgColor rgb="FF7030A0"/>
        <bgColor rgb="FF7030A0"/>
      </patternFill>
    </fill>
    <fill>
      <patternFill patternType="solid">
        <fgColor rgb="FFE2CFF1"/>
        <bgColor rgb="FFE2CFF1"/>
      </patternFill>
    </fill>
    <fill>
      <patternFill patternType="solid">
        <fgColor rgb="FFFFFF66"/>
        <bgColor rgb="FFFFFF66"/>
      </patternFill>
    </fill>
    <fill>
      <patternFill patternType="solid">
        <fgColor rgb="FF9CC2E5"/>
        <bgColor rgb="FF9CC2E5"/>
      </patternFill>
    </fill>
    <fill>
      <patternFill patternType="solid">
        <fgColor rgb="FF2E75B5"/>
        <bgColor rgb="FF2E75B5"/>
      </patternFill>
    </fill>
    <fill>
      <patternFill patternType="solid">
        <fgColor rgb="FFC5E0B3"/>
        <bgColor rgb="FFC5E0B3"/>
      </patternFill>
    </fill>
    <fill>
      <patternFill patternType="solid">
        <fgColor rgb="FFFFCCFF"/>
        <bgColor rgb="FFFFCCFF"/>
      </patternFill>
    </fill>
    <fill>
      <patternFill patternType="solid">
        <fgColor rgb="FFFFE1FE"/>
        <bgColor rgb="FFFFE1FE"/>
      </patternFill>
    </fill>
    <fill>
      <patternFill patternType="solid">
        <fgColor rgb="FFFFCDFE"/>
        <bgColor rgb="FFFFCDFE"/>
      </patternFill>
    </fill>
    <fill>
      <patternFill patternType="solid">
        <fgColor rgb="FFA8D08D"/>
        <bgColor rgb="FFA8D08D"/>
      </patternFill>
    </fill>
    <fill>
      <patternFill patternType="solid">
        <fgColor rgb="FFFFB7FF"/>
        <bgColor rgb="FFFFB7FF"/>
      </patternFill>
    </fill>
    <fill>
      <patternFill patternType="solid">
        <fgColor rgb="FFFFE7FF"/>
        <bgColor rgb="FFFFE7FF"/>
      </patternFill>
    </fill>
    <fill>
      <patternFill patternType="solid">
        <fgColor rgb="FFDADADA"/>
        <bgColor rgb="FFDADADA"/>
      </patternFill>
    </fill>
    <fill>
      <patternFill patternType="solid">
        <fgColor rgb="FFC8C8C8"/>
        <bgColor rgb="FFC8C8C8"/>
      </patternFill>
    </fill>
    <fill>
      <patternFill patternType="solid">
        <fgColor rgb="FF7F7F7F"/>
        <bgColor rgb="FF7F7F7F"/>
      </patternFill>
    </fill>
    <fill>
      <patternFill patternType="solid">
        <fgColor rgb="FF1E4E79"/>
        <bgColor rgb="FF1E4E79"/>
      </patternFill>
    </fill>
    <fill>
      <patternFill patternType="solid">
        <fgColor rgb="FF595959"/>
        <bgColor rgb="FF595959"/>
      </patternFill>
    </fill>
    <fill>
      <patternFill patternType="solid">
        <fgColor rgb="FF8EAADB"/>
        <bgColor rgb="FF8EAADB"/>
      </patternFill>
    </fill>
    <fill>
      <patternFill patternType="solid">
        <fgColor rgb="FFB4C6E7"/>
        <bgColor rgb="FFB4C6E7"/>
      </patternFill>
    </fill>
    <fill>
      <patternFill patternType="solid">
        <fgColor rgb="FF1F3864"/>
        <bgColor rgb="FF1F3864"/>
      </patternFill>
    </fill>
    <fill>
      <patternFill patternType="solid">
        <fgColor rgb="FFD9E2F3"/>
        <bgColor rgb="FFD9E2F3"/>
      </patternFill>
    </fill>
    <fill>
      <patternFill patternType="solid">
        <fgColor rgb="FF548135"/>
        <bgColor rgb="FF548135"/>
      </patternFill>
    </fill>
    <fill>
      <patternFill patternType="solid">
        <fgColor rgb="FFF4B083"/>
        <bgColor rgb="FFF4B083"/>
      </patternFill>
    </fill>
    <fill>
      <patternFill patternType="solid">
        <fgColor rgb="FFF7CAAC"/>
        <bgColor rgb="FFF7CAAC"/>
      </patternFill>
    </fill>
    <fill>
      <patternFill patternType="solid">
        <fgColor rgb="FFFFFF00"/>
        <bgColor rgb="FFFFFF00"/>
      </patternFill>
    </fill>
  </fills>
  <borders count="6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rgb="FF000000"/>
      </right>
      <top/>
      <bottom/>
      <diagonal/>
    </border>
    <border>
      <left style="double">
        <color rgb="FF000000"/>
      </left>
      <right/>
      <top/>
      <bottom/>
      <diagonal/>
    </border>
    <border>
      <left style="double">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bottom style="double">
        <color rgb="FF000000"/>
      </bottom>
      <diagonal/>
    </border>
    <border>
      <left style="double">
        <color rgb="FF000000"/>
      </left>
      <right/>
      <top/>
      <bottom style="double">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double">
        <color rgb="FF000000"/>
      </bottom>
      <diagonal/>
    </border>
    <border>
      <left/>
      <right style="double">
        <color rgb="FF000000"/>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double">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359">
    <xf numFmtId="0" fontId="0" fillId="0" borderId="0" xfId="0" applyFont="1" applyAlignment="1"/>
    <xf numFmtId="0" fontId="6" fillId="3" borderId="4" xfId="0" applyFont="1" applyFill="1" applyBorder="1"/>
    <xf numFmtId="0" fontId="6" fillId="3" borderId="5" xfId="0" applyFont="1" applyFill="1" applyBorder="1"/>
    <xf numFmtId="0" fontId="6" fillId="3" borderId="10" xfId="0" applyFont="1" applyFill="1" applyBorder="1"/>
    <xf numFmtId="0" fontId="6" fillId="3" borderId="14" xfId="0" applyFont="1" applyFill="1" applyBorder="1"/>
    <xf numFmtId="0" fontId="6" fillId="3" borderId="15" xfId="0" applyFont="1" applyFill="1" applyBorder="1"/>
    <xf numFmtId="0" fontId="6" fillId="3" borderId="20" xfId="0" applyFont="1" applyFill="1" applyBorder="1"/>
    <xf numFmtId="0" fontId="6" fillId="3" borderId="46" xfId="0" applyFont="1" applyFill="1" applyBorder="1"/>
    <xf numFmtId="0" fontId="6" fillId="3" borderId="47" xfId="0" applyFont="1" applyFill="1" applyBorder="1"/>
    <xf numFmtId="0" fontId="15" fillId="17" borderId="47" xfId="0" applyFont="1" applyFill="1" applyBorder="1" applyAlignment="1">
      <alignment horizontal="center" vertical="center"/>
    </xf>
    <xf numFmtId="0" fontId="16" fillId="3" borderId="47" xfId="0" applyFont="1" applyFill="1" applyBorder="1" applyAlignment="1">
      <alignment horizontal="center" vertical="center"/>
    </xf>
    <xf numFmtId="0" fontId="16" fillId="17" borderId="47" xfId="0" applyFont="1" applyFill="1" applyBorder="1" applyAlignment="1">
      <alignment horizontal="center" vertical="center"/>
    </xf>
    <xf numFmtId="0" fontId="14" fillId="3" borderId="10" xfId="0" applyFont="1" applyFill="1" applyBorder="1" applyAlignment="1">
      <alignment vertical="center" wrapText="1"/>
    </xf>
    <xf numFmtId="0" fontId="6" fillId="9" borderId="10" xfId="0" applyFont="1" applyFill="1" applyBorder="1"/>
    <xf numFmtId="0" fontId="9" fillId="8" borderId="47" xfId="0" applyFont="1" applyFill="1" applyBorder="1" applyAlignment="1">
      <alignment horizontal="center" vertical="center"/>
    </xf>
    <xf numFmtId="0" fontId="19" fillId="7" borderId="47" xfId="0" applyFont="1" applyFill="1" applyBorder="1" applyAlignment="1">
      <alignment horizontal="center" vertical="center" wrapText="1"/>
    </xf>
    <xf numFmtId="0" fontId="20" fillId="19" borderId="47" xfId="0" applyFont="1" applyFill="1" applyBorder="1" applyAlignment="1">
      <alignment horizontal="center" vertical="center" textRotation="90" wrapText="1"/>
    </xf>
    <xf numFmtId="0" fontId="23" fillId="20" borderId="47" xfId="0" applyFont="1" applyFill="1" applyBorder="1" applyAlignment="1">
      <alignment vertical="center" textRotation="90" wrapText="1"/>
    </xf>
    <xf numFmtId="0" fontId="6" fillId="0" borderId="47" xfId="0" applyFont="1" applyBorder="1" applyAlignment="1">
      <alignment vertical="center" wrapText="1"/>
    </xf>
    <xf numFmtId="0" fontId="7" fillId="9" borderId="57"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25" fillId="9" borderId="58" xfId="0" applyFont="1" applyFill="1" applyBorder="1" applyAlignment="1">
      <alignment vertical="center"/>
    </xf>
    <xf numFmtId="0" fontId="9" fillId="8" borderId="59" xfId="0" applyFont="1" applyFill="1" applyBorder="1" applyAlignment="1">
      <alignment horizontal="center" vertical="center"/>
    </xf>
    <xf numFmtId="0" fontId="6" fillId="8" borderId="47" xfId="0" applyFont="1" applyFill="1" applyBorder="1"/>
    <xf numFmtId="0" fontId="6" fillId="7" borderId="47" xfId="0" applyFont="1" applyFill="1" applyBorder="1" applyAlignment="1">
      <alignment horizontal="center" vertical="center" wrapText="1"/>
    </xf>
    <xf numFmtId="0" fontId="23" fillId="19" borderId="47" xfId="0" applyFont="1" applyFill="1" applyBorder="1" applyAlignment="1">
      <alignment horizontal="center" vertical="center" wrapText="1"/>
    </xf>
    <xf numFmtId="0" fontId="28" fillId="0" borderId="47" xfId="0" applyFont="1" applyBorder="1" applyAlignment="1">
      <alignment horizontal="center" vertical="center" wrapText="1"/>
    </xf>
    <xf numFmtId="0" fontId="6" fillId="0" borderId="47" xfId="0" applyFont="1" applyBorder="1" applyAlignment="1">
      <alignment horizontal="center" vertical="center"/>
    </xf>
    <xf numFmtId="0" fontId="23" fillId="23" borderId="47" xfId="0" applyFont="1" applyFill="1" applyBorder="1" applyAlignment="1">
      <alignment horizontal="center" vertical="center" wrapText="1"/>
    </xf>
    <xf numFmtId="0" fontId="22" fillId="8" borderId="47" xfId="0" applyFont="1" applyFill="1" applyBorder="1" applyAlignment="1">
      <alignment horizontal="center" vertical="center"/>
    </xf>
    <xf numFmtId="0" fontId="23" fillId="8" borderId="47" xfId="0" applyFont="1" applyFill="1" applyBorder="1" applyAlignment="1">
      <alignment vertical="center" textRotation="90" wrapText="1"/>
    </xf>
    <xf numFmtId="0" fontId="23" fillId="2" borderId="47" xfId="0" applyFont="1" applyFill="1" applyBorder="1" applyAlignment="1">
      <alignment vertical="center" textRotation="90" wrapText="1"/>
    </xf>
    <xf numFmtId="0" fontId="11" fillId="23" borderId="47" xfId="0" applyFont="1" applyFill="1" applyBorder="1" applyAlignment="1">
      <alignment vertical="center" textRotation="90" wrapText="1"/>
    </xf>
    <xf numFmtId="0" fontId="11" fillId="19" borderId="47" xfId="0" applyFont="1" applyFill="1" applyBorder="1" applyAlignment="1">
      <alignment vertical="center" textRotation="90" wrapText="1"/>
    </xf>
    <xf numFmtId="0" fontId="6" fillId="17" borderId="10" xfId="0" applyFont="1" applyFill="1" applyBorder="1"/>
    <xf numFmtId="0" fontId="6" fillId="8" borderId="47" xfId="0" applyFont="1" applyFill="1" applyBorder="1" applyAlignment="1">
      <alignment horizontal="center" vertical="center"/>
    </xf>
    <xf numFmtId="0" fontId="33" fillId="8" borderId="47" xfId="0" applyFont="1" applyFill="1" applyBorder="1" applyAlignment="1">
      <alignment vertical="center" wrapText="1"/>
    </xf>
    <xf numFmtId="0" fontId="33" fillId="2" borderId="47" xfId="0" applyFont="1" applyFill="1" applyBorder="1" applyAlignment="1">
      <alignment vertical="center" wrapText="1"/>
    </xf>
    <xf numFmtId="0" fontId="6" fillId="8" borderId="47"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22" fillId="23" borderId="47" xfId="0" applyFont="1" applyFill="1" applyBorder="1" applyAlignment="1">
      <alignment horizontal="center" vertical="center" wrapText="1"/>
    </xf>
    <xf numFmtId="0" fontId="22" fillId="19" borderId="47" xfId="0" applyFont="1" applyFill="1" applyBorder="1" applyAlignment="1">
      <alignment horizontal="center" vertical="center" wrapText="1"/>
    </xf>
    <xf numFmtId="0" fontId="26" fillId="23" borderId="47" xfId="0" applyFont="1" applyFill="1" applyBorder="1" applyAlignment="1">
      <alignment horizontal="center" vertical="center" wrapText="1"/>
    </xf>
    <xf numFmtId="0" fontId="26" fillId="19" borderId="47" xfId="0" applyFont="1" applyFill="1" applyBorder="1" applyAlignment="1">
      <alignment horizontal="center" vertical="center" wrapText="1"/>
    </xf>
    <xf numFmtId="0" fontId="35" fillId="0" borderId="0" xfId="0" applyFont="1"/>
    <xf numFmtId="0" fontId="11" fillId="8" borderId="47" xfId="0" applyFont="1" applyFill="1" applyBorder="1" applyAlignment="1">
      <alignment horizontal="center" vertical="center"/>
    </xf>
    <xf numFmtId="0" fontId="22" fillId="0" borderId="47" xfId="0" applyFont="1" applyBorder="1" applyAlignment="1">
      <alignment vertical="center"/>
    </xf>
    <xf numFmtId="0" fontId="6" fillId="0" borderId="47" xfId="0" applyFont="1" applyBorder="1"/>
    <xf numFmtId="0" fontId="22" fillId="0" borderId="47" xfId="0" applyFont="1" applyBorder="1" applyAlignment="1">
      <alignment horizontal="center" vertical="center"/>
    </xf>
    <xf numFmtId="0" fontId="22" fillId="0" borderId="0" xfId="0" applyFont="1"/>
    <xf numFmtId="0" fontId="24" fillId="9" borderId="10" xfId="0" applyFont="1" applyFill="1" applyBorder="1" applyAlignment="1">
      <alignment vertical="center" wrapText="1"/>
    </xf>
    <xf numFmtId="0" fontId="6" fillId="0" borderId="0" xfId="0" applyFont="1"/>
    <xf numFmtId="0" fontId="38" fillId="0" borderId="0" xfId="0" applyFont="1"/>
    <xf numFmtId="0" fontId="42" fillId="3" borderId="47" xfId="0" applyFont="1" applyFill="1" applyBorder="1"/>
    <xf numFmtId="0" fontId="46" fillId="3" borderId="47" xfId="0" applyFont="1" applyFill="1" applyBorder="1"/>
    <xf numFmtId="0" fontId="46" fillId="3" borderId="61" xfId="0" applyFont="1" applyFill="1" applyBorder="1"/>
    <xf numFmtId="0" fontId="51" fillId="0" borderId="0" xfId="0" applyFont="1" applyAlignment="1">
      <alignment horizontal="right" vertical="center"/>
    </xf>
    <xf numFmtId="0" fontId="6" fillId="0" borderId="0" xfId="0" applyFont="1" applyAlignment="1">
      <alignment horizontal="right" vertical="center"/>
    </xf>
    <xf numFmtId="0" fontId="51" fillId="0" borderId="0" xfId="0" applyFont="1" applyAlignment="1">
      <alignment horizontal="center" vertical="center"/>
    </xf>
    <xf numFmtId="0" fontId="38" fillId="0" borderId="0" xfId="0" applyFont="1" applyAlignment="1">
      <alignment horizontal="right" vertical="center" wrapText="1"/>
    </xf>
    <xf numFmtId="0" fontId="6" fillId="0" borderId="0" xfId="0" applyFont="1" applyAlignment="1">
      <alignment horizontal="right" vertical="center" wrapText="1"/>
    </xf>
    <xf numFmtId="0" fontId="11" fillId="0" borderId="0" xfId="0" applyFont="1" applyAlignment="1">
      <alignment vertical="center" textRotation="90" wrapText="1"/>
    </xf>
    <xf numFmtId="0" fontId="6" fillId="0" borderId="0" xfId="0" applyFont="1" applyAlignment="1">
      <alignment horizontal="center" vertical="center"/>
    </xf>
    <xf numFmtId="0" fontId="6" fillId="38" borderId="10" xfId="0" applyFont="1" applyFill="1" applyBorder="1"/>
    <xf numFmtId="0" fontId="56" fillId="0" borderId="0" xfId="0" applyFont="1"/>
    <xf numFmtId="0" fontId="22" fillId="0" borderId="0" xfId="0" applyFont="1" applyAlignment="1">
      <alignment horizontal="left" vertical="top"/>
    </xf>
    <xf numFmtId="0" fontId="22" fillId="0" borderId="0" xfId="0" applyFont="1" applyAlignment="1">
      <alignment horizontal="center" vertical="top"/>
    </xf>
    <xf numFmtId="0" fontId="22" fillId="0" borderId="0" xfId="0" applyFont="1" applyAlignment="1">
      <alignment vertical="top"/>
    </xf>
    <xf numFmtId="0" fontId="22" fillId="38" borderId="10" xfId="0" applyFont="1" applyFill="1" applyBorder="1"/>
    <xf numFmtId="0" fontId="22" fillId="2" borderId="10" xfId="0" applyFont="1" applyFill="1" applyBorder="1"/>
    <xf numFmtId="0" fontId="6" fillId="2" borderId="10" xfId="0" applyFont="1" applyFill="1" applyBorder="1"/>
    <xf numFmtId="0" fontId="56" fillId="2" borderId="10" xfId="0" applyFont="1" applyFill="1" applyBorder="1"/>
    <xf numFmtId="0" fontId="39" fillId="38" borderId="10" xfId="0" applyFont="1" applyFill="1" applyBorder="1"/>
    <xf numFmtId="0" fontId="7" fillId="5" borderId="9" xfId="0" applyFont="1" applyFill="1" applyBorder="1"/>
    <xf numFmtId="0" fontId="2" fillId="0" borderId="7" xfId="0" applyFont="1" applyBorder="1"/>
    <xf numFmtId="0" fontId="2" fillId="0" borderId="8" xfId="0" applyFont="1" applyBorder="1"/>
    <xf numFmtId="0" fontId="7" fillId="4" borderId="9" xfId="0" applyFont="1" applyFill="1" applyBorder="1"/>
    <xf numFmtId="0" fontId="7" fillId="4" borderId="1" xfId="0" applyFont="1" applyFill="1" applyBorder="1"/>
    <xf numFmtId="0" fontId="2" fillId="0" borderId="2" xfId="0" applyFont="1" applyBorder="1"/>
    <xf numFmtId="0" fontId="2" fillId="0" borderId="3" xfId="0" applyFont="1" applyBorder="1"/>
    <xf numFmtId="0" fontId="2" fillId="0" borderId="13" xfId="0" applyFont="1" applyBorder="1"/>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5" borderId="6" xfId="0" applyFont="1" applyFill="1" applyBorder="1"/>
    <xf numFmtId="0" fontId="2" fillId="0" borderId="11" xfId="0" applyFont="1" applyBorder="1"/>
    <xf numFmtId="0" fontId="7" fillId="5" borderId="1" xfId="0" applyFont="1" applyFill="1" applyBorder="1"/>
    <xf numFmtId="0" fontId="7" fillId="4" borderId="19" xfId="0" applyFont="1" applyFill="1" applyBorder="1"/>
    <xf numFmtId="0" fontId="2" fillId="0" borderId="17" xfId="0" applyFont="1" applyBorder="1"/>
    <xf numFmtId="0" fontId="2" fillId="0" borderId="18" xfId="0" applyFont="1" applyBorder="1"/>
    <xf numFmtId="0" fontId="2" fillId="0" borderId="21" xfId="0" applyFont="1" applyBorder="1"/>
    <xf numFmtId="0" fontId="7" fillId="5" borderId="12" xfId="0" applyFont="1" applyFill="1" applyBorder="1"/>
    <xf numFmtId="0" fontId="7" fillId="5" borderId="19" xfId="0" applyFont="1" applyFill="1" applyBorder="1"/>
    <xf numFmtId="0" fontId="8" fillId="6" borderId="22" xfId="0" applyFont="1" applyFill="1" applyBorder="1" applyAlignment="1">
      <alignment horizontal="left" vertical="center"/>
    </xf>
    <xf numFmtId="0" fontId="2" fillId="0" borderId="23" xfId="0" applyFont="1" applyBorder="1"/>
    <xf numFmtId="0" fontId="2" fillId="0" borderId="24" xfId="0" applyFont="1" applyBorder="1"/>
    <xf numFmtId="0" fontId="6" fillId="7" borderId="1" xfId="0" applyFont="1" applyFill="1" applyBorder="1" applyAlignment="1">
      <alignment horizontal="left" vertical="center" wrapText="1"/>
    </xf>
    <xf numFmtId="0" fontId="6" fillId="7" borderId="1" xfId="0" applyFont="1" applyFill="1" applyBorder="1" applyAlignment="1">
      <alignment horizontal="left" vertical="center"/>
    </xf>
    <xf numFmtId="0" fontId="9" fillId="7" borderId="1" xfId="0" applyFont="1" applyFill="1" applyBorder="1" applyAlignment="1">
      <alignment vertical="center" wrapText="1"/>
    </xf>
    <xf numFmtId="0" fontId="10" fillId="9" borderId="1" xfId="0" applyFont="1" applyFill="1" applyBorder="1" applyAlignment="1">
      <alignment horizontal="left" vertical="center" wrapText="1"/>
    </xf>
    <xf numFmtId="0" fontId="2" fillId="0" borderId="30" xfId="0" applyFont="1" applyBorder="1"/>
    <xf numFmtId="0" fontId="11" fillId="2" borderId="25" xfId="0" applyFont="1" applyFill="1" applyBorder="1" applyAlignment="1">
      <alignment horizontal="left" vertical="center" wrapText="1"/>
    </xf>
    <xf numFmtId="0" fontId="2" fillId="0" borderId="26" xfId="0" applyFont="1" applyBorder="1"/>
    <xf numFmtId="0" fontId="2" fillId="0" borderId="31" xfId="0" applyFont="1" applyBorder="1"/>
    <xf numFmtId="0" fontId="2" fillId="0" borderId="28" xfId="0" applyFont="1" applyBorder="1"/>
    <xf numFmtId="0" fontId="0" fillId="0" borderId="0" xfId="0" applyFont="1" applyAlignment="1"/>
    <xf numFmtId="0" fontId="2" fillId="0" borderId="32" xfId="0" applyFont="1" applyBorder="1"/>
    <xf numFmtId="0" fontId="2" fillId="0" borderId="33" xfId="0" applyFont="1" applyBorder="1"/>
    <xf numFmtId="0" fontId="2" fillId="0" borderId="34" xfId="0" applyFont="1" applyBorder="1"/>
    <xf numFmtId="0" fontId="2" fillId="0" borderId="36" xfId="0" applyFont="1" applyBorder="1"/>
    <xf numFmtId="0" fontId="8" fillId="10" borderId="22" xfId="0" applyFont="1" applyFill="1" applyBorder="1" applyAlignment="1">
      <alignment horizontal="left" vertical="center"/>
    </xf>
    <xf numFmtId="0" fontId="6" fillId="8" borderId="1" xfId="0" applyFont="1" applyFill="1" applyBorder="1" applyAlignment="1">
      <alignment horizontal="left" vertical="center" wrapText="1"/>
    </xf>
    <xf numFmtId="0" fontId="6" fillId="8" borderId="1" xfId="0" applyFont="1" applyFill="1" applyBorder="1" applyAlignment="1">
      <alignment horizontal="left" vertical="center"/>
    </xf>
    <xf numFmtId="0" fontId="9" fillId="8" borderId="1" xfId="0" applyFont="1" applyFill="1" applyBorder="1" applyAlignment="1">
      <alignment vertical="center" wrapText="1"/>
    </xf>
    <xf numFmtId="0" fontId="9" fillId="8" borderId="1" xfId="0" applyFont="1" applyFill="1" applyBorder="1" applyAlignment="1">
      <alignment horizontal="left" vertical="center"/>
    </xf>
    <xf numFmtId="0" fontId="9" fillId="7" borderId="1" xfId="0" applyFont="1" applyFill="1" applyBorder="1"/>
    <xf numFmtId="0" fontId="6" fillId="7" borderId="1" xfId="0" applyFont="1" applyFill="1" applyBorder="1"/>
    <xf numFmtId="0" fontId="6" fillId="7" borderId="1" xfId="0" applyFont="1" applyFill="1" applyBorder="1" applyAlignment="1">
      <alignment vertical="center"/>
    </xf>
    <xf numFmtId="0" fontId="6" fillId="13" borderId="1" xfId="0" applyFont="1" applyFill="1" applyBorder="1" applyAlignment="1">
      <alignment horizontal="left" vertical="center"/>
    </xf>
    <xf numFmtId="0" fontId="9" fillId="13" borderId="1" xfId="0" applyFont="1" applyFill="1" applyBorder="1"/>
    <xf numFmtId="0" fontId="6" fillId="13" borderId="1" xfId="0" applyFont="1" applyFill="1" applyBorder="1"/>
    <xf numFmtId="0" fontId="6" fillId="13" borderId="1" xfId="0" applyFont="1" applyFill="1" applyBorder="1" applyAlignment="1">
      <alignment vertical="center"/>
    </xf>
    <xf numFmtId="0" fontId="6" fillId="8" borderId="1" xfId="0" applyFont="1" applyFill="1" applyBorder="1" applyAlignment="1">
      <alignment vertical="center"/>
    </xf>
    <xf numFmtId="0" fontId="6" fillId="15" borderId="1" xfId="0" applyFont="1" applyFill="1" applyBorder="1" applyAlignment="1">
      <alignment horizontal="left" vertical="center"/>
    </xf>
    <xf numFmtId="0" fontId="9" fillId="15" borderId="1" xfId="0" applyFont="1" applyFill="1" applyBorder="1"/>
    <xf numFmtId="0" fontId="6" fillId="15" borderId="1" xfId="0" applyFont="1" applyFill="1" applyBorder="1" applyAlignment="1">
      <alignment vertical="center"/>
    </xf>
    <xf numFmtId="0" fontId="9" fillId="8" borderId="1" xfId="0" applyFont="1" applyFill="1" applyBorder="1"/>
    <xf numFmtId="0" fontId="6" fillId="8" borderId="1" xfId="0" applyFont="1" applyFill="1" applyBorder="1"/>
    <xf numFmtId="0" fontId="7" fillId="5" borderId="16" xfId="0" applyFont="1" applyFill="1" applyBorder="1"/>
    <xf numFmtId="0" fontId="9" fillId="7" borderId="25" xfId="0" applyFont="1" applyFill="1" applyBorder="1" applyAlignment="1">
      <alignment horizontal="left" vertical="center"/>
    </xf>
    <xf numFmtId="0" fontId="2" fillId="0" borderId="27" xfId="0" applyFont="1" applyBorder="1"/>
    <xf numFmtId="0" fontId="2" fillId="0" borderId="29" xfId="0" applyFont="1" applyBorder="1"/>
    <xf numFmtId="0" fontId="2" fillId="0" borderId="35" xfId="0" applyFont="1" applyBorder="1"/>
    <xf numFmtId="0" fontId="9" fillId="8" borderId="25" xfId="0" applyFont="1" applyFill="1" applyBorder="1" applyAlignment="1">
      <alignment horizontal="center" vertical="center" wrapText="1"/>
    </xf>
    <xf numFmtId="0" fontId="6" fillId="8" borderId="1" xfId="0" applyFont="1" applyFill="1" applyBorder="1" applyAlignment="1">
      <alignment vertical="center" wrapText="1"/>
    </xf>
    <xf numFmtId="0" fontId="6" fillId="7" borderId="1" xfId="0" applyFont="1" applyFill="1" applyBorder="1" applyAlignment="1">
      <alignment vertical="center" wrapText="1"/>
    </xf>
    <xf numFmtId="0" fontId="8" fillId="12" borderId="37" xfId="0" applyFont="1" applyFill="1" applyBorder="1" applyAlignment="1">
      <alignment horizontal="left" vertical="center"/>
    </xf>
    <xf numFmtId="0" fontId="2" fillId="0" borderId="38" xfId="0" applyFont="1" applyBorder="1"/>
    <xf numFmtId="0" fontId="6" fillId="13" borderId="1" xfId="0" applyFont="1" applyFill="1" applyBorder="1" applyAlignment="1">
      <alignment horizontal="left" vertical="center" wrapText="1"/>
    </xf>
    <xf numFmtId="0" fontId="6" fillId="13" borderId="1" xfId="0" applyFont="1" applyFill="1" applyBorder="1" applyAlignment="1">
      <alignment vertical="center" wrapText="1"/>
    </xf>
    <xf numFmtId="0" fontId="12" fillId="10" borderId="25" xfId="0" applyFont="1" applyFill="1" applyBorder="1" applyAlignment="1">
      <alignment horizontal="left" vertical="center"/>
    </xf>
    <xf numFmtId="0" fontId="2" fillId="0" borderId="39" xfId="0" applyFont="1" applyBorder="1"/>
    <xf numFmtId="0" fontId="2" fillId="0" borderId="40" xfId="0" applyFont="1" applyBorder="1"/>
    <xf numFmtId="0" fontId="2" fillId="0" borderId="41" xfId="0" applyFont="1" applyBorder="1"/>
    <xf numFmtId="0" fontId="12" fillId="14" borderId="25" xfId="0" applyFont="1" applyFill="1" applyBorder="1" applyAlignment="1">
      <alignment horizontal="left" vertical="center"/>
    </xf>
    <xf numFmtId="0" fontId="6" fillId="15" borderId="1" xfId="0" applyFont="1" applyFill="1" applyBorder="1"/>
    <xf numFmtId="0" fontId="8" fillId="11" borderId="37" xfId="0" applyFont="1" applyFill="1" applyBorder="1" applyAlignment="1">
      <alignment horizontal="left" vertical="center"/>
    </xf>
    <xf numFmtId="0" fontId="6" fillId="7" borderId="1" xfId="0" applyFont="1" applyFill="1" applyBorder="1" applyAlignment="1">
      <alignment wrapText="1"/>
    </xf>
    <xf numFmtId="0" fontId="6" fillId="17"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0" fontId="13" fillId="9" borderId="45" xfId="0" applyFont="1" applyFill="1" applyBorder="1" applyAlignment="1">
      <alignment vertical="center" wrapText="1"/>
    </xf>
    <xf numFmtId="0" fontId="2" fillId="0" borderId="43" xfId="0" applyFont="1" applyBorder="1"/>
    <xf numFmtId="0" fontId="2" fillId="0" borderId="44" xfId="0" applyFont="1" applyBorder="1"/>
    <xf numFmtId="0" fontId="11" fillId="2" borderId="51" xfId="0" applyFont="1" applyFill="1" applyBorder="1" applyAlignment="1">
      <alignment horizontal="left" vertical="center" wrapText="1"/>
    </xf>
    <xf numFmtId="0" fontId="2" fillId="0" borderId="52" xfId="0" applyFont="1" applyBorder="1"/>
    <xf numFmtId="0" fontId="2" fillId="0" borderId="53" xfId="0" applyFont="1" applyBorder="1"/>
    <xf numFmtId="0" fontId="9" fillId="18" borderId="48" xfId="0" applyFont="1" applyFill="1" applyBorder="1" applyAlignment="1">
      <alignment horizontal="left" vertical="center" wrapText="1"/>
    </xf>
    <xf numFmtId="0" fontId="2" fillId="0" borderId="49" xfId="0" applyFont="1" applyBorder="1"/>
    <xf numFmtId="0" fontId="2" fillId="0" borderId="50" xfId="0" applyFont="1" applyBorder="1"/>
    <xf numFmtId="0" fontId="17" fillId="18" borderId="1" xfId="0" applyFont="1" applyFill="1" applyBorder="1" applyAlignment="1">
      <alignment horizontal="center" vertical="center"/>
    </xf>
    <xf numFmtId="17" fontId="9" fillId="17" borderId="25" xfId="0" applyNumberFormat="1" applyFont="1" applyFill="1" applyBorder="1" applyAlignment="1">
      <alignment horizontal="center" vertical="center"/>
    </xf>
    <xf numFmtId="17" fontId="9" fillId="8" borderId="25" xfId="0" applyNumberFormat="1" applyFont="1" applyFill="1" applyBorder="1" applyAlignment="1">
      <alignment horizontal="center" vertical="center"/>
    </xf>
    <xf numFmtId="0" fontId="1" fillId="2" borderId="42" xfId="0" applyFont="1" applyFill="1" applyBorder="1" applyAlignment="1">
      <alignment horizontal="center" vertical="center"/>
    </xf>
    <xf numFmtId="0" fontId="3" fillId="2" borderId="42" xfId="0" applyFont="1" applyFill="1" applyBorder="1" applyAlignment="1">
      <alignment horizontal="center" vertical="center" wrapText="1"/>
    </xf>
    <xf numFmtId="0" fontId="6" fillId="2" borderId="1" xfId="0" applyFont="1" applyFill="1" applyBorder="1"/>
    <xf numFmtId="0" fontId="6" fillId="0" borderId="39" xfId="0" applyFont="1" applyBorder="1"/>
    <xf numFmtId="0" fontId="6" fillId="2" borderId="9" xfId="0" applyFont="1" applyFill="1" applyBorder="1"/>
    <xf numFmtId="0" fontId="6" fillId="2" borderId="1" xfId="0" applyFont="1" applyFill="1" applyBorder="1" applyAlignment="1">
      <alignment horizontal="left"/>
    </xf>
    <xf numFmtId="49" fontId="6" fillId="0" borderId="1" xfId="0" applyNumberFormat="1" applyFont="1" applyBorder="1" applyAlignment="1">
      <alignment horizontal="left"/>
    </xf>
    <xf numFmtId="0" fontId="6" fillId="2" borderId="25" xfId="0" applyFont="1" applyFill="1" applyBorder="1" applyAlignment="1">
      <alignment vertical="center"/>
    </xf>
    <xf numFmtId="0" fontId="6" fillId="2" borderId="1" xfId="0" applyFont="1" applyFill="1" applyBorder="1" applyAlignment="1">
      <alignment vertical="center"/>
    </xf>
    <xf numFmtId="0" fontId="14" fillId="16" borderId="1" xfId="0" applyFont="1" applyFill="1" applyBorder="1" applyAlignment="1">
      <alignment vertical="center" wrapText="1"/>
    </xf>
    <xf numFmtId="0" fontId="6" fillId="0" borderId="1" xfId="0" applyFont="1" applyBorder="1"/>
    <xf numFmtId="0" fontId="6" fillId="2" borderId="1" xfId="0" applyFont="1" applyFill="1" applyBorder="1" applyAlignment="1">
      <alignment horizontal="left" vertical="top"/>
    </xf>
    <xf numFmtId="0" fontId="6" fillId="0" borderId="1" xfId="0" applyFont="1" applyBorder="1" applyAlignment="1">
      <alignment horizontal="left" vertical="top"/>
    </xf>
    <xf numFmtId="0" fontId="6" fillId="0" borderId="25" xfId="0" applyFont="1" applyBorder="1" applyAlignment="1">
      <alignment vertical="center" wrapText="1"/>
    </xf>
    <xf numFmtId="0" fontId="9" fillId="17" borderId="1" xfId="0" applyFont="1" applyFill="1" applyBorder="1" applyAlignment="1">
      <alignment horizontal="center" vertical="center"/>
    </xf>
    <xf numFmtId="0" fontId="9" fillId="0" borderId="1" xfId="0" applyFont="1" applyBorder="1" applyAlignment="1">
      <alignment vertical="center" wrapText="1"/>
    </xf>
    <xf numFmtId="0" fontId="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14" fontId="26" fillId="1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23"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23" borderId="1" xfId="0" applyFont="1" applyFill="1" applyBorder="1" applyAlignment="1">
      <alignment horizontal="center" vertical="center" wrapText="1"/>
    </xf>
    <xf numFmtId="14" fontId="26" fillId="2" borderId="1"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14" fontId="26" fillId="20"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14" fontId="26" fillId="24" borderId="1" xfId="0" applyNumberFormat="1" applyFont="1" applyFill="1" applyBorder="1" applyAlignment="1">
      <alignment horizontal="center" vertical="center" wrapText="1"/>
    </xf>
    <xf numFmtId="0" fontId="26" fillId="25" borderId="1" xfId="0" applyFont="1" applyFill="1" applyBorder="1" applyAlignment="1">
      <alignment horizontal="left" vertical="center" wrapText="1"/>
    </xf>
    <xf numFmtId="17" fontId="22" fillId="8" borderId="1" xfId="0" applyNumberFormat="1" applyFont="1" applyFill="1" applyBorder="1" applyAlignment="1">
      <alignment horizontal="center" vertical="center" wrapText="1"/>
    </xf>
    <xf numFmtId="17" fontId="22" fillId="2" borderId="1" xfId="0" applyNumberFormat="1" applyFont="1" applyFill="1" applyBorder="1" applyAlignment="1">
      <alignment horizontal="center" vertical="center" wrapText="1"/>
    </xf>
    <xf numFmtId="0" fontId="1" fillId="2" borderId="54" xfId="0" applyFont="1" applyFill="1" applyBorder="1" applyAlignment="1">
      <alignment horizontal="center" vertical="center"/>
    </xf>
    <xf numFmtId="0" fontId="3" fillId="2" borderId="54" xfId="0" applyFont="1" applyFill="1" applyBorder="1" applyAlignment="1">
      <alignment horizontal="center" vertical="center" wrapText="1"/>
    </xf>
    <xf numFmtId="0" fontId="24" fillId="9" borderId="45" xfId="0" applyFont="1" applyFill="1" applyBorder="1" applyAlignment="1">
      <alignment vertical="center" wrapText="1"/>
    </xf>
    <xf numFmtId="0" fontId="23" fillId="8" borderId="1" xfId="0" applyFont="1" applyFill="1" applyBorder="1" applyAlignment="1">
      <alignment horizontal="center" vertical="center" wrapText="1"/>
    </xf>
    <xf numFmtId="0" fontId="6" fillId="21" borderId="1" xfId="0" applyFont="1" applyFill="1" applyBorder="1" applyAlignment="1">
      <alignment vertical="center" wrapText="1"/>
    </xf>
    <xf numFmtId="0" fontId="22" fillId="2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8" fillId="2" borderId="1" xfId="0" applyFont="1" applyFill="1" applyBorder="1" applyAlignment="1">
      <alignment vertical="center" wrapText="1"/>
    </xf>
    <xf numFmtId="0" fontId="20" fillId="7"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0" fontId="14" fillId="16" borderId="1" xfId="0" applyFont="1" applyFill="1" applyBorder="1" applyAlignment="1">
      <alignment horizontal="center" wrapText="1"/>
    </xf>
    <xf numFmtId="49" fontId="6" fillId="0" borderId="39" xfId="0" applyNumberFormat="1" applyFont="1" applyBorder="1"/>
    <xf numFmtId="0" fontId="7" fillId="22" borderId="1" xfId="0" applyFont="1" applyFill="1" applyBorder="1" applyAlignment="1">
      <alignment horizontal="center" vertical="center" wrapText="1"/>
    </xf>
    <xf numFmtId="17" fontId="6" fillId="8"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xf>
    <xf numFmtId="0" fontId="25" fillId="9" borderId="55" xfId="0" applyFont="1" applyFill="1" applyBorder="1" applyAlignment="1">
      <alignment vertical="center"/>
    </xf>
    <xf numFmtId="0" fontId="2" fillId="0" borderId="56" xfId="0" applyFont="1" applyBorder="1"/>
    <xf numFmtId="0" fontId="9" fillId="2" borderId="48"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26" fillId="2" borderId="1" xfId="0" applyFont="1" applyFill="1" applyBorder="1" applyAlignment="1">
      <alignment horizontal="left" vertical="center"/>
    </xf>
    <xf numFmtId="0" fontId="26"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6" fillId="2" borderId="48" xfId="0" applyFont="1" applyFill="1" applyBorder="1" applyAlignment="1">
      <alignment horizontal="center" vertical="center"/>
    </xf>
    <xf numFmtId="0" fontId="18" fillId="8"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8" borderId="1" xfId="0" applyFont="1" applyFill="1" applyBorder="1" applyAlignment="1">
      <alignment vertical="center" wrapText="1"/>
    </xf>
    <xf numFmtId="0" fontId="1" fillId="17" borderId="48" xfId="0" applyFont="1" applyFill="1" applyBorder="1" applyAlignment="1">
      <alignment horizontal="center" vertical="center"/>
    </xf>
    <xf numFmtId="0" fontId="3" fillId="17"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22" fillId="17" borderId="1" xfId="0" applyFont="1" applyFill="1" applyBorder="1" applyAlignment="1">
      <alignment vertical="center" wrapText="1"/>
    </xf>
    <xf numFmtId="0" fontId="37" fillId="2" borderId="1" xfId="0" applyFont="1" applyFill="1" applyBorder="1" applyAlignment="1">
      <alignment horizontal="center" vertical="center" wrapText="1"/>
    </xf>
    <xf numFmtId="0" fontId="22" fillId="17" borderId="1" xfId="0" applyFont="1" applyFill="1" applyBorder="1" applyAlignment="1">
      <alignment horizontal="left" vertical="center" wrapText="1"/>
    </xf>
    <xf numFmtId="0" fontId="36" fillId="17" borderId="1" xfId="0" applyFont="1" applyFill="1" applyBorder="1" applyAlignment="1">
      <alignment vertical="center" wrapText="1"/>
    </xf>
    <xf numFmtId="0" fontId="19" fillId="2" borderId="1" xfId="0" applyFont="1" applyFill="1" applyBorder="1" applyAlignment="1">
      <alignment horizontal="center" vertical="center" wrapText="1"/>
    </xf>
    <xf numFmtId="0" fontId="9" fillId="17" borderId="1" xfId="0" applyFont="1" applyFill="1" applyBorder="1" applyAlignment="1">
      <alignment vertical="center" wrapText="1"/>
    </xf>
    <xf numFmtId="0" fontId="9" fillId="2" borderId="1" xfId="0" applyFont="1" applyFill="1" applyBorder="1" applyAlignment="1">
      <alignment vertical="center" wrapText="1"/>
    </xf>
    <xf numFmtId="0" fontId="25" fillId="9" borderId="55" xfId="0" applyFont="1" applyFill="1" applyBorder="1"/>
    <xf numFmtId="0" fontId="31" fillId="17" borderId="1" xfId="0" applyFont="1" applyFill="1" applyBorder="1" applyAlignment="1">
      <alignment vertical="center" wrapText="1"/>
    </xf>
    <xf numFmtId="0" fontId="29" fillId="17" borderId="1" xfId="0" applyFont="1" applyFill="1" applyBorder="1" applyAlignment="1">
      <alignment vertical="center" wrapText="1"/>
    </xf>
    <xf numFmtId="0" fontId="11" fillId="17" borderId="1" xfId="0" applyFont="1" applyFill="1" applyBorder="1" applyAlignment="1">
      <alignment vertical="center" wrapText="1"/>
    </xf>
    <xf numFmtId="0" fontId="30" fillId="2" borderId="1" xfId="0" applyFont="1" applyFill="1" applyBorder="1" applyAlignment="1">
      <alignment vertical="center" wrapText="1"/>
    </xf>
    <xf numFmtId="0" fontId="11" fillId="17" borderId="1" xfId="0" applyFont="1" applyFill="1" applyBorder="1" applyAlignment="1">
      <alignment horizontal="center" vertical="center"/>
    </xf>
    <xf numFmtId="0" fontId="1" fillId="2" borderId="55" xfId="0" applyFont="1" applyFill="1" applyBorder="1" applyAlignment="1">
      <alignment horizontal="center" vertical="center"/>
    </xf>
    <xf numFmtId="0" fontId="18" fillId="17" borderId="1" xfId="0" applyFont="1" applyFill="1" applyBorder="1" applyAlignment="1">
      <alignment vertical="center" wrapText="1"/>
    </xf>
    <xf numFmtId="0" fontId="32" fillId="2" borderId="1" xfId="0" applyFont="1" applyFill="1" applyBorder="1" applyAlignment="1">
      <alignment vertical="center" wrapText="1"/>
    </xf>
    <xf numFmtId="0" fontId="1" fillId="17" borderId="1" xfId="0" applyFont="1" applyFill="1" applyBorder="1" applyAlignment="1">
      <alignment horizontal="center" vertical="center"/>
    </xf>
    <xf numFmtId="0" fontId="22" fillId="0" borderId="1" xfId="0" applyFont="1" applyBorder="1" applyAlignment="1">
      <alignment vertical="center" wrapText="1"/>
    </xf>
    <xf numFmtId="0" fontId="23" fillId="0" borderId="1" xfId="0" applyFont="1" applyBorder="1" applyAlignment="1">
      <alignment vertical="center" wrapText="1"/>
    </xf>
    <xf numFmtId="0" fontId="6" fillId="0" borderId="1" xfId="0" applyFont="1" applyBorder="1" applyAlignment="1">
      <alignment vertical="center" wrapText="1"/>
    </xf>
    <xf numFmtId="0" fontId="28" fillId="0" borderId="1" xfId="0" applyFont="1" applyBorder="1" applyAlignment="1">
      <alignment horizontal="center"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6" fillId="0" borderId="1" xfId="0" applyFont="1" applyBorder="1" applyAlignment="1">
      <alignment horizontal="center" vertical="center" wrapText="1"/>
    </xf>
    <xf numFmtId="0" fontId="42" fillId="8" borderId="1" xfId="0" applyFont="1" applyFill="1" applyBorder="1" applyAlignment="1">
      <alignment vertical="center" wrapText="1"/>
    </xf>
    <xf numFmtId="0" fontId="43" fillId="8" borderId="1" xfId="0" applyFont="1" applyFill="1" applyBorder="1" applyAlignment="1">
      <alignment vertical="center" wrapText="1"/>
    </xf>
    <xf numFmtId="0" fontId="42" fillId="3" borderId="1" xfId="0" applyFont="1" applyFill="1" applyBorder="1" applyAlignment="1">
      <alignment vertical="center" wrapText="1"/>
    </xf>
    <xf numFmtId="0" fontId="47" fillId="3" borderId="25" xfId="0" applyFont="1" applyFill="1" applyBorder="1" applyAlignment="1">
      <alignment horizontal="center" vertical="center" wrapText="1"/>
    </xf>
    <xf numFmtId="0" fontId="44" fillId="3" borderId="1" xfId="0" applyFont="1" applyFill="1" applyBorder="1" applyAlignment="1">
      <alignment vertical="center" wrapText="1"/>
    </xf>
    <xf numFmtId="0" fontId="44" fillId="8" borderId="1" xfId="0" applyFont="1" applyFill="1" applyBorder="1" applyAlignment="1">
      <alignment vertical="center" wrapText="1"/>
    </xf>
    <xf numFmtId="0" fontId="43" fillId="26" borderId="1" xfId="0" applyFont="1" applyFill="1" applyBorder="1" applyAlignment="1">
      <alignment vertical="center" wrapText="1"/>
    </xf>
    <xf numFmtId="0" fontId="42" fillId="26" borderId="1" xfId="0" applyFont="1" applyFill="1" applyBorder="1" applyAlignment="1">
      <alignment vertical="center" wrapText="1"/>
    </xf>
    <xf numFmtId="0" fontId="45"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48" fillId="17"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45"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28" borderId="60" xfId="0" applyFont="1" applyFill="1" applyBorder="1" applyAlignment="1">
      <alignment horizontal="right" vertical="center" wrapText="1"/>
    </xf>
    <xf numFmtId="0" fontId="5" fillId="18" borderId="60" xfId="0" applyFont="1" applyFill="1" applyBorder="1" applyAlignment="1">
      <alignment horizontal="right" vertical="center" wrapText="1"/>
    </xf>
    <xf numFmtId="0" fontId="25" fillId="3" borderId="37" xfId="0" applyFont="1" applyFill="1" applyBorder="1" applyAlignment="1">
      <alignment horizontal="center" vertical="center"/>
    </xf>
    <xf numFmtId="0" fontId="41" fillId="8" borderId="1"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41" fillId="27" borderId="1" xfId="0" applyFont="1" applyFill="1" applyBorder="1" applyAlignment="1">
      <alignment horizontal="center" vertical="center" wrapText="1"/>
    </xf>
    <xf numFmtId="0" fontId="44" fillId="27" borderId="1" xfId="0" applyFont="1" applyFill="1" applyBorder="1" applyAlignment="1">
      <alignment vertical="center" wrapText="1"/>
    </xf>
    <xf numFmtId="0" fontId="6" fillId="32" borderId="1" xfId="0" applyFont="1" applyFill="1" applyBorder="1" applyAlignment="1">
      <alignment horizontal="center" vertical="center"/>
    </xf>
    <xf numFmtId="0" fontId="6" fillId="34" borderId="1" xfId="0" applyFont="1" applyFill="1" applyBorder="1" applyAlignment="1">
      <alignment horizontal="center" vertical="center"/>
    </xf>
    <xf numFmtId="49" fontId="6" fillId="31" borderId="1" xfId="0" applyNumberFormat="1" applyFont="1" applyFill="1" applyBorder="1"/>
    <xf numFmtId="49" fontId="54" fillId="31" borderId="1" xfId="0" applyNumberFormat="1" applyFont="1" applyFill="1" applyBorder="1" applyAlignment="1">
      <alignment horizontal="right" vertical="center"/>
    </xf>
    <xf numFmtId="0" fontId="1" fillId="32" borderId="1" xfId="0" applyFont="1" applyFill="1" applyBorder="1" applyAlignment="1">
      <alignment horizontal="center" vertical="center"/>
    </xf>
    <xf numFmtId="0" fontId="1" fillId="34" borderId="1" xfId="0" applyFont="1" applyFill="1" applyBorder="1" applyAlignment="1">
      <alignment horizontal="center" vertical="center"/>
    </xf>
    <xf numFmtId="0" fontId="41" fillId="35" borderId="42" xfId="0" applyFont="1" applyFill="1" applyBorder="1"/>
    <xf numFmtId="0" fontId="1" fillId="23" borderId="1" xfId="0" applyFont="1" applyFill="1" applyBorder="1" applyAlignment="1">
      <alignment horizontal="center" vertical="center"/>
    </xf>
    <xf numFmtId="0" fontId="6" fillId="23" borderId="1" xfId="0" applyFont="1" applyFill="1" applyBorder="1"/>
    <xf numFmtId="0" fontId="6" fillId="0" borderId="1" xfId="0" applyFont="1" applyBorder="1" applyAlignment="1">
      <alignment horizontal="center" vertical="center"/>
    </xf>
    <xf numFmtId="0" fontId="9" fillId="23" borderId="1" xfId="0" applyFont="1" applyFill="1" applyBorder="1" applyAlignment="1">
      <alignment horizontal="right"/>
    </xf>
    <xf numFmtId="0" fontId="1" fillId="23" borderId="1" xfId="0" applyFont="1" applyFill="1" applyBorder="1" applyAlignment="1">
      <alignment horizontal="center"/>
    </xf>
    <xf numFmtId="0" fontId="1" fillId="23" borderId="42" xfId="0" applyFont="1" applyFill="1" applyBorder="1" applyAlignment="1">
      <alignment horizontal="center" vertical="center"/>
    </xf>
    <xf numFmtId="0" fontId="6" fillId="23" borderId="1" xfId="0" applyFont="1" applyFill="1" applyBorder="1" applyAlignment="1">
      <alignment vertical="center" wrapText="1"/>
    </xf>
    <xf numFmtId="0" fontId="9" fillId="23"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9" fillId="23" borderId="1" xfId="0" applyFont="1" applyFill="1" applyBorder="1" applyAlignment="1">
      <alignment horizontal="center" wrapText="1"/>
    </xf>
    <xf numFmtId="0" fontId="9" fillId="23" borderId="1" xfId="0" applyFont="1" applyFill="1" applyBorder="1" applyAlignment="1">
      <alignment horizontal="center" vertical="center"/>
    </xf>
    <xf numFmtId="0" fontId="5" fillId="23" borderId="1" xfId="0" applyFont="1" applyFill="1" applyBorder="1" applyAlignment="1">
      <alignment vertical="center" wrapText="1"/>
    </xf>
    <xf numFmtId="0" fontId="6" fillId="23" borderId="1" xfId="0" applyFont="1" applyFill="1" applyBorder="1" applyAlignment="1">
      <alignment horizontal="center" vertical="center"/>
    </xf>
    <xf numFmtId="0" fontId="1" fillId="23" borderId="1" xfId="0" applyFont="1" applyFill="1" applyBorder="1" applyAlignment="1">
      <alignment horizontal="right"/>
    </xf>
    <xf numFmtId="0" fontId="50" fillId="3"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5" fillId="18" borderId="55" xfId="0" applyFont="1" applyFill="1" applyBorder="1" applyAlignment="1">
      <alignment horizontal="right" vertical="center" wrapText="1"/>
    </xf>
    <xf numFmtId="0" fontId="51" fillId="29" borderId="1" xfId="0" applyFont="1" applyFill="1" applyBorder="1" applyAlignment="1">
      <alignment horizontal="right" vertical="center"/>
    </xf>
    <xf numFmtId="0" fontId="9" fillId="28" borderId="60" xfId="0" applyFont="1" applyFill="1" applyBorder="1" applyAlignment="1">
      <alignment horizontal="right"/>
    </xf>
    <xf numFmtId="0" fontId="38" fillId="30" borderId="1" xfId="0" applyFont="1" applyFill="1" applyBorder="1" applyAlignment="1">
      <alignment horizontal="right" vertical="center" wrapText="1"/>
    </xf>
    <xf numFmtId="0" fontId="1" fillId="0" borderId="25" xfId="0" applyFont="1" applyBorder="1" applyAlignment="1">
      <alignment horizontal="center" vertical="center" wrapText="1"/>
    </xf>
    <xf numFmtId="0" fontId="51" fillId="30" borderId="1" xfId="0" applyFont="1" applyFill="1" applyBorder="1" applyAlignment="1">
      <alignment horizontal="center" vertical="center"/>
    </xf>
    <xf numFmtId="0" fontId="14" fillId="17" borderId="1" xfId="0" applyFont="1" applyFill="1" applyBorder="1" applyAlignment="1">
      <alignment horizontal="center" vertical="center" wrapText="1"/>
    </xf>
    <xf numFmtId="0" fontId="52" fillId="18" borderId="37" xfId="0" applyFont="1" applyFill="1" applyBorder="1" applyAlignment="1">
      <alignment horizontal="center" vertical="center"/>
    </xf>
    <xf numFmtId="0" fontId="6" fillId="31" borderId="1" xfId="0" applyFont="1" applyFill="1" applyBorder="1" applyAlignment="1">
      <alignment vertical="center" wrapText="1"/>
    </xf>
    <xf numFmtId="0" fontId="6" fillId="31" borderId="1" xfId="0" applyFont="1" applyFill="1" applyBorder="1" applyAlignment="1">
      <alignment horizontal="left" vertical="center"/>
    </xf>
    <xf numFmtId="0" fontId="13" fillId="33" borderId="1" xfId="0" applyFont="1" applyFill="1" applyBorder="1" applyAlignment="1">
      <alignment horizontal="right"/>
    </xf>
    <xf numFmtId="0" fontId="1" fillId="0" borderId="1" xfId="0" applyFont="1" applyBorder="1" applyAlignment="1">
      <alignment horizontal="center" vertical="center"/>
    </xf>
    <xf numFmtId="0" fontId="5" fillId="0" borderId="26" xfId="0" applyFont="1" applyBorder="1" applyAlignment="1">
      <alignment horizontal="center" vertical="center" wrapText="1"/>
    </xf>
    <xf numFmtId="0" fontId="51" fillId="29" borderId="1" xfId="0" applyFont="1" applyFill="1" applyBorder="1" applyAlignment="1">
      <alignment horizontal="center" vertical="center"/>
    </xf>
    <xf numFmtId="0" fontId="6" fillId="31" borderId="1" xfId="0" applyFont="1" applyFill="1" applyBorder="1"/>
    <xf numFmtId="0" fontId="6" fillId="17" borderId="1" xfId="0" applyFont="1" applyFill="1" applyBorder="1" applyAlignment="1">
      <alignment vertical="center" wrapText="1"/>
    </xf>
    <xf numFmtId="0" fontId="51" fillId="17" borderId="1" xfId="0" applyFont="1" applyFill="1" applyBorder="1" applyAlignment="1">
      <alignment horizontal="center" vertical="center"/>
    </xf>
    <xf numFmtId="0" fontId="53" fillId="17" borderId="1" xfId="0" applyFont="1" applyFill="1" applyBorder="1" applyAlignment="1">
      <alignment horizontal="center" vertical="center"/>
    </xf>
    <xf numFmtId="0" fontId="54" fillId="31" borderId="1" xfId="0" applyFont="1" applyFill="1" applyBorder="1" applyAlignment="1">
      <alignment horizontal="right"/>
    </xf>
    <xf numFmtId="0" fontId="1" fillId="31" borderId="1" xfId="0" applyFont="1" applyFill="1" applyBorder="1" applyAlignment="1">
      <alignment horizontal="center" vertical="center"/>
    </xf>
    <xf numFmtId="0" fontId="9" fillId="10" borderId="1" xfId="0" applyFont="1" applyFill="1" applyBorder="1" applyAlignment="1">
      <alignment horizontal="right"/>
    </xf>
    <xf numFmtId="0" fontId="1" fillId="10" borderId="1" xfId="0" applyFont="1" applyFill="1" applyBorder="1" applyAlignment="1">
      <alignment horizontal="center" vertical="center"/>
    </xf>
    <xf numFmtId="0" fontId="1" fillId="10" borderId="42" xfId="0" applyFont="1" applyFill="1" applyBorder="1" applyAlignment="1">
      <alignment horizontal="center" vertical="center" wrapText="1"/>
    </xf>
    <xf numFmtId="0" fontId="41" fillId="12" borderId="42" xfId="0" applyFont="1" applyFill="1" applyBorder="1"/>
    <xf numFmtId="0" fontId="55" fillId="12" borderId="1" xfId="0" applyFont="1" applyFill="1" applyBorder="1"/>
    <xf numFmtId="0" fontId="6" fillId="36" borderId="1" xfId="0" applyFont="1" applyFill="1" applyBorder="1"/>
    <xf numFmtId="0" fontId="6" fillId="37" borderId="1" xfId="0" applyFont="1" applyFill="1" applyBorder="1" applyAlignment="1">
      <alignment horizontal="center" vertical="center"/>
    </xf>
    <xf numFmtId="0" fontId="1" fillId="12" borderId="1" xfId="0" applyFont="1" applyFill="1" applyBorder="1" applyAlignment="1">
      <alignment horizontal="right"/>
    </xf>
    <xf numFmtId="0" fontId="1" fillId="12" borderId="1" xfId="0" applyFont="1" applyFill="1" applyBorder="1" applyAlignment="1">
      <alignment horizontal="center" vertical="center"/>
    </xf>
    <xf numFmtId="0" fontId="1" fillId="12" borderId="42" xfId="0" applyFont="1" applyFill="1" applyBorder="1" applyAlignment="1">
      <alignment horizontal="center" vertical="center"/>
    </xf>
    <xf numFmtId="0" fontId="6" fillId="37" borderId="1" xfId="0" applyFont="1" applyFill="1" applyBorder="1"/>
    <xf numFmtId="0" fontId="9" fillId="12" borderId="1" xfId="0" applyFont="1" applyFill="1" applyBorder="1" applyAlignment="1">
      <alignment horizontal="right"/>
    </xf>
    <xf numFmtId="0" fontId="9" fillId="12" borderId="1" xfId="0" applyFont="1" applyFill="1" applyBorder="1" applyAlignment="1">
      <alignment horizontal="center" vertical="center"/>
    </xf>
    <xf numFmtId="0" fontId="41" fillId="10" borderId="42" xfId="0" applyFont="1" applyFill="1" applyBorder="1"/>
    <xf numFmtId="0" fontId="9" fillId="10" borderId="1" xfId="0" applyFont="1" applyFill="1" applyBorder="1" applyAlignment="1">
      <alignment horizontal="center" vertical="center"/>
    </xf>
    <xf numFmtId="0" fontId="19" fillId="17" borderId="1" xfId="0" applyFont="1" applyFill="1" applyBorder="1" applyAlignment="1">
      <alignment horizontal="center" vertical="center" wrapText="1"/>
    </xf>
    <xf numFmtId="0" fontId="40" fillId="3" borderId="25" xfId="0" applyFont="1" applyFill="1" applyBorder="1" applyAlignment="1">
      <alignment horizontal="center" vertical="center" wrapText="1"/>
    </xf>
    <xf numFmtId="49" fontId="6" fillId="0" borderId="1" xfId="0" applyNumberFormat="1" applyFont="1" applyBorder="1"/>
    <xf numFmtId="0" fontId="14" fillId="16" borderId="1" xfId="0" applyFont="1" applyFill="1" applyBorder="1" applyAlignment="1">
      <alignment horizontal="center" vertical="center" wrapText="1"/>
    </xf>
    <xf numFmtId="0" fontId="38" fillId="10" borderId="42" xfId="0" applyFont="1" applyFill="1" applyBorder="1"/>
    <xf numFmtId="0" fontId="38" fillId="0" borderId="0" xfId="0" applyFont="1"/>
    <xf numFmtId="0" fontId="39" fillId="17" borderId="1" xfId="0" applyFont="1" applyFill="1" applyBorder="1"/>
    <xf numFmtId="0" fontId="39" fillId="2" borderId="1" xfId="0" applyFont="1" applyFill="1" applyBorder="1"/>
  </cellXfs>
  <cellStyles count="1">
    <cellStyle name="Normal" xfId="0" builtinId="0"/>
  </cellStyles>
  <dxfs count="1">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000"/>
  <sheetViews>
    <sheetView tabSelected="1" workbookViewId="0">
      <selection sqref="A1:AL1"/>
    </sheetView>
  </sheetViews>
  <sheetFormatPr defaultColWidth="12.625" defaultRowHeight="15" customHeight="1" x14ac:dyDescent="0.2"/>
  <cols>
    <col min="1" max="38" width="4.125" customWidth="1"/>
  </cols>
  <sheetData>
    <row r="1" spans="1:38" ht="18.75" x14ac:dyDescent="0.2">
      <c r="A1" s="81" t="str">
        <f>'BASE GRANTEE INFO &amp; UPDATES'!A1</f>
        <v>WV Bureau for Behavioral Health  - Substance Use Disorders - Pregnant  and Postpartum Women  v 20200301F</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9"/>
    </row>
    <row r="2" spans="1:38" ht="16.5" customHeight="1" x14ac:dyDescent="0.2">
      <c r="A2" s="82" t="str">
        <f>'BASE GRANTEE INFO &amp; UPDATES'!A2</f>
        <v xml:space="preserve">Program reports need to be submitted electronically, via e-mail to DHHRBBHReporting@wv.gov  within 25 calendar days of the end of each month </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9"/>
    </row>
    <row r="3" spans="1:38" ht="27" customHeight="1" x14ac:dyDescent="0.2">
      <c r="A3" s="83" t="s">
        <v>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9"/>
    </row>
    <row r="4" spans="1:38" ht="31.5" customHeight="1" x14ac:dyDescent="0.2">
      <c r="A4" s="84" t="s">
        <v>1</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9"/>
    </row>
    <row r="5" spans="1:38" x14ac:dyDescent="0.25">
      <c r="A5" s="1"/>
      <c r="B5" s="2"/>
      <c r="C5" s="85" t="s">
        <v>2</v>
      </c>
      <c r="D5" s="74"/>
      <c r="E5" s="74"/>
      <c r="F5" s="75"/>
      <c r="G5" s="73" t="s">
        <v>3</v>
      </c>
      <c r="H5" s="74"/>
      <c r="I5" s="74"/>
      <c r="J5" s="75"/>
      <c r="K5" s="3"/>
      <c r="L5" s="76" t="s">
        <v>4</v>
      </c>
      <c r="M5" s="74"/>
      <c r="N5" s="74"/>
      <c r="O5" s="75"/>
      <c r="P5" s="76" t="s">
        <v>5</v>
      </c>
      <c r="Q5" s="74"/>
      <c r="R5" s="74"/>
      <c r="S5" s="74"/>
      <c r="T5" s="75"/>
      <c r="U5" s="3"/>
      <c r="V5" s="73" t="s">
        <v>6</v>
      </c>
      <c r="W5" s="74"/>
      <c r="X5" s="74"/>
      <c r="Y5" s="75"/>
      <c r="Z5" s="73" t="s">
        <v>7</v>
      </c>
      <c r="AA5" s="74"/>
      <c r="AB5" s="74"/>
      <c r="AC5" s="75"/>
      <c r="AD5" s="3"/>
      <c r="AE5" s="76" t="s">
        <v>8</v>
      </c>
      <c r="AF5" s="74"/>
      <c r="AG5" s="74"/>
      <c r="AH5" s="75"/>
      <c r="AI5" s="76" t="s">
        <v>9</v>
      </c>
      <c r="AJ5" s="74"/>
      <c r="AK5" s="86"/>
      <c r="AL5" s="1"/>
    </row>
    <row r="6" spans="1:38" x14ac:dyDescent="0.25">
      <c r="A6" s="1"/>
      <c r="B6" s="2"/>
      <c r="C6" s="92" t="s">
        <v>10</v>
      </c>
      <c r="D6" s="78"/>
      <c r="E6" s="78"/>
      <c r="F6" s="79"/>
      <c r="G6" s="87" t="s">
        <v>11</v>
      </c>
      <c r="H6" s="78"/>
      <c r="I6" s="78"/>
      <c r="J6" s="79"/>
      <c r="K6" s="3"/>
      <c r="L6" s="77" t="s">
        <v>12</v>
      </c>
      <c r="M6" s="78"/>
      <c r="N6" s="78"/>
      <c r="O6" s="79"/>
      <c r="P6" s="77" t="s">
        <v>13</v>
      </c>
      <c r="Q6" s="78"/>
      <c r="R6" s="78"/>
      <c r="S6" s="78"/>
      <c r="T6" s="79"/>
      <c r="U6" s="3"/>
      <c r="V6" s="87" t="s">
        <v>14</v>
      </c>
      <c r="W6" s="78"/>
      <c r="X6" s="78"/>
      <c r="Y6" s="79"/>
      <c r="Z6" s="87" t="s">
        <v>15</v>
      </c>
      <c r="AA6" s="78"/>
      <c r="AB6" s="78"/>
      <c r="AC6" s="79"/>
      <c r="AD6" s="3"/>
      <c r="AE6" s="77" t="s">
        <v>16</v>
      </c>
      <c r="AF6" s="78"/>
      <c r="AG6" s="78"/>
      <c r="AH6" s="79"/>
      <c r="AI6" s="77" t="s">
        <v>17</v>
      </c>
      <c r="AJ6" s="78"/>
      <c r="AK6" s="80"/>
      <c r="AL6" s="1"/>
    </row>
    <row r="7" spans="1:38" x14ac:dyDescent="0.25">
      <c r="A7" s="4"/>
      <c r="B7" s="5"/>
      <c r="C7" s="129" t="s">
        <v>18</v>
      </c>
      <c r="D7" s="89"/>
      <c r="E7" s="89"/>
      <c r="F7" s="90"/>
      <c r="G7" s="93" t="s">
        <v>19</v>
      </c>
      <c r="H7" s="89"/>
      <c r="I7" s="89"/>
      <c r="J7" s="90"/>
      <c r="K7" s="6"/>
      <c r="L7" s="88" t="s">
        <v>20</v>
      </c>
      <c r="M7" s="89"/>
      <c r="N7" s="89"/>
      <c r="O7" s="90"/>
      <c r="P7" s="88" t="s">
        <v>21</v>
      </c>
      <c r="Q7" s="89"/>
      <c r="R7" s="89"/>
      <c r="S7" s="89"/>
      <c r="T7" s="90"/>
      <c r="U7" s="6"/>
      <c r="V7" s="93" t="s">
        <v>22</v>
      </c>
      <c r="W7" s="89"/>
      <c r="X7" s="89"/>
      <c r="Y7" s="90"/>
      <c r="Z7" s="93" t="s">
        <v>23</v>
      </c>
      <c r="AA7" s="89"/>
      <c r="AB7" s="89"/>
      <c r="AC7" s="90"/>
      <c r="AD7" s="6"/>
      <c r="AE7" s="88" t="s">
        <v>24</v>
      </c>
      <c r="AF7" s="89"/>
      <c r="AG7" s="89"/>
      <c r="AH7" s="90"/>
      <c r="AI7" s="88" t="s">
        <v>25</v>
      </c>
      <c r="AJ7" s="89"/>
      <c r="AK7" s="91"/>
      <c r="AL7" s="4"/>
    </row>
    <row r="8" spans="1:38" ht="28.5" x14ac:dyDescent="0.2">
      <c r="A8" s="94" t="s">
        <v>26</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6"/>
    </row>
    <row r="9" spans="1:38" ht="30" customHeight="1" x14ac:dyDescent="0.2">
      <c r="A9" s="97" t="s">
        <v>27</v>
      </c>
      <c r="B9" s="78"/>
      <c r="C9" s="78"/>
      <c r="D9" s="78"/>
      <c r="E9" s="78"/>
      <c r="F9" s="79"/>
      <c r="G9" s="97" t="s">
        <v>28</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9"/>
    </row>
    <row r="10" spans="1:38" x14ac:dyDescent="0.2">
      <c r="A10" s="98" t="s">
        <v>29</v>
      </c>
      <c r="B10" s="78"/>
      <c r="C10" s="78"/>
      <c r="D10" s="78"/>
      <c r="E10" s="78"/>
      <c r="F10" s="79"/>
      <c r="G10" s="98" t="s">
        <v>30</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9"/>
    </row>
    <row r="11" spans="1:38" ht="30" customHeight="1" x14ac:dyDescent="0.2">
      <c r="A11" s="99" t="s">
        <v>31</v>
      </c>
      <c r="B11" s="78"/>
      <c r="C11" s="78"/>
      <c r="D11" s="78"/>
      <c r="E11" s="78"/>
      <c r="F11" s="79"/>
      <c r="G11" s="99" t="s">
        <v>32</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9"/>
    </row>
    <row r="12" spans="1:38" ht="30" customHeight="1" x14ac:dyDescent="0.2">
      <c r="A12" s="99" t="s">
        <v>33</v>
      </c>
      <c r="B12" s="78"/>
      <c r="C12" s="78"/>
      <c r="D12" s="78"/>
      <c r="E12" s="78"/>
      <c r="F12" s="79"/>
      <c r="G12" s="99" t="s">
        <v>34</v>
      </c>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9"/>
    </row>
    <row r="13" spans="1:38" ht="30" customHeight="1" x14ac:dyDescent="0.2">
      <c r="A13" s="130" t="s">
        <v>35</v>
      </c>
      <c r="B13" s="103"/>
      <c r="C13" s="103"/>
      <c r="D13" s="103"/>
      <c r="E13" s="103"/>
      <c r="F13" s="131"/>
      <c r="G13" s="97" t="s">
        <v>36</v>
      </c>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9"/>
    </row>
    <row r="14" spans="1:38" ht="30" customHeight="1" x14ac:dyDescent="0.2">
      <c r="A14" s="105"/>
      <c r="B14" s="106"/>
      <c r="C14" s="106"/>
      <c r="D14" s="106"/>
      <c r="E14" s="106"/>
      <c r="F14" s="132"/>
      <c r="G14" s="134" t="s">
        <v>37</v>
      </c>
      <c r="H14" s="131"/>
      <c r="I14" s="100" t="s">
        <v>38</v>
      </c>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101"/>
    </row>
    <row r="15" spans="1:38" ht="14.25" x14ac:dyDescent="0.2">
      <c r="A15" s="105"/>
      <c r="B15" s="106"/>
      <c r="C15" s="106"/>
      <c r="D15" s="106"/>
      <c r="E15" s="106"/>
      <c r="F15" s="132"/>
      <c r="G15" s="105"/>
      <c r="H15" s="132"/>
      <c r="I15" s="102" t="s">
        <v>39</v>
      </c>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4"/>
    </row>
    <row r="16" spans="1:38" ht="14.25" x14ac:dyDescent="0.2">
      <c r="A16" s="105"/>
      <c r="B16" s="106"/>
      <c r="C16" s="106"/>
      <c r="D16" s="106"/>
      <c r="E16" s="106"/>
      <c r="F16" s="132"/>
      <c r="G16" s="105"/>
      <c r="H16" s="132"/>
      <c r="I16" s="105"/>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7"/>
    </row>
    <row r="17" spans="1:38" ht="14.25" x14ac:dyDescent="0.2">
      <c r="A17" s="105"/>
      <c r="B17" s="106"/>
      <c r="C17" s="106"/>
      <c r="D17" s="106"/>
      <c r="E17" s="106"/>
      <c r="F17" s="132"/>
      <c r="G17" s="105"/>
      <c r="H17" s="132"/>
      <c r="I17" s="105"/>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7"/>
    </row>
    <row r="18" spans="1:38" ht="14.25" x14ac:dyDescent="0.2">
      <c r="A18" s="105"/>
      <c r="B18" s="106"/>
      <c r="C18" s="106"/>
      <c r="D18" s="106"/>
      <c r="E18" s="106"/>
      <c r="F18" s="132"/>
      <c r="G18" s="105"/>
      <c r="H18" s="132"/>
      <c r="I18" s="105"/>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row>
    <row r="19" spans="1:38" ht="14.25" x14ac:dyDescent="0.2">
      <c r="A19" s="108"/>
      <c r="B19" s="109"/>
      <c r="C19" s="109"/>
      <c r="D19" s="109"/>
      <c r="E19" s="109"/>
      <c r="F19" s="133"/>
      <c r="G19" s="108"/>
      <c r="H19" s="133"/>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1:38" ht="28.5" x14ac:dyDescent="0.2">
      <c r="A20" s="111" t="s">
        <v>40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row>
    <row r="21" spans="1:38" ht="30" customHeight="1" x14ac:dyDescent="0.2">
      <c r="A21" s="112" t="s">
        <v>27</v>
      </c>
      <c r="B21" s="78"/>
      <c r="C21" s="78"/>
      <c r="D21" s="78"/>
      <c r="E21" s="78"/>
      <c r="F21" s="79"/>
      <c r="G21" s="112" t="s">
        <v>41</v>
      </c>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9"/>
    </row>
    <row r="22" spans="1:38" ht="30" customHeight="1" x14ac:dyDescent="0.2">
      <c r="A22" s="112" t="s">
        <v>29</v>
      </c>
      <c r="B22" s="78"/>
      <c r="C22" s="78"/>
      <c r="D22" s="78"/>
      <c r="E22" s="78"/>
      <c r="F22" s="79"/>
      <c r="G22" s="112" t="s">
        <v>28</v>
      </c>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9"/>
    </row>
    <row r="23" spans="1:38" ht="15.75" customHeight="1" x14ac:dyDescent="0.2">
      <c r="A23" s="113" t="s">
        <v>42</v>
      </c>
      <c r="B23" s="78"/>
      <c r="C23" s="78"/>
      <c r="D23" s="78"/>
      <c r="E23" s="78"/>
      <c r="F23" s="79"/>
      <c r="G23" s="113" t="s">
        <v>30</v>
      </c>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9"/>
    </row>
    <row r="24" spans="1:38" ht="39.75" customHeight="1" x14ac:dyDescent="0.2">
      <c r="A24" s="135" t="s">
        <v>43</v>
      </c>
      <c r="B24" s="78"/>
      <c r="C24" s="78"/>
      <c r="D24" s="78"/>
      <c r="E24" s="78"/>
      <c r="F24" s="79"/>
      <c r="G24" s="114" t="s">
        <v>44</v>
      </c>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9"/>
    </row>
    <row r="25" spans="1:38" ht="15" customHeight="1" x14ac:dyDescent="0.2">
      <c r="A25" s="113" t="s">
        <v>45</v>
      </c>
      <c r="B25" s="78"/>
      <c r="C25" s="78"/>
      <c r="D25" s="78"/>
      <c r="E25" s="78"/>
      <c r="F25" s="79"/>
      <c r="G25" s="115" t="s">
        <v>46</v>
      </c>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9"/>
    </row>
    <row r="26" spans="1:38" ht="15.75" customHeight="1" x14ac:dyDescent="0.2">
      <c r="A26" s="113" t="s">
        <v>47</v>
      </c>
      <c r="B26" s="78"/>
      <c r="C26" s="78"/>
      <c r="D26" s="78"/>
      <c r="E26" s="78"/>
      <c r="F26" s="79"/>
      <c r="G26" s="113" t="s">
        <v>48</v>
      </c>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9"/>
    </row>
    <row r="27" spans="1:38" ht="15.75" customHeight="1" x14ac:dyDescent="0.2">
      <c r="A27" s="113" t="s">
        <v>49</v>
      </c>
      <c r="B27" s="78"/>
      <c r="C27" s="78"/>
      <c r="D27" s="78"/>
      <c r="E27" s="78"/>
      <c r="F27" s="79"/>
      <c r="G27" s="113" t="s">
        <v>50</v>
      </c>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9"/>
    </row>
    <row r="28" spans="1:38" ht="15.75" customHeight="1" x14ac:dyDescent="0.2">
      <c r="A28" s="113" t="s">
        <v>51</v>
      </c>
      <c r="B28" s="78"/>
      <c r="C28" s="78"/>
      <c r="D28" s="78"/>
      <c r="E28" s="78"/>
      <c r="F28" s="79"/>
      <c r="G28" s="113" t="s">
        <v>52</v>
      </c>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9"/>
    </row>
    <row r="29" spans="1:38" ht="15.75" customHeight="1" x14ac:dyDescent="0.2">
      <c r="A29" s="113" t="s">
        <v>53</v>
      </c>
      <c r="B29" s="78"/>
      <c r="C29" s="78"/>
      <c r="D29" s="78"/>
      <c r="E29" s="78"/>
      <c r="F29" s="79"/>
      <c r="G29" s="113" t="s">
        <v>54</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9"/>
    </row>
    <row r="30" spans="1:38" ht="15.75" customHeight="1" x14ac:dyDescent="0.2">
      <c r="A30" s="113" t="s">
        <v>55</v>
      </c>
      <c r="B30" s="78"/>
      <c r="C30" s="78"/>
      <c r="D30" s="78"/>
      <c r="E30" s="78"/>
      <c r="F30" s="79"/>
      <c r="G30" s="113" t="s">
        <v>56</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9"/>
    </row>
    <row r="31" spans="1:38" ht="15.75" customHeight="1" x14ac:dyDescent="0.2">
      <c r="A31" s="113" t="s">
        <v>57</v>
      </c>
      <c r="B31" s="78"/>
      <c r="C31" s="78"/>
      <c r="D31" s="78"/>
      <c r="E31" s="78"/>
      <c r="F31" s="79"/>
      <c r="G31" s="113" t="s">
        <v>58</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9"/>
    </row>
    <row r="32" spans="1:38" ht="15.75" customHeight="1" x14ac:dyDescent="0.2">
      <c r="A32" s="113" t="s">
        <v>59</v>
      </c>
      <c r="B32" s="78"/>
      <c r="C32" s="78"/>
      <c r="D32" s="78"/>
      <c r="E32" s="78"/>
      <c r="F32" s="79"/>
      <c r="G32" s="113" t="s">
        <v>60</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9"/>
    </row>
    <row r="33" spans="1:38" ht="15.75" customHeight="1" x14ac:dyDescent="0.2">
      <c r="A33" s="113" t="s">
        <v>61</v>
      </c>
      <c r="B33" s="78"/>
      <c r="C33" s="78"/>
      <c r="D33" s="78"/>
      <c r="E33" s="78"/>
      <c r="F33" s="79"/>
      <c r="G33" s="113" t="s">
        <v>62</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9"/>
    </row>
    <row r="34" spans="1:38" ht="30" customHeight="1" x14ac:dyDescent="0.2">
      <c r="A34" s="113" t="s">
        <v>63</v>
      </c>
      <c r="B34" s="78"/>
      <c r="C34" s="78"/>
      <c r="D34" s="78"/>
      <c r="E34" s="78"/>
      <c r="F34" s="79"/>
      <c r="G34" s="112" t="s">
        <v>64</v>
      </c>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9"/>
    </row>
    <row r="35" spans="1:38" ht="15.75" customHeight="1" x14ac:dyDescent="0.2">
      <c r="A35" s="113" t="s">
        <v>65</v>
      </c>
      <c r="B35" s="78"/>
      <c r="C35" s="78"/>
      <c r="D35" s="78"/>
      <c r="E35" s="78"/>
      <c r="F35" s="79"/>
      <c r="G35" s="113" t="s">
        <v>66</v>
      </c>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9"/>
    </row>
    <row r="36" spans="1:38" ht="15.75" customHeight="1" x14ac:dyDescent="0.2">
      <c r="A36" s="113" t="s">
        <v>67</v>
      </c>
      <c r="B36" s="78"/>
      <c r="C36" s="78"/>
      <c r="D36" s="78"/>
      <c r="E36" s="78"/>
      <c r="F36" s="79"/>
      <c r="G36" s="113" t="s">
        <v>68</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9"/>
    </row>
    <row r="37" spans="1:38" ht="15.75" customHeight="1" x14ac:dyDescent="0.2">
      <c r="A37" s="113" t="s">
        <v>69</v>
      </c>
      <c r="B37" s="78"/>
      <c r="C37" s="78"/>
      <c r="D37" s="78"/>
      <c r="E37" s="78"/>
      <c r="F37" s="79"/>
      <c r="G37" s="113" t="s">
        <v>70</v>
      </c>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9"/>
    </row>
    <row r="38" spans="1:38" ht="15.75" customHeight="1" x14ac:dyDescent="0.2">
      <c r="A38" s="113" t="s">
        <v>71</v>
      </c>
      <c r="B38" s="78"/>
      <c r="C38" s="78"/>
      <c r="D38" s="78"/>
      <c r="E38" s="78"/>
      <c r="F38" s="79"/>
      <c r="G38" s="113" t="s">
        <v>72</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9"/>
    </row>
    <row r="39" spans="1:38" ht="15.75" customHeight="1" x14ac:dyDescent="0.2">
      <c r="A39" s="113" t="s">
        <v>73</v>
      </c>
      <c r="B39" s="78"/>
      <c r="C39" s="78"/>
      <c r="D39" s="78"/>
      <c r="E39" s="78"/>
      <c r="F39" s="79"/>
      <c r="G39" s="113" t="s">
        <v>74</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9"/>
    </row>
    <row r="40" spans="1:38" ht="15.75" customHeight="1" x14ac:dyDescent="0.2">
      <c r="A40" s="113" t="s">
        <v>75</v>
      </c>
      <c r="B40" s="78"/>
      <c r="C40" s="78"/>
      <c r="D40" s="78"/>
      <c r="E40" s="78"/>
      <c r="F40" s="79"/>
      <c r="G40" s="113" t="s">
        <v>76</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9"/>
    </row>
    <row r="41" spans="1:38" ht="15.75" customHeight="1" x14ac:dyDescent="0.2">
      <c r="A41" s="113" t="s">
        <v>77</v>
      </c>
      <c r="B41" s="78"/>
      <c r="C41" s="78"/>
      <c r="D41" s="78"/>
      <c r="E41" s="78"/>
      <c r="F41" s="79"/>
      <c r="G41" s="113" t="s">
        <v>78</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9"/>
    </row>
    <row r="42" spans="1:38" ht="15.75" customHeight="1" x14ac:dyDescent="0.2">
      <c r="A42" s="113" t="s">
        <v>79</v>
      </c>
      <c r="B42" s="78"/>
      <c r="C42" s="78"/>
      <c r="D42" s="78"/>
      <c r="E42" s="78"/>
      <c r="F42" s="79"/>
      <c r="G42" s="113" t="s">
        <v>80</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9"/>
    </row>
    <row r="43" spans="1:38" ht="15.75" customHeight="1" x14ac:dyDescent="0.2">
      <c r="A43" s="113" t="s">
        <v>81</v>
      </c>
      <c r="B43" s="78"/>
      <c r="C43" s="78"/>
      <c r="D43" s="78"/>
      <c r="E43" s="78"/>
      <c r="F43" s="79"/>
      <c r="G43" s="113" t="s">
        <v>82</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9"/>
    </row>
    <row r="44" spans="1:38" ht="15.75" customHeight="1" x14ac:dyDescent="0.2">
      <c r="A44" s="113" t="s">
        <v>83</v>
      </c>
      <c r="B44" s="78"/>
      <c r="C44" s="78"/>
      <c r="D44" s="78"/>
      <c r="E44" s="78"/>
      <c r="F44" s="79"/>
      <c r="G44" s="113" t="s">
        <v>84</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9"/>
    </row>
    <row r="45" spans="1:38" ht="15.75" customHeight="1" x14ac:dyDescent="0.2">
      <c r="A45" s="113" t="s">
        <v>85</v>
      </c>
      <c r="B45" s="78"/>
      <c r="C45" s="78"/>
      <c r="D45" s="78"/>
      <c r="E45" s="78"/>
      <c r="F45" s="79"/>
      <c r="G45" s="113" t="s">
        <v>86</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9"/>
    </row>
    <row r="46" spans="1:38" ht="15.75" customHeight="1" x14ac:dyDescent="0.2">
      <c r="A46" s="113" t="s">
        <v>87</v>
      </c>
      <c r="B46" s="78"/>
      <c r="C46" s="78"/>
      <c r="D46" s="78"/>
      <c r="E46" s="78"/>
      <c r="F46" s="79"/>
      <c r="G46" s="113" t="s">
        <v>88</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9"/>
    </row>
    <row r="47" spans="1:38" ht="15.75" customHeight="1" x14ac:dyDescent="0.2">
      <c r="A47" s="113" t="s">
        <v>89</v>
      </c>
      <c r="B47" s="78"/>
      <c r="C47" s="78"/>
      <c r="D47" s="78"/>
      <c r="E47" s="78"/>
      <c r="F47" s="79"/>
      <c r="G47" s="113" t="s">
        <v>90</v>
      </c>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9"/>
    </row>
    <row r="48" spans="1:38" ht="15.75" customHeight="1" x14ac:dyDescent="0.2">
      <c r="A48" s="113" t="s">
        <v>91</v>
      </c>
      <c r="B48" s="78"/>
      <c r="C48" s="78"/>
      <c r="D48" s="78"/>
      <c r="E48" s="78"/>
      <c r="F48" s="79"/>
      <c r="G48" s="113" t="s">
        <v>92</v>
      </c>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9"/>
    </row>
    <row r="49" spans="1:38" ht="15.75" customHeight="1" x14ac:dyDescent="0.2">
      <c r="A49" s="113" t="s">
        <v>93</v>
      </c>
      <c r="B49" s="78"/>
      <c r="C49" s="78"/>
      <c r="D49" s="78"/>
      <c r="E49" s="78"/>
      <c r="F49" s="79"/>
      <c r="G49" s="113" t="s">
        <v>94</v>
      </c>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9"/>
    </row>
    <row r="50" spans="1:38" ht="15.75" customHeight="1" x14ac:dyDescent="0.2">
      <c r="A50" s="113" t="s">
        <v>95</v>
      </c>
      <c r="B50" s="78"/>
      <c r="C50" s="78"/>
      <c r="D50" s="78"/>
      <c r="E50" s="78"/>
      <c r="F50" s="79"/>
      <c r="G50" s="113" t="s">
        <v>96</v>
      </c>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9"/>
    </row>
    <row r="51" spans="1:38" ht="15.75" customHeight="1" x14ac:dyDescent="0.2">
      <c r="A51" s="113" t="s">
        <v>97</v>
      </c>
      <c r="B51" s="78"/>
      <c r="C51" s="78"/>
      <c r="D51" s="78"/>
      <c r="E51" s="78"/>
      <c r="F51" s="79"/>
      <c r="G51" s="113" t="s">
        <v>98</v>
      </c>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9"/>
    </row>
    <row r="52" spans="1:38" ht="15.75" customHeight="1" x14ac:dyDescent="0.2">
      <c r="A52" s="113" t="s">
        <v>99</v>
      </c>
      <c r="B52" s="78"/>
      <c r="C52" s="78"/>
      <c r="D52" s="78"/>
      <c r="E52" s="78"/>
      <c r="F52" s="79"/>
      <c r="G52" s="113" t="s">
        <v>100</v>
      </c>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9"/>
    </row>
    <row r="53" spans="1:38" ht="15.75" customHeight="1" x14ac:dyDescent="0.2">
      <c r="A53" s="113" t="s">
        <v>101</v>
      </c>
      <c r="B53" s="78"/>
      <c r="C53" s="78"/>
      <c r="D53" s="78"/>
      <c r="E53" s="78"/>
      <c r="F53" s="79"/>
      <c r="G53" s="113" t="s">
        <v>102</v>
      </c>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9"/>
    </row>
    <row r="54" spans="1:38" ht="15.75" customHeight="1" x14ac:dyDescent="0.2">
      <c r="A54" s="113" t="s">
        <v>103</v>
      </c>
      <c r="B54" s="78"/>
      <c r="C54" s="78"/>
      <c r="D54" s="78"/>
      <c r="E54" s="78"/>
      <c r="F54" s="79"/>
      <c r="G54" s="113" t="s">
        <v>104</v>
      </c>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9"/>
    </row>
    <row r="55" spans="1:38" ht="15.75" customHeight="1" x14ac:dyDescent="0.2">
      <c r="A55" s="113" t="s">
        <v>105</v>
      </c>
      <c r="B55" s="78"/>
      <c r="C55" s="78"/>
      <c r="D55" s="78"/>
      <c r="E55" s="78"/>
      <c r="F55" s="79"/>
      <c r="G55" s="113" t="s">
        <v>106</v>
      </c>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9"/>
    </row>
    <row r="56" spans="1:38" ht="15.75" customHeight="1" x14ac:dyDescent="0.2">
      <c r="A56" s="113" t="s">
        <v>107</v>
      </c>
      <c r="B56" s="78"/>
      <c r="C56" s="78"/>
      <c r="D56" s="78"/>
      <c r="E56" s="78"/>
      <c r="F56" s="79"/>
      <c r="G56" s="113" t="s">
        <v>108</v>
      </c>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9"/>
    </row>
    <row r="57" spans="1:38" ht="15.75" customHeight="1" x14ac:dyDescent="0.2">
      <c r="A57" s="113" t="s">
        <v>109</v>
      </c>
      <c r="B57" s="78"/>
      <c r="C57" s="78"/>
      <c r="D57" s="78"/>
      <c r="E57" s="78"/>
      <c r="F57" s="79"/>
      <c r="G57" s="113" t="s">
        <v>110</v>
      </c>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9"/>
    </row>
    <row r="58" spans="1:38" ht="15.75" customHeight="1" x14ac:dyDescent="0.2">
      <c r="A58" s="113" t="s">
        <v>111</v>
      </c>
      <c r="B58" s="78"/>
      <c r="C58" s="78"/>
      <c r="D58" s="78"/>
      <c r="E58" s="78"/>
      <c r="F58" s="79"/>
      <c r="G58" s="113" t="s">
        <v>112</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9"/>
    </row>
    <row r="59" spans="1:38" ht="15.75" customHeight="1" x14ac:dyDescent="0.2">
      <c r="A59" s="113" t="s">
        <v>113</v>
      </c>
      <c r="B59" s="78"/>
      <c r="C59" s="78"/>
      <c r="D59" s="78"/>
      <c r="E59" s="78"/>
      <c r="F59" s="79"/>
      <c r="G59" s="113" t="s">
        <v>114</v>
      </c>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9"/>
    </row>
    <row r="60" spans="1:38" ht="30" customHeight="1" x14ac:dyDescent="0.2">
      <c r="A60" s="113" t="s">
        <v>115</v>
      </c>
      <c r="B60" s="78"/>
      <c r="C60" s="78"/>
      <c r="D60" s="78"/>
      <c r="E60" s="78"/>
      <c r="F60" s="79"/>
      <c r="G60" s="112" t="s">
        <v>116</v>
      </c>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9"/>
    </row>
    <row r="61" spans="1:38" ht="15.75" customHeight="1" x14ac:dyDescent="0.2">
      <c r="A61" s="113" t="s">
        <v>117</v>
      </c>
      <c r="B61" s="78"/>
      <c r="C61" s="78"/>
      <c r="D61" s="78"/>
      <c r="E61" s="78"/>
      <c r="F61" s="79"/>
      <c r="G61" s="113" t="s">
        <v>118</v>
      </c>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9"/>
    </row>
    <row r="62" spans="1:38" ht="15.75" customHeight="1" x14ac:dyDescent="0.2">
      <c r="A62" s="113" t="s">
        <v>119</v>
      </c>
      <c r="B62" s="78"/>
      <c r="C62" s="78"/>
      <c r="D62" s="78"/>
      <c r="E62" s="78"/>
      <c r="F62" s="79"/>
      <c r="G62" s="113" t="s">
        <v>120</v>
      </c>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9"/>
    </row>
    <row r="63" spans="1:38" ht="15.75" customHeight="1" x14ac:dyDescent="0.2">
      <c r="A63" s="113" t="s">
        <v>121</v>
      </c>
      <c r="B63" s="78"/>
      <c r="C63" s="78"/>
      <c r="D63" s="78"/>
      <c r="E63" s="78"/>
      <c r="F63" s="79"/>
      <c r="G63" s="113" t="s">
        <v>122</v>
      </c>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9"/>
    </row>
    <row r="64" spans="1:38" ht="15.75" customHeight="1" x14ac:dyDescent="0.2">
      <c r="A64" s="113" t="s">
        <v>123</v>
      </c>
      <c r="B64" s="78"/>
      <c r="C64" s="78"/>
      <c r="D64" s="78"/>
      <c r="E64" s="78"/>
      <c r="F64" s="79"/>
      <c r="G64" s="113" t="s">
        <v>124</v>
      </c>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9"/>
    </row>
    <row r="65" spans="1:38" ht="15.75" customHeight="1" x14ac:dyDescent="0.2">
      <c r="A65" s="113" t="s">
        <v>125</v>
      </c>
      <c r="B65" s="78"/>
      <c r="C65" s="78"/>
      <c r="D65" s="78"/>
      <c r="E65" s="78"/>
      <c r="F65" s="79"/>
      <c r="G65" s="113" t="s">
        <v>126</v>
      </c>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9"/>
    </row>
    <row r="66" spans="1:38" ht="15.75" customHeight="1" x14ac:dyDescent="0.2">
      <c r="A66" s="147" t="s">
        <v>127</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138"/>
    </row>
    <row r="67" spans="1:38" ht="30" customHeight="1" x14ac:dyDescent="0.2">
      <c r="A67" s="98" t="s">
        <v>27</v>
      </c>
      <c r="B67" s="78"/>
      <c r="C67" s="78"/>
      <c r="D67" s="78"/>
      <c r="E67" s="78"/>
      <c r="F67" s="79"/>
      <c r="G67" s="97" t="s">
        <v>128</v>
      </c>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9"/>
    </row>
    <row r="68" spans="1:38" ht="15.75" customHeight="1" x14ac:dyDescent="0.2">
      <c r="A68" s="98" t="s">
        <v>29</v>
      </c>
      <c r="B68" s="78"/>
      <c r="C68" s="78"/>
      <c r="D68" s="78"/>
      <c r="E68" s="78"/>
      <c r="F68" s="79"/>
      <c r="G68" s="98" t="s">
        <v>129</v>
      </c>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9"/>
    </row>
    <row r="69" spans="1:38" ht="15.75" customHeight="1" x14ac:dyDescent="0.2">
      <c r="A69" s="98" t="s">
        <v>42</v>
      </c>
      <c r="B69" s="78"/>
      <c r="C69" s="78"/>
      <c r="D69" s="78"/>
      <c r="E69" s="78"/>
      <c r="F69" s="79"/>
      <c r="G69" s="98" t="s">
        <v>30</v>
      </c>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9"/>
    </row>
    <row r="70" spans="1:38" ht="15.75" customHeight="1" x14ac:dyDescent="0.25">
      <c r="A70" s="116" t="s">
        <v>130</v>
      </c>
      <c r="B70" s="78"/>
      <c r="C70" s="78"/>
      <c r="D70" s="78"/>
      <c r="E70" s="78"/>
      <c r="F70" s="79"/>
      <c r="G70" s="117" t="s">
        <v>131</v>
      </c>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9"/>
    </row>
    <row r="71" spans="1:38" ht="15.75" customHeight="1" x14ac:dyDescent="0.25">
      <c r="A71" s="117" t="s">
        <v>132</v>
      </c>
      <c r="B71" s="78"/>
      <c r="C71" s="78"/>
      <c r="D71" s="78"/>
      <c r="E71" s="78"/>
      <c r="F71" s="79"/>
      <c r="G71" s="117" t="s">
        <v>133</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9"/>
    </row>
    <row r="72" spans="1:38" ht="15.75" customHeight="1" x14ac:dyDescent="0.25">
      <c r="A72" s="117" t="s">
        <v>134</v>
      </c>
      <c r="B72" s="78"/>
      <c r="C72" s="78"/>
      <c r="D72" s="78"/>
      <c r="E72" s="78"/>
      <c r="F72" s="79"/>
      <c r="G72" s="117" t="s">
        <v>135</v>
      </c>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9"/>
    </row>
    <row r="73" spans="1:38" ht="15.75" customHeight="1" x14ac:dyDescent="0.25">
      <c r="A73" s="117" t="s">
        <v>136</v>
      </c>
      <c r="B73" s="78"/>
      <c r="C73" s="78"/>
      <c r="D73" s="78"/>
      <c r="E73" s="78"/>
      <c r="F73" s="79"/>
      <c r="G73" s="148" t="s">
        <v>137</v>
      </c>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9"/>
    </row>
    <row r="74" spans="1:38" ht="324.75" customHeight="1" x14ac:dyDescent="0.2">
      <c r="A74" s="118" t="s">
        <v>138</v>
      </c>
      <c r="B74" s="78"/>
      <c r="C74" s="78"/>
      <c r="D74" s="78"/>
      <c r="E74" s="78"/>
      <c r="F74" s="79"/>
      <c r="G74" s="97" t="s">
        <v>139</v>
      </c>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9"/>
    </row>
    <row r="75" spans="1:38" ht="15.75" customHeight="1" x14ac:dyDescent="0.25">
      <c r="A75" s="117" t="s">
        <v>140</v>
      </c>
      <c r="B75" s="78"/>
      <c r="C75" s="78"/>
      <c r="D75" s="78"/>
      <c r="E75" s="78"/>
      <c r="F75" s="79"/>
      <c r="G75" s="117" t="s">
        <v>141</v>
      </c>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9"/>
    </row>
    <row r="76" spans="1:38" ht="15.75" customHeight="1" x14ac:dyDescent="0.25">
      <c r="A76" s="117" t="s">
        <v>142</v>
      </c>
      <c r="B76" s="78"/>
      <c r="C76" s="78"/>
      <c r="D76" s="78"/>
      <c r="E76" s="78"/>
      <c r="F76" s="79"/>
      <c r="G76" s="117" t="s">
        <v>143</v>
      </c>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9"/>
    </row>
    <row r="77" spans="1:38" ht="15.75" customHeight="1" x14ac:dyDescent="0.25">
      <c r="A77" s="117" t="s">
        <v>144</v>
      </c>
      <c r="B77" s="78"/>
      <c r="C77" s="78"/>
      <c r="D77" s="78"/>
      <c r="E77" s="78"/>
      <c r="F77" s="79"/>
      <c r="G77" s="117" t="s">
        <v>145</v>
      </c>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9"/>
    </row>
    <row r="78" spans="1:38" ht="15.75" customHeight="1" x14ac:dyDescent="0.25">
      <c r="A78" s="117" t="s">
        <v>146</v>
      </c>
      <c r="B78" s="78"/>
      <c r="C78" s="78"/>
      <c r="D78" s="78"/>
      <c r="E78" s="78"/>
      <c r="F78" s="79"/>
      <c r="G78" s="117" t="s">
        <v>147</v>
      </c>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9"/>
    </row>
    <row r="79" spans="1:38" ht="15.75" customHeight="1" x14ac:dyDescent="0.25">
      <c r="A79" s="117" t="s">
        <v>148</v>
      </c>
      <c r="B79" s="78"/>
      <c r="C79" s="78"/>
      <c r="D79" s="78"/>
      <c r="E79" s="78"/>
      <c r="F79" s="79"/>
      <c r="G79" s="117" t="s">
        <v>149</v>
      </c>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9"/>
    </row>
    <row r="80" spans="1:38" ht="15.75" customHeight="1" x14ac:dyDescent="0.25">
      <c r="A80" s="117" t="s">
        <v>150</v>
      </c>
      <c r="B80" s="78"/>
      <c r="C80" s="78"/>
      <c r="D80" s="78"/>
      <c r="E80" s="78"/>
      <c r="F80" s="79"/>
      <c r="G80" s="117" t="s">
        <v>151</v>
      </c>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9"/>
    </row>
    <row r="81" spans="1:38" ht="15.75" customHeight="1" x14ac:dyDescent="0.25">
      <c r="A81" s="117" t="s">
        <v>152</v>
      </c>
      <c r="B81" s="78"/>
      <c r="C81" s="78"/>
      <c r="D81" s="78"/>
      <c r="E81" s="78"/>
      <c r="F81" s="79"/>
      <c r="G81" s="117" t="s">
        <v>153</v>
      </c>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9"/>
    </row>
    <row r="82" spans="1:38" ht="15.75" customHeight="1" x14ac:dyDescent="0.25">
      <c r="A82" s="117" t="s">
        <v>154</v>
      </c>
      <c r="B82" s="78"/>
      <c r="C82" s="78"/>
      <c r="D82" s="78"/>
      <c r="E82" s="78"/>
      <c r="F82" s="79"/>
      <c r="G82" s="117" t="s">
        <v>155</v>
      </c>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9"/>
    </row>
    <row r="83" spans="1:38" ht="15.75" customHeight="1" x14ac:dyDescent="0.25">
      <c r="A83" s="117" t="s">
        <v>156</v>
      </c>
      <c r="B83" s="78"/>
      <c r="C83" s="78"/>
      <c r="D83" s="78"/>
      <c r="E83" s="78"/>
      <c r="F83" s="79"/>
      <c r="G83" s="117" t="s">
        <v>157</v>
      </c>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9"/>
    </row>
    <row r="84" spans="1:38" ht="45" customHeight="1" x14ac:dyDescent="0.2">
      <c r="A84" s="118" t="s">
        <v>158</v>
      </c>
      <c r="B84" s="78"/>
      <c r="C84" s="78"/>
      <c r="D84" s="78"/>
      <c r="E84" s="78"/>
      <c r="F84" s="79"/>
      <c r="G84" s="136" t="s">
        <v>159</v>
      </c>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9"/>
    </row>
    <row r="85" spans="1:38" ht="15.75" customHeight="1" x14ac:dyDescent="0.25">
      <c r="A85" s="117" t="s">
        <v>160</v>
      </c>
      <c r="B85" s="78"/>
      <c r="C85" s="78"/>
      <c r="D85" s="78"/>
      <c r="E85" s="78"/>
      <c r="F85" s="79"/>
      <c r="G85" s="117" t="s">
        <v>161</v>
      </c>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9"/>
    </row>
    <row r="86" spans="1:38" ht="15.75" customHeight="1" x14ac:dyDescent="0.25">
      <c r="A86" s="117" t="s">
        <v>162</v>
      </c>
      <c r="B86" s="78"/>
      <c r="C86" s="78"/>
      <c r="D86" s="78"/>
      <c r="E86" s="78"/>
      <c r="F86" s="79"/>
      <c r="G86" s="117" t="s">
        <v>124</v>
      </c>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9"/>
    </row>
    <row r="87" spans="1:38" ht="15.75" customHeight="1" x14ac:dyDescent="0.2">
      <c r="A87" s="137" t="s">
        <v>163</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138"/>
    </row>
    <row r="88" spans="1:38" ht="30" customHeight="1" x14ac:dyDescent="0.2">
      <c r="A88" s="119" t="s">
        <v>27</v>
      </c>
      <c r="B88" s="78"/>
      <c r="C88" s="78"/>
      <c r="D88" s="78"/>
      <c r="E88" s="78"/>
      <c r="F88" s="79"/>
      <c r="G88" s="139" t="s">
        <v>164</v>
      </c>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9"/>
    </row>
    <row r="89" spans="1:38" ht="15.75" customHeight="1" x14ac:dyDescent="0.2">
      <c r="A89" s="119" t="s">
        <v>29</v>
      </c>
      <c r="B89" s="78"/>
      <c r="C89" s="78"/>
      <c r="D89" s="78"/>
      <c r="E89" s="78"/>
      <c r="F89" s="79"/>
      <c r="G89" s="119" t="s">
        <v>129</v>
      </c>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9"/>
    </row>
    <row r="90" spans="1:38" ht="15.75" customHeight="1" x14ac:dyDescent="0.2">
      <c r="A90" s="119" t="s">
        <v>42</v>
      </c>
      <c r="B90" s="78"/>
      <c r="C90" s="78"/>
      <c r="D90" s="78"/>
      <c r="E90" s="78"/>
      <c r="F90" s="79"/>
      <c r="G90" s="119" t="s">
        <v>30</v>
      </c>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9"/>
    </row>
    <row r="91" spans="1:38" ht="15.75" customHeight="1" x14ac:dyDescent="0.25">
      <c r="A91" s="120" t="s">
        <v>165</v>
      </c>
      <c r="B91" s="78"/>
      <c r="C91" s="78"/>
      <c r="D91" s="78"/>
      <c r="E91" s="78"/>
      <c r="F91" s="79"/>
      <c r="G91" s="121" t="s">
        <v>166</v>
      </c>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9"/>
    </row>
    <row r="92" spans="1:38" ht="15.75" customHeight="1" x14ac:dyDescent="0.25">
      <c r="A92" s="121" t="s">
        <v>167</v>
      </c>
      <c r="B92" s="78"/>
      <c r="C92" s="78"/>
      <c r="D92" s="78"/>
      <c r="E92" s="78"/>
      <c r="F92" s="79"/>
      <c r="G92" s="121" t="s">
        <v>168</v>
      </c>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9"/>
    </row>
    <row r="93" spans="1:38" ht="15.75" customHeight="1" x14ac:dyDescent="0.25">
      <c r="A93" s="121" t="s">
        <v>169</v>
      </c>
      <c r="B93" s="78"/>
      <c r="C93" s="78"/>
      <c r="D93" s="78"/>
      <c r="E93" s="78"/>
      <c r="F93" s="79"/>
      <c r="G93" s="121" t="s">
        <v>170</v>
      </c>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9"/>
    </row>
    <row r="94" spans="1:38" ht="15.75" customHeight="1" x14ac:dyDescent="0.25">
      <c r="A94" s="121" t="s">
        <v>171</v>
      </c>
      <c r="B94" s="78"/>
      <c r="C94" s="78"/>
      <c r="D94" s="78"/>
      <c r="E94" s="78"/>
      <c r="F94" s="79"/>
      <c r="G94" s="121" t="s">
        <v>172</v>
      </c>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9"/>
    </row>
    <row r="95" spans="1:38" ht="30" customHeight="1" x14ac:dyDescent="0.25">
      <c r="A95" s="121" t="s">
        <v>173</v>
      </c>
      <c r="B95" s="78"/>
      <c r="C95" s="78"/>
      <c r="D95" s="78"/>
      <c r="E95" s="78"/>
      <c r="F95" s="79"/>
      <c r="G95" s="140" t="s">
        <v>174</v>
      </c>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9"/>
    </row>
    <row r="96" spans="1:38" ht="75" customHeight="1" x14ac:dyDescent="0.2">
      <c r="A96" s="122" t="s">
        <v>175</v>
      </c>
      <c r="B96" s="78"/>
      <c r="C96" s="78"/>
      <c r="D96" s="78"/>
      <c r="E96" s="78"/>
      <c r="F96" s="79"/>
      <c r="G96" s="139" t="s">
        <v>176</v>
      </c>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9"/>
    </row>
    <row r="97" spans="1:38" ht="15.75" customHeight="1" x14ac:dyDescent="0.25">
      <c r="A97" s="121" t="s">
        <v>177</v>
      </c>
      <c r="B97" s="78"/>
      <c r="C97" s="78"/>
      <c r="D97" s="78"/>
      <c r="E97" s="78"/>
      <c r="F97" s="79"/>
      <c r="G97" s="121" t="s">
        <v>178</v>
      </c>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9"/>
    </row>
    <row r="98" spans="1:38" ht="15.75" customHeight="1" x14ac:dyDescent="0.25">
      <c r="A98" s="121" t="s">
        <v>179</v>
      </c>
      <c r="B98" s="78"/>
      <c r="C98" s="78"/>
      <c r="D98" s="78"/>
      <c r="E98" s="78"/>
      <c r="F98" s="79"/>
      <c r="G98" s="121" t="s">
        <v>180</v>
      </c>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9"/>
    </row>
    <row r="99" spans="1:38" ht="15.75" customHeight="1" x14ac:dyDescent="0.25">
      <c r="A99" s="121" t="s">
        <v>181</v>
      </c>
      <c r="B99" s="78"/>
      <c r="C99" s="78"/>
      <c r="D99" s="78"/>
      <c r="E99" s="78"/>
      <c r="F99" s="79"/>
      <c r="G99" s="121" t="s">
        <v>182</v>
      </c>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9"/>
    </row>
    <row r="100" spans="1:38" ht="15.75" customHeight="1" x14ac:dyDescent="0.25">
      <c r="A100" s="121" t="s">
        <v>183</v>
      </c>
      <c r="B100" s="78"/>
      <c r="C100" s="78"/>
      <c r="D100" s="78"/>
      <c r="E100" s="78"/>
      <c r="F100" s="79"/>
      <c r="G100" s="121" t="s">
        <v>184</v>
      </c>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9"/>
    </row>
    <row r="101" spans="1:38" ht="15.75" customHeight="1" x14ac:dyDescent="0.25">
      <c r="A101" s="121" t="s">
        <v>185</v>
      </c>
      <c r="B101" s="78"/>
      <c r="C101" s="78"/>
      <c r="D101" s="78"/>
      <c r="E101" s="78"/>
      <c r="F101" s="79"/>
      <c r="G101" s="121" t="s">
        <v>186</v>
      </c>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9"/>
    </row>
    <row r="102" spans="1:38" ht="15.75" customHeight="1" x14ac:dyDescent="0.25">
      <c r="A102" s="121" t="s">
        <v>187</v>
      </c>
      <c r="B102" s="78"/>
      <c r="C102" s="78"/>
      <c r="D102" s="78"/>
      <c r="E102" s="78"/>
      <c r="F102" s="79"/>
      <c r="G102" s="121" t="s">
        <v>188</v>
      </c>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9"/>
    </row>
    <row r="103" spans="1:38" ht="15.75" customHeight="1" x14ac:dyDescent="0.25">
      <c r="A103" s="121" t="s">
        <v>189</v>
      </c>
      <c r="B103" s="78"/>
      <c r="C103" s="78"/>
      <c r="D103" s="78"/>
      <c r="E103" s="78"/>
      <c r="F103" s="79"/>
      <c r="G103" s="121" t="s">
        <v>149</v>
      </c>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9"/>
    </row>
    <row r="104" spans="1:38" ht="15.75" customHeight="1" x14ac:dyDescent="0.25">
      <c r="A104" s="121" t="s">
        <v>190</v>
      </c>
      <c r="B104" s="78"/>
      <c r="C104" s="78"/>
      <c r="D104" s="78"/>
      <c r="E104" s="78"/>
      <c r="F104" s="79"/>
      <c r="G104" s="121" t="s">
        <v>191</v>
      </c>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9"/>
    </row>
    <row r="105" spans="1:38" ht="15.75" customHeight="1" x14ac:dyDescent="0.25">
      <c r="A105" s="121" t="s">
        <v>192</v>
      </c>
      <c r="B105" s="78"/>
      <c r="C105" s="78"/>
      <c r="D105" s="78"/>
      <c r="E105" s="78"/>
      <c r="F105" s="79"/>
      <c r="G105" s="121" t="s">
        <v>124</v>
      </c>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9"/>
    </row>
    <row r="106" spans="1:38" ht="15.75" customHeight="1" x14ac:dyDescent="0.2">
      <c r="A106" s="141" t="s">
        <v>193</v>
      </c>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31"/>
    </row>
    <row r="107" spans="1:38" ht="15.75" customHeight="1" x14ac:dyDescent="0.2">
      <c r="A107" s="105"/>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32"/>
    </row>
    <row r="108" spans="1:38" ht="15.75" customHeight="1" x14ac:dyDescent="0.2">
      <c r="A108" s="142"/>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4"/>
    </row>
    <row r="109" spans="1:38" ht="30" customHeight="1" x14ac:dyDescent="0.2">
      <c r="A109" s="113" t="s">
        <v>27</v>
      </c>
      <c r="B109" s="78"/>
      <c r="C109" s="78"/>
      <c r="D109" s="78"/>
      <c r="E109" s="78"/>
      <c r="F109" s="79"/>
      <c r="G109" s="112" t="s">
        <v>194</v>
      </c>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9"/>
    </row>
    <row r="110" spans="1:38" ht="15.75" customHeight="1" x14ac:dyDescent="0.2">
      <c r="A110" s="113" t="s">
        <v>29</v>
      </c>
      <c r="B110" s="78"/>
      <c r="C110" s="78"/>
      <c r="D110" s="78"/>
      <c r="E110" s="78"/>
      <c r="F110" s="79"/>
      <c r="G110" s="113" t="s">
        <v>129</v>
      </c>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9"/>
    </row>
    <row r="111" spans="1:38" ht="15.75" customHeight="1" x14ac:dyDescent="0.2">
      <c r="A111" s="113" t="s">
        <v>42</v>
      </c>
      <c r="B111" s="78"/>
      <c r="C111" s="78"/>
      <c r="D111" s="78"/>
      <c r="E111" s="78"/>
      <c r="F111" s="79"/>
      <c r="G111" s="113" t="s">
        <v>30</v>
      </c>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9"/>
    </row>
    <row r="112" spans="1:38" ht="15.75" customHeight="1" x14ac:dyDescent="0.25">
      <c r="A112" s="127" t="s">
        <v>195</v>
      </c>
      <c r="B112" s="78"/>
      <c r="C112" s="78"/>
      <c r="D112" s="78"/>
      <c r="E112" s="78"/>
      <c r="F112" s="79"/>
      <c r="G112" s="128" t="s">
        <v>196</v>
      </c>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9"/>
    </row>
    <row r="113" spans="1:38" ht="15.75" customHeight="1" x14ac:dyDescent="0.25">
      <c r="A113" s="128" t="s">
        <v>197</v>
      </c>
      <c r="B113" s="78"/>
      <c r="C113" s="78"/>
      <c r="D113" s="78"/>
      <c r="E113" s="78"/>
      <c r="F113" s="79"/>
      <c r="G113" s="128" t="s">
        <v>198</v>
      </c>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9"/>
    </row>
    <row r="114" spans="1:38" ht="15.75" customHeight="1" x14ac:dyDescent="0.2">
      <c r="A114" s="123" t="s">
        <v>199</v>
      </c>
      <c r="B114" s="78"/>
      <c r="C114" s="78"/>
      <c r="D114" s="78"/>
      <c r="E114" s="78"/>
      <c r="F114" s="79"/>
      <c r="G114" s="135" t="s">
        <v>200</v>
      </c>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9"/>
    </row>
    <row r="115" spans="1:38" ht="15.75" customHeight="1" x14ac:dyDescent="0.25">
      <c r="A115" s="123" t="s">
        <v>201</v>
      </c>
      <c r="B115" s="78"/>
      <c r="C115" s="78"/>
      <c r="D115" s="78"/>
      <c r="E115" s="78"/>
      <c r="F115" s="79"/>
      <c r="G115" s="128" t="s">
        <v>202</v>
      </c>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9"/>
    </row>
    <row r="116" spans="1:38" ht="15.75" customHeight="1" x14ac:dyDescent="0.25">
      <c r="A116" s="123" t="s">
        <v>203</v>
      </c>
      <c r="B116" s="78"/>
      <c r="C116" s="78"/>
      <c r="D116" s="78"/>
      <c r="E116" s="78"/>
      <c r="F116" s="79"/>
      <c r="G116" s="128" t="s">
        <v>204</v>
      </c>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9"/>
    </row>
    <row r="117" spans="1:38" ht="15.75" customHeight="1" x14ac:dyDescent="0.25">
      <c r="A117" s="123" t="s">
        <v>205</v>
      </c>
      <c r="B117" s="78"/>
      <c r="C117" s="78"/>
      <c r="D117" s="78"/>
      <c r="E117" s="78"/>
      <c r="F117" s="79"/>
      <c r="G117" s="128" t="s">
        <v>206</v>
      </c>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9"/>
    </row>
    <row r="118" spans="1:38" ht="15.75" customHeight="1" x14ac:dyDescent="0.25">
      <c r="A118" s="123" t="s">
        <v>207</v>
      </c>
      <c r="B118" s="78"/>
      <c r="C118" s="78"/>
      <c r="D118" s="78"/>
      <c r="E118" s="78"/>
      <c r="F118" s="79"/>
      <c r="G118" s="128" t="s">
        <v>208</v>
      </c>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9"/>
    </row>
    <row r="119" spans="1:38" ht="15.75" customHeight="1" x14ac:dyDescent="0.25">
      <c r="A119" s="123" t="s">
        <v>209</v>
      </c>
      <c r="B119" s="78"/>
      <c r="C119" s="78"/>
      <c r="D119" s="78"/>
      <c r="E119" s="78"/>
      <c r="F119" s="79"/>
      <c r="G119" s="128" t="s">
        <v>210</v>
      </c>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9"/>
    </row>
    <row r="120" spans="1:38" ht="15.75" customHeight="1" x14ac:dyDescent="0.25">
      <c r="A120" s="123" t="s">
        <v>211</v>
      </c>
      <c r="B120" s="78"/>
      <c r="C120" s="78"/>
      <c r="D120" s="78"/>
      <c r="E120" s="78"/>
      <c r="F120" s="79"/>
      <c r="G120" s="128" t="s">
        <v>124</v>
      </c>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9"/>
    </row>
    <row r="121" spans="1:38" ht="15.75" customHeight="1" x14ac:dyDescent="0.2">
      <c r="A121" s="145" t="s">
        <v>212</v>
      </c>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31"/>
    </row>
    <row r="122" spans="1:38" ht="15.75" customHeight="1" x14ac:dyDescent="0.2">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32"/>
    </row>
    <row r="123" spans="1:38" ht="15.75" customHeight="1" x14ac:dyDescent="0.2">
      <c r="A123" s="142"/>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4"/>
    </row>
    <row r="124" spans="1:38" ht="15.75" customHeight="1" x14ac:dyDescent="0.2">
      <c r="A124" s="124" t="s">
        <v>27</v>
      </c>
      <c r="B124" s="78"/>
      <c r="C124" s="78"/>
      <c r="D124" s="78"/>
      <c r="E124" s="78"/>
      <c r="F124" s="79"/>
      <c r="G124" s="124" t="s">
        <v>129</v>
      </c>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9"/>
    </row>
    <row r="125" spans="1:38" ht="15.75" customHeight="1" x14ac:dyDescent="0.2">
      <c r="A125" s="124" t="s">
        <v>29</v>
      </c>
      <c r="B125" s="78"/>
      <c r="C125" s="78"/>
      <c r="D125" s="78"/>
      <c r="E125" s="78"/>
      <c r="F125" s="79"/>
      <c r="G125" s="124" t="s">
        <v>30</v>
      </c>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9"/>
    </row>
    <row r="126" spans="1:38" ht="15.75" customHeight="1" x14ac:dyDescent="0.25">
      <c r="A126" s="125" t="s">
        <v>213</v>
      </c>
      <c r="B126" s="78"/>
      <c r="C126" s="78"/>
      <c r="D126" s="78"/>
      <c r="E126" s="78"/>
      <c r="F126" s="79"/>
      <c r="G126" s="146" t="s">
        <v>214</v>
      </c>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9"/>
    </row>
    <row r="127" spans="1:38" ht="15.75" customHeight="1" x14ac:dyDescent="0.25">
      <c r="A127" s="126" t="s">
        <v>215</v>
      </c>
      <c r="B127" s="78"/>
      <c r="C127" s="78"/>
      <c r="D127" s="78"/>
      <c r="E127" s="78"/>
      <c r="F127" s="79"/>
      <c r="G127" s="146" t="s">
        <v>216</v>
      </c>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9"/>
    </row>
    <row r="128" spans="1:3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G54:AL54"/>
    <mergeCell ref="G55:AL55"/>
    <mergeCell ref="G56:AL56"/>
    <mergeCell ref="G57:AL57"/>
    <mergeCell ref="G58:AL58"/>
    <mergeCell ref="G59:AL59"/>
    <mergeCell ref="G60:AL60"/>
    <mergeCell ref="G61:AL61"/>
    <mergeCell ref="G62:AL62"/>
    <mergeCell ref="G45:AL45"/>
    <mergeCell ref="G46:AL46"/>
    <mergeCell ref="G47:AL47"/>
    <mergeCell ref="G48:AL48"/>
    <mergeCell ref="G49:AL49"/>
    <mergeCell ref="G50:AL50"/>
    <mergeCell ref="G51:AL51"/>
    <mergeCell ref="G52:AL52"/>
    <mergeCell ref="G53:AL53"/>
    <mergeCell ref="G36:AL36"/>
    <mergeCell ref="G37:AL37"/>
    <mergeCell ref="G38:AL38"/>
    <mergeCell ref="G39:AL39"/>
    <mergeCell ref="G40:AL40"/>
    <mergeCell ref="G41:AL41"/>
    <mergeCell ref="G42:AL42"/>
    <mergeCell ref="G43:AL43"/>
    <mergeCell ref="G44:AL44"/>
    <mergeCell ref="G27:AL27"/>
    <mergeCell ref="G28:AL28"/>
    <mergeCell ref="G29:AL29"/>
    <mergeCell ref="G30:AL30"/>
    <mergeCell ref="G31:AL31"/>
    <mergeCell ref="G32:AL32"/>
    <mergeCell ref="G33:AL33"/>
    <mergeCell ref="G34:AL34"/>
    <mergeCell ref="G35:AL35"/>
    <mergeCell ref="G124:AL124"/>
    <mergeCell ref="G125:AL125"/>
    <mergeCell ref="G126:AL126"/>
    <mergeCell ref="G127:AL127"/>
    <mergeCell ref="G113:AL113"/>
    <mergeCell ref="G114:AL114"/>
    <mergeCell ref="G115:AL115"/>
    <mergeCell ref="G116:AL116"/>
    <mergeCell ref="G117:AL117"/>
    <mergeCell ref="G118:AL118"/>
    <mergeCell ref="G119:AL119"/>
    <mergeCell ref="G104:AL104"/>
    <mergeCell ref="G105:AL105"/>
    <mergeCell ref="A106:AL108"/>
    <mergeCell ref="G109:AL109"/>
    <mergeCell ref="G110:AL110"/>
    <mergeCell ref="G111:AL111"/>
    <mergeCell ref="G112:AL112"/>
    <mergeCell ref="G120:AL120"/>
    <mergeCell ref="A121:AL123"/>
    <mergeCell ref="G95:AL95"/>
    <mergeCell ref="G96:AL96"/>
    <mergeCell ref="G97:AL97"/>
    <mergeCell ref="G98:AL98"/>
    <mergeCell ref="G99:AL99"/>
    <mergeCell ref="G100:AL100"/>
    <mergeCell ref="G101:AL101"/>
    <mergeCell ref="G102:AL102"/>
    <mergeCell ref="G103:AL103"/>
    <mergeCell ref="G86:AL86"/>
    <mergeCell ref="A87:AL87"/>
    <mergeCell ref="G88:AL88"/>
    <mergeCell ref="G89:AL89"/>
    <mergeCell ref="G90:AL90"/>
    <mergeCell ref="G91:AL91"/>
    <mergeCell ref="G92:AL92"/>
    <mergeCell ref="G93:AL93"/>
    <mergeCell ref="G94:AL94"/>
    <mergeCell ref="G77:AL77"/>
    <mergeCell ref="G78:AL78"/>
    <mergeCell ref="G79:AL79"/>
    <mergeCell ref="G80:AL80"/>
    <mergeCell ref="G81:AL81"/>
    <mergeCell ref="G82:AL82"/>
    <mergeCell ref="G83:AL83"/>
    <mergeCell ref="G84:AL84"/>
    <mergeCell ref="G85:AL85"/>
    <mergeCell ref="A55:F55"/>
    <mergeCell ref="A56:F56"/>
    <mergeCell ref="A57:F57"/>
    <mergeCell ref="A58:F58"/>
    <mergeCell ref="A59:F59"/>
    <mergeCell ref="A60:F60"/>
    <mergeCell ref="A61:F61"/>
    <mergeCell ref="A62:F62"/>
    <mergeCell ref="G76:AL76"/>
    <mergeCell ref="G63:AL63"/>
    <mergeCell ref="G64:AL64"/>
    <mergeCell ref="G65:AL65"/>
    <mergeCell ref="A66:AL66"/>
    <mergeCell ref="G67:AL67"/>
    <mergeCell ref="G68:AL68"/>
    <mergeCell ref="G69:AL69"/>
    <mergeCell ref="G70:AL70"/>
    <mergeCell ref="G71:AL71"/>
    <mergeCell ref="G72:AL72"/>
    <mergeCell ref="G73:AL73"/>
    <mergeCell ref="G74:AL74"/>
    <mergeCell ref="G75:AL75"/>
    <mergeCell ref="A46:F46"/>
    <mergeCell ref="A47:F47"/>
    <mergeCell ref="A48:F48"/>
    <mergeCell ref="A49:F49"/>
    <mergeCell ref="A50:F50"/>
    <mergeCell ref="A51:F51"/>
    <mergeCell ref="A52:F52"/>
    <mergeCell ref="A53:F53"/>
    <mergeCell ref="A54:F54"/>
    <mergeCell ref="A127:F127"/>
    <mergeCell ref="A110:F110"/>
    <mergeCell ref="A111:F111"/>
    <mergeCell ref="A112:F112"/>
    <mergeCell ref="A113:F113"/>
    <mergeCell ref="A114:F114"/>
    <mergeCell ref="A115:F115"/>
    <mergeCell ref="A116:F116"/>
    <mergeCell ref="C7:F7"/>
    <mergeCell ref="A9:F9"/>
    <mergeCell ref="A10:F10"/>
    <mergeCell ref="A11:F11"/>
    <mergeCell ref="A12:F12"/>
    <mergeCell ref="A13:F19"/>
    <mergeCell ref="A21:F21"/>
    <mergeCell ref="A22:F22"/>
    <mergeCell ref="A23:F23"/>
    <mergeCell ref="A24:F24"/>
    <mergeCell ref="A25:F25"/>
    <mergeCell ref="A26:F26"/>
    <mergeCell ref="A27:F27"/>
    <mergeCell ref="A28:F28"/>
    <mergeCell ref="A29:F29"/>
    <mergeCell ref="A30:F30"/>
    <mergeCell ref="A105:F105"/>
    <mergeCell ref="A109:F109"/>
    <mergeCell ref="A117:F117"/>
    <mergeCell ref="A118:F118"/>
    <mergeCell ref="A119:F119"/>
    <mergeCell ref="A120:F120"/>
    <mergeCell ref="A124:F124"/>
    <mergeCell ref="A125:F125"/>
    <mergeCell ref="A126:F126"/>
    <mergeCell ref="A96:F96"/>
    <mergeCell ref="A97:F97"/>
    <mergeCell ref="A98:F98"/>
    <mergeCell ref="A99:F99"/>
    <mergeCell ref="A100:F100"/>
    <mergeCell ref="A101:F101"/>
    <mergeCell ref="A102:F102"/>
    <mergeCell ref="A103:F103"/>
    <mergeCell ref="A104:F104"/>
    <mergeCell ref="A86:F86"/>
    <mergeCell ref="A88:F88"/>
    <mergeCell ref="A89:F89"/>
    <mergeCell ref="A90:F90"/>
    <mergeCell ref="A91:F91"/>
    <mergeCell ref="A92:F92"/>
    <mergeCell ref="A93:F93"/>
    <mergeCell ref="A94:F94"/>
    <mergeCell ref="A95:F95"/>
    <mergeCell ref="A77:F77"/>
    <mergeCell ref="A78:F78"/>
    <mergeCell ref="A79:F79"/>
    <mergeCell ref="A80:F80"/>
    <mergeCell ref="A81:F81"/>
    <mergeCell ref="A82:F82"/>
    <mergeCell ref="A83:F83"/>
    <mergeCell ref="A84:F84"/>
    <mergeCell ref="A85:F85"/>
    <mergeCell ref="A68:F68"/>
    <mergeCell ref="A69:F69"/>
    <mergeCell ref="A70:F70"/>
    <mergeCell ref="A71:F71"/>
    <mergeCell ref="A72:F72"/>
    <mergeCell ref="A73:F73"/>
    <mergeCell ref="A74:F74"/>
    <mergeCell ref="A75:F75"/>
    <mergeCell ref="A76:F76"/>
    <mergeCell ref="G22:AL22"/>
    <mergeCell ref="G23:AL23"/>
    <mergeCell ref="G24:AL24"/>
    <mergeCell ref="G25:AL25"/>
    <mergeCell ref="G26:AL26"/>
    <mergeCell ref="A63:F63"/>
    <mergeCell ref="A64:F64"/>
    <mergeCell ref="A65:F65"/>
    <mergeCell ref="A67:F67"/>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G9:AL9"/>
    <mergeCell ref="G10:AL10"/>
    <mergeCell ref="G11:AL11"/>
    <mergeCell ref="G12:AL12"/>
    <mergeCell ref="G13:AL13"/>
    <mergeCell ref="I14:AL14"/>
    <mergeCell ref="I15:AL19"/>
    <mergeCell ref="A20:AL20"/>
    <mergeCell ref="G21:AL21"/>
    <mergeCell ref="G14:H19"/>
    <mergeCell ref="AE7:AH7"/>
    <mergeCell ref="AI7:AK7"/>
    <mergeCell ref="C6:F6"/>
    <mergeCell ref="G7:J7"/>
    <mergeCell ref="L7:O7"/>
    <mergeCell ref="P7:T7"/>
    <mergeCell ref="V7:Y7"/>
    <mergeCell ref="Z7:AC7"/>
    <mergeCell ref="A8:AL8"/>
    <mergeCell ref="Z5:AC5"/>
    <mergeCell ref="AE5:AH5"/>
    <mergeCell ref="AE6:AH6"/>
    <mergeCell ref="AI6:AK6"/>
    <mergeCell ref="A1:AL1"/>
    <mergeCell ref="A2:AL2"/>
    <mergeCell ref="A3:AL3"/>
    <mergeCell ref="A4:AL4"/>
    <mergeCell ref="C5:F5"/>
    <mergeCell ref="G5:J5"/>
    <mergeCell ref="L5:O5"/>
    <mergeCell ref="AI5:AK5"/>
    <mergeCell ref="P5:T5"/>
    <mergeCell ref="V5:Y5"/>
    <mergeCell ref="G6:J6"/>
    <mergeCell ref="L6:O6"/>
    <mergeCell ref="P6:T6"/>
    <mergeCell ref="V6:Y6"/>
    <mergeCell ref="Z6:AC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Q1000"/>
  <sheetViews>
    <sheetView workbookViewId="0"/>
  </sheetViews>
  <sheetFormatPr defaultColWidth="12.625" defaultRowHeight="15" customHeight="1" x14ac:dyDescent="0.2"/>
  <cols>
    <col min="1" max="43" width="4.125" customWidth="1"/>
  </cols>
  <sheetData>
    <row r="1" spans="1:43" ht="18.75" x14ac:dyDescent="0.2">
      <c r="A1" s="163" t="s">
        <v>217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3"/>
    </row>
    <row r="2" spans="1:43" ht="16.5" customHeight="1" x14ac:dyDescent="0.2">
      <c r="A2" s="164" t="s">
        <v>218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3"/>
    </row>
    <row r="3" spans="1:43" ht="15.75" customHeight="1" x14ac:dyDescent="0.2">
      <c r="A3" s="151" t="s">
        <v>219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3"/>
    </row>
    <row r="4" spans="1:43" x14ac:dyDescent="0.25">
      <c r="A4" s="165" t="s">
        <v>220</v>
      </c>
      <c r="B4" s="78"/>
      <c r="C4" s="78"/>
      <c r="D4" s="78"/>
      <c r="E4" s="78"/>
      <c r="F4" s="78"/>
      <c r="G4" s="78"/>
      <c r="H4" s="78"/>
      <c r="I4" s="78"/>
      <c r="J4" s="78"/>
      <c r="K4" s="78"/>
      <c r="L4" s="78"/>
      <c r="M4" s="79"/>
      <c r="N4" s="166" t="s">
        <v>221</v>
      </c>
      <c r="O4" s="143"/>
      <c r="P4" s="143"/>
      <c r="Q4" s="143"/>
      <c r="R4" s="143"/>
      <c r="S4" s="143"/>
      <c r="T4" s="143"/>
      <c r="U4" s="143"/>
      <c r="V4" s="143"/>
      <c r="W4" s="143"/>
      <c r="X4" s="143"/>
      <c r="Y4" s="144"/>
      <c r="Z4" s="7"/>
      <c r="AA4" s="167" t="s">
        <v>222</v>
      </c>
      <c r="AB4" s="74"/>
      <c r="AC4" s="74"/>
      <c r="AD4" s="74"/>
      <c r="AE4" s="75"/>
      <c r="AF4" s="166" t="s">
        <v>223</v>
      </c>
      <c r="AG4" s="143"/>
      <c r="AH4" s="143"/>
      <c r="AI4" s="143"/>
      <c r="AJ4" s="143"/>
      <c r="AK4" s="143"/>
      <c r="AL4" s="143"/>
      <c r="AM4" s="143"/>
      <c r="AN4" s="143"/>
      <c r="AO4" s="143"/>
      <c r="AP4" s="143"/>
      <c r="AQ4" s="144"/>
    </row>
    <row r="5" spans="1:43" x14ac:dyDescent="0.25">
      <c r="A5" s="165" t="s">
        <v>224</v>
      </c>
      <c r="B5" s="78"/>
      <c r="C5" s="78"/>
      <c r="D5" s="78"/>
      <c r="E5" s="78"/>
      <c r="F5" s="78"/>
      <c r="G5" s="78"/>
      <c r="H5" s="78"/>
      <c r="I5" s="78"/>
      <c r="J5" s="78"/>
      <c r="K5" s="78"/>
      <c r="L5" s="78"/>
      <c r="M5" s="79"/>
      <c r="N5" s="173" t="s">
        <v>225</v>
      </c>
      <c r="O5" s="78"/>
      <c r="P5" s="78"/>
      <c r="Q5" s="78"/>
      <c r="R5" s="78"/>
      <c r="S5" s="78"/>
      <c r="T5" s="78"/>
      <c r="U5" s="78"/>
      <c r="V5" s="78"/>
      <c r="W5" s="78"/>
      <c r="X5" s="78"/>
      <c r="Y5" s="79"/>
      <c r="Z5" s="8"/>
      <c r="AA5" s="174" t="s">
        <v>226</v>
      </c>
      <c r="AB5" s="78"/>
      <c r="AC5" s="78"/>
      <c r="AD5" s="78"/>
      <c r="AE5" s="79"/>
      <c r="AF5" s="175" t="s">
        <v>227</v>
      </c>
      <c r="AG5" s="78"/>
      <c r="AH5" s="78"/>
      <c r="AI5" s="78"/>
      <c r="AJ5" s="78"/>
      <c r="AK5" s="78"/>
      <c r="AL5" s="78"/>
      <c r="AM5" s="78"/>
      <c r="AN5" s="78"/>
      <c r="AO5" s="78"/>
      <c r="AP5" s="78"/>
      <c r="AQ5" s="79"/>
    </row>
    <row r="6" spans="1:43" x14ac:dyDescent="0.25">
      <c r="A6" s="170" t="s">
        <v>228</v>
      </c>
      <c r="B6" s="103"/>
      <c r="C6" s="103"/>
      <c r="D6" s="103"/>
      <c r="E6" s="103"/>
      <c r="F6" s="103"/>
      <c r="G6" s="103"/>
      <c r="H6" s="103"/>
      <c r="I6" s="103"/>
      <c r="J6" s="103"/>
      <c r="K6" s="103"/>
      <c r="L6" s="103"/>
      <c r="M6" s="131"/>
      <c r="N6" s="176" t="s">
        <v>229</v>
      </c>
      <c r="O6" s="103"/>
      <c r="P6" s="103"/>
      <c r="Q6" s="103"/>
      <c r="R6" s="103"/>
      <c r="S6" s="103"/>
      <c r="T6" s="103"/>
      <c r="U6" s="103"/>
      <c r="V6" s="103"/>
      <c r="W6" s="103"/>
      <c r="X6" s="103"/>
      <c r="Y6" s="131"/>
      <c r="Z6" s="8"/>
      <c r="AA6" s="165" t="s">
        <v>230</v>
      </c>
      <c r="AB6" s="78"/>
      <c r="AC6" s="78"/>
      <c r="AD6" s="78"/>
      <c r="AE6" s="79"/>
      <c r="AF6" s="173" t="s">
        <v>231</v>
      </c>
      <c r="AG6" s="78"/>
      <c r="AH6" s="78"/>
      <c r="AI6" s="78"/>
      <c r="AJ6" s="78"/>
      <c r="AK6" s="78"/>
      <c r="AL6" s="78"/>
      <c r="AM6" s="78"/>
      <c r="AN6" s="78"/>
      <c r="AO6" s="78"/>
      <c r="AP6" s="78"/>
      <c r="AQ6" s="79"/>
    </row>
    <row r="7" spans="1:43" x14ac:dyDescent="0.25">
      <c r="A7" s="142"/>
      <c r="B7" s="143"/>
      <c r="C7" s="143"/>
      <c r="D7" s="143"/>
      <c r="E7" s="143"/>
      <c r="F7" s="143"/>
      <c r="G7" s="143"/>
      <c r="H7" s="143"/>
      <c r="I7" s="143"/>
      <c r="J7" s="143"/>
      <c r="K7" s="143"/>
      <c r="L7" s="143"/>
      <c r="M7" s="144"/>
      <c r="N7" s="142"/>
      <c r="O7" s="143"/>
      <c r="P7" s="143"/>
      <c r="Q7" s="143"/>
      <c r="R7" s="143"/>
      <c r="S7" s="143"/>
      <c r="T7" s="143"/>
      <c r="U7" s="143"/>
      <c r="V7" s="143"/>
      <c r="W7" s="143"/>
      <c r="X7" s="143"/>
      <c r="Y7" s="144"/>
      <c r="Z7" s="8"/>
      <c r="AA7" s="165" t="s">
        <v>232</v>
      </c>
      <c r="AB7" s="78"/>
      <c r="AC7" s="78"/>
      <c r="AD7" s="78"/>
      <c r="AE7" s="79"/>
      <c r="AF7" s="173" t="s">
        <v>233</v>
      </c>
      <c r="AG7" s="78"/>
      <c r="AH7" s="78"/>
      <c r="AI7" s="78"/>
      <c r="AJ7" s="78"/>
      <c r="AK7" s="78"/>
      <c r="AL7" s="78"/>
      <c r="AM7" s="78"/>
      <c r="AN7" s="78"/>
      <c r="AO7" s="78"/>
      <c r="AP7" s="78"/>
      <c r="AQ7" s="79"/>
    </row>
    <row r="8" spans="1:43" x14ac:dyDescent="0.25">
      <c r="A8" s="171" t="s">
        <v>234</v>
      </c>
      <c r="B8" s="78"/>
      <c r="C8" s="78"/>
      <c r="D8" s="78"/>
      <c r="E8" s="78"/>
      <c r="F8" s="78"/>
      <c r="G8" s="78"/>
      <c r="H8" s="78"/>
      <c r="I8" s="78"/>
      <c r="J8" s="78"/>
      <c r="K8" s="78"/>
      <c r="L8" s="78"/>
      <c r="M8" s="79"/>
      <c r="N8" s="172" t="s">
        <v>235</v>
      </c>
      <c r="O8" s="78"/>
      <c r="P8" s="78"/>
      <c r="Q8" s="78"/>
      <c r="R8" s="78"/>
      <c r="S8" s="78"/>
      <c r="T8" s="78"/>
      <c r="U8" s="79"/>
      <c r="V8" s="172">
        <v>2019</v>
      </c>
      <c r="W8" s="78"/>
      <c r="X8" s="78"/>
      <c r="Y8" s="79"/>
      <c r="Z8" s="8"/>
      <c r="AA8" s="168" t="s">
        <v>236</v>
      </c>
      <c r="AB8" s="78"/>
      <c r="AC8" s="78"/>
      <c r="AD8" s="78"/>
      <c r="AE8" s="79"/>
      <c r="AF8" s="169" t="s">
        <v>237</v>
      </c>
      <c r="AG8" s="78"/>
      <c r="AH8" s="78"/>
      <c r="AI8" s="78"/>
      <c r="AJ8" s="78"/>
      <c r="AK8" s="78"/>
      <c r="AL8" s="78"/>
      <c r="AM8" s="78"/>
      <c r="AN8" s="78"/>
      <c r="AO8" s="78"/>
      <c r="AP8" s="78"/>
      <c r="AQ8" s="79"/>
    </row>
    <row r="9" spans="1:43" ht="14.25" x14ac:dyDescent="0.2">
      <c r="A9" s="151" t="s">
        <v>238</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3"/>
    </row>
    <row r="10" spans="1:43" ht="45" customHeight="1" x14ac:dyDescent="0.2">
      <c r="A10" s="9" t="s">
        <v>239</v>
      </c>
      <c r="B10" s="177" t="s">
        <v>240</v>
      </c>
      <c r="C10" s="78"/>
      <c r="D10" s="78"/>
      <c r="E10" s="78"/>
      <c r="F10" s="79"/>
      <c r="G10" s="178" t="s">
        <v>241</v>
      </c>
      <c r="H10" s="78"/>
      <c r="I10" s="78"/>
      <c r="J10" s="78"/>
      <c r="K10" s="78"/>
      <c r="L10" s="78"/>
      <c r="M10" s="79"/>
      <c r="N10" s="178" t="s">
        <v>242</v>
      </c>
      <c r="O10" s="78"/>
      <c r="P10" s="78"/>
      <c r="Q10" s="78"/>
      <c r="R10" s="78"/>
      <c r="S10" s="78"/>
      <c r="T10" s="78"/>
      <c r="U10" s="79"/>
      <c r="V10" s="10"/>
      <c r="W10" s="9" t="s">
        <v>239</v>
      </c>
      <c r="X10" s="177" t="s">
        <v>240</v>
      </c>
      <c r="Y10" s="78"/>
      <c r="Z10" s="78"/>
      <c r="AA10" s="78"/>
      <c r="AB10" s="79"/>
      <c r="AC10" s="178" t="s">
        <v>241</v>
      </c>
      <c r="AD10" s="78"/>
      <c r="AE10" s="78"/>
      <c r="AF10" s="78"/>
      <c r="AG10" s="78"/>
      <c r="AH10" s="78"/>
      <c r="AI10" s="79"/>
      <c r="AJ10" s="178" t="s">
        <v>242</v>
      </c>
      <c r="AK10" s="78"/>
      <c r="AL10" s="78"/>
      <c r="AM10" s="78"/>
      <c r="AN10" s="78"/>
      <c r="AO10" s="78"/>
      <c r="AP10" s="78"/>
      <c r="AQ10" s="79"/>
    </row>
    <row r="11" spans="1:43" ht="15.75" x14ac:dyDescent="0.2">
      <c r="A11" s="11">
        <v>1</v>
      </c>
      <c r="B11" s="149"/>
      <c r="C11" s="78"/>
      <c r="D11" s="78"/>
      <c r="E11" s="78"/>
      <c r="F11" s="79"/>
      <c r="G11" s="150"/>
      <c r="H11" s="78"/>
      <c r="I11" s="78"/>
      <c r="J11" s="78"/>
      <c r="K11" s="78"/>
      <c r="L11" s="78"/>
      <c r="M11" s="79"/>
      <c r="N11" s="150"/>
      <c r="O11" s="78"/>
      <c r="P11" s="78"/>
      <c r="Q11" s="78"/>
      <c r="R11" s="78"/>
      <c r="S11" s="78"/>
      <c r="T11" s="78"/>
      <c r="U11" s="79"/>
      <c r="V11" s="12"/>
      <c r="W11" s="11">
        <v>7</v>
      </c>
      <c r="X11" s="149"/>
      <c r="Y11" s="78"/>
      <c r="Z11" s="78"/>
      <c r="AA11" s="78"/>
      <c r="AB11" s="79"/>
      <c r="AC11" s="150"/>
      <c r="AD11" s="78"/>
      <c r="AE11" s="78"/>
      <c r="AF11" s="78"/>
      <c r="AG11" s="78"/>
      <c r="AH11" s="78"/>
      <c r="AI11" s="79"/>
      <c r="AJ11" s="150"/>
      <c r="AK11" s="78"/>
      <c r="AL11" s="78"/>
      <c r="AM11" s="78"/>
      <c r="AN11" s="78"/>
      <c r="AO11" s="78"/>
      <c r="AP11" s="78"/>
      <c r="AQ11" s="79"/>
    </row>
    <row r="12" spans="1:43" ht="15.75" x14ac:dyDescent="0.2">
      <c r="A12" s="11">
        <v>2</v>
      </c>
      <c r="B12" s="149"/>
      <c r="C12" s="78"/>
      <c r="D12" s="78"/>
      <c r="E12" s="78"/>
      <c r="F12" s="79"/>
      <c r="G12" s="150"/>
      <c r="H12" s="78"/>
      <c r="I12" s="78"/>
      <c r="J12" s="78"/>
      <c r="K12" s="78"/>
      <c r="L12" s="78"/>
      <c r="M12" s="79"/>
      <c r="N12" s="150"/>
      <c r="O12" s="78"/>
      <c r="P12" s="78"/>
      <c r="Q12" s="78"/>
      <c r="R12" s="78"/>
      <c r="S12" s="78"/>
      <c r="T12" s="78"/>
      <c r="U12" s="79"/>
      <c r="V12" s="12"/>
      <c r="W12" s="11">
        <v>8</v>
      </c>
      <c r="X12" s="149"/>
      <c r="Y12" s="78"/>
      <c r="Z12" s="78"/>
      <c r="AA12" s="78"/>
      <c r="AB12" s="79"/>
      <c r="AC12" s="150"/>
      <c r="AD12" s="78"/>
      <c r="AE12" s="78"/>
      <c r="AF12" s="78"/>
      <c r="AG12" s="78"/>
      <c r="AH12" s="78"/>
      <c r="AI12" s="79"/>
      <c r="AJ12" s="150"/>
      <c r="AK12" s="78"/>
      <c r="AL12" s="78"/>
      <c r="AM12" s="78"/>
      <c r="AN12" s="78"/>
      <c r="AO12" s="78"/>
      <c r="AP12" s="78"/>
      <c r="AQ12" s="79"/>
    </row>
    <row r="13" spans="1:43" ht="15.75" x14ac:dyDescent="0.2">
      <c r="A13" s="11">
        <v>3</v>
      </c>
      <c r="B13" s="149"/>
      <c r="C13" s="78"/>
      <c r="D13" s="78"/>
      <c r="E13" s="78"/>
      <c r="F13" s="79"/>
      <c r="G13" s="150"/>
      <c r="H13" s="78"/>
      <c r="I13" s="78"/>
      <c r="J13" s="78"/>
      <c r="K13" s="78"/>
      <c r="L13" s="78"/>
      <c r="M13" s="79"/>
      <c r="N13" s="150"/>
      <c r="O13" s="78"/>
      <c r="P13" s="78"/>
      <c r="Q13" s="78"/>
      <c r="R13" s="78"/>
      <c r="S13" s="78"/>
      <c r="T13" s="78"/>
      <c r="U13" s="79"/>
      <c r="V13" s="12"/>
      <c r="W13" s="11">
        <v>9</v>
      </c>
      <c r="X13" s="149"/>
      <c r="Y13" s="78"/>
      <c r="Z13" s="78"/>
      <c r="AA13" s="78"/>
      <c r="AB13" s="79"/>
      <c r="AC13" s="150"/>
      <c r="AD13" s="78"/>
      <c r="AE13" s="78"/>
      <c r="AF13" s="78"/>
      <c r="AG13" s="78"/>
      <c r="AH13" s="78"/>
      <c r="AI13" s="79"/>
      <c r="AJ13" s="150"/>
      <c r="AK13" s="78"/>
      <c r="AL13" s="78"/>
      <c r="AM13" s="78"/>
      <c r="AN13" s="78"/>
      <c r="AO13" s="78"/>
      <c r="AP13" s="78"/>
      <c r="AQ13" s="79"/>
    </row>
    <row r="14" spans="1:43" ht="15.75" x14ac:dyDescent="0.2">
      <c r="A14" s="11">
        <v>4</v>
      </c>
      <c r="B14" s="149"/>
      <c r="C14" s="78"/>
      <c r="D14" s="78"/>
      <c r="E14" s="78"/>
      <c r="F14" s="79"/>
      <c r="G14" s="150"/>
      <c r="H14" s="78"/>
      <c r="I14" s="78"/>
      <c r="J14" s="78"/>
      <c r="K14" s="78"/>
      <c r="L14" s="78"/>
      <c r="M14" s="79"/>
      <c r="N14" s="150"/>
      <c r="O14" s="78"/>
      <c r="P14" s="78"/>
      <c r="Q14" s="78"/>
      <c r="R14" s="78"/>
      <c r="S14" s="78"/>
      <c r="T14" s="78"/>
      <c r="U14" s="79"/>
      <c r="V14" s="12"/>
      <c r="W14" s="11">
        <v>10</v>
      </c>
      <c r="X14" s="149"/>
      <c r="Y14" s="78"/>
      <c r="Z14" s="78"/>
      <c r="AA14" s="78"/>
      <c r="AB14" s="79"/>
      <c r="AC14" s="150"/>
      <c r="AD14" s="78"/>
      <c r="AE14" s="78"/>
      <c r="AF14" s="78"/>
      <c r="AG14" s="78"/>
      <c r="AH14" s="78"/>
      <c r="AI14" s="79"/>
      <c r="AJ14" s="150"/>
      <c r="AK14" s="78"/>
      <c r="AL14" s="78"/>
      <c r="AM14" s="78"/>
      <c r="AN14" s="78"/>
      <c r="AO14" s="78"/>
      <c r="AP14" s="78"/>
      <c r="AQ14" s="79"/>
    </row>
    <row r="15" spans="1:43" x14ac:dyDescent="0.25">
      <c r="A15" s="11">
        <v>5</v>
      </c>
      <c r="B15" s="149"/>
      <c r="C15" s="78"/>
      <c r="D15" s="78"/>
      <c r="E15" s="78"/>
      <c r="F15" s="79"/>
      <c r="G15" s="150"/>
      <c r="H15" s="78"/>
      <c r="I15" s="78"/>
      <c r="J15" s="78"/>
      <c r="K15" s="78"/>
      <c r="L15" s="78"/>
      <c r="M15" s="79"/>
      <c r="N15" s="150"/>
      <c r="O15" s="78"/>
      <c r="P15" s="78"/>
      <c r="Q15" s="78"/>
      <c r="R15" s="78"/>
      <c r="S15" s="78"/>
      <c r="T15" s="78"/>
      <c r="U15" s="79"/>
      <c r="V15" s="3"/>
      <c r="W15" s="11">
        <v>11</v>
      </c>
      <c r="X15" s="149"/>
      <c r="Y15" s="78"/>
      <c r="Z15" s="78"/>
      <c r="AA15" s="78"/>
      <c r="AB15" s="79"/>
      <c r="AC15" s="150"/>
      <c r="AD15" s="78"/>
      <c r="AE15" s="78"/>
      <c r="AF15" s="78"/>
      <c r="AG15" s="78"/>
      <c r="AH15" s="78"/>
      <c r="AI15" s="79"/>
      <c r="AJ15" s="150"/>
      <c r="AK15" s="78"/>
      <c r="AL15" s="78"/>
      <c r="AM15" s="78"/>
      <c r="AN15" s="78"/>
      <c r="AO15" s="78"/>
      <c r="AP15" s="78"/>
      <c r="AQ15" s="79"/>
    </row>
    <row r="16" spans="1:43" ht="15.75" x14ac:dyDescent="0.2">
      <c r="A16" s="11">
        <v>6</v>
      </c>
      <c r="B16" s="149"/>
      <c r="C16" s="78"/>
      <c r="D16" s="78"/>
      <c r="E16" s="78"/>
      <c r="F16" s="79"/>
      <c r="G16" s="150"/>
      <c r="H16" s="78"/>
      <c r="I16" s="78"/>
      <c r="J16" s="78"/>
      <c r="K16" s="78"/>
      <c r="L16" s="78"/>
      <c r="M16" s="79"/>
      <c r="N16" s="150"/>
      <c r="O16" s="78"/>
      <c r="P16" s="78"/>
      <c r="Q16" s="78"/>
      <c r="R16" s="78"/>
      <c r="S16" s="78"/>
      <c r="T16" s="78"/>
      <c r="U16" s="79"/>
      <c r="V16" s="12"/>
      <c r="W16" s="11">
        <v>12</v>
      </c>
      <c r="X16" s="149"/>
      <c r="Y16" s="78"/>
      <c r="Z16" s="78"/>
      <c r="AA16" s="78"/>
      <c r="AB16" s="79"/>
      <c r="AC16" s="150"/>
      <c r="AD16" s="78"/>
      <c r="AE16" s="78"/>
      <c r="AF16" s="78"/>
      <c r="AG16" s="78"/>
      <c r="AH16" s="78"/>
      <c r="AI16" s="79"/>
      <c r="AJ16" s="150"/>
      <c r="AK16" s="78"/>
      <c r="AL16" s="78"/>
      <c r="AM16" s="78"/>
      <c r="AN16" s="78"/>
      <c r="AO16" s="78"/>
      <c r="AP16" s="78"/>
      <c r="AQ16" s="79"/>
    </row>
    <row r="17" spans="1:43" ht="30" customHeight="1" x14ac:dyDescent="0.25">
      <c r="A17" s="151" t="s">
        <v>243</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3"/>
      <c r="AO17" s="13"/>
      <c r="AP17" s="13"/>
      <c r="AQ17" s="13"/>
    </row>
    <row r="18" spans="1:43" ht="30" customHeight="1" x14ac:dyDescent="0.2">
      <c r="A18" s="160" t="s">
        <v>244</v>
      </c>
      <c r="B18" s="79"/>
      <c r="C18" s="157" t="s">
        <v>245</v>
      </c>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9"/>
    </row>
    <row r="19" spans="1:43" ht="14.25" x14ac:dyDescent="0.2">
      <c r="A19" s="134" t="s">
        <v>246</v>
      </c>
      <c r="B19" s="131"/>
      <c r="C19" s="154"/>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6"/>
    </row>
    <row r="20" spans="1:43" ht="14.25" x14ac:dyDescent="0.2">
      <c r="A20" s="105"/>
      <c r="B20" s="132"/>
      <c r="C20" s="105"/>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32"/>
    </row>
    <row r="21" spans="1:43" ht="15.75" customHeight="1" x14ac:dyDescent="0.2">
      <c r="A21" s="105"/>
      <c r="B21" s="132"/>
      <c r="C21" s="105"/>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32"/>
    </row>
    <row r="22" spans="1:43" ht="15.75" customHeight="1" x14ac:dyDescent="0.2">
      <c r="A22" s="105"/>
      <c r="B22" s="132"/>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32"/>
    </row>
    <row r="23" spans="1:43" ht="15.75" customHeight="1" x14ac:dyDescent="0.2">
      <c r="A23" s="142"/>
      <c r="B23" s="144"/>
      <c r="C23" s="108"/>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33"/>
    </row>
    <row r="24" spans="1:43" ht="30" customHeight="1" x14ac:dyDescent="0.2">
      <c r="A24" s="161">
        <v>43739</v>
      </c>
      <c r="B24" s="131"/>
      <c r="C24" s="157" t="s">
        <v>245</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9"/>
    </row>
    <row r="25" spans="1:43" ht="15.75" customHeight="1" x14ac:dyDescent="0.2">
      <c r="A25" s="105"/>
      <c r="B25" s="132"/>
      <c r="C25" s="154"/>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6"/>
    </row>
    <row r="26" spans="1:43" ht="15.75" customHeight="1" x14ac:dyDescent="0.2">
      <c r="A26" s="105"/>
      <c r="B26" s="132"/>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32"/>
    </row>
    <row r="27" spans="1:43" ht="15.75" customHeight="1" x14ac:dyDescent="0.2">
      <c r="A27" s="105"/>
      <c r="B27" s="132"/>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32"/>
    </row>
    <row r="28" spans="1:43" ht="15.75" customHeight="1" x14ac:dyDescent="0.2">
      <c r="A28" s="105"/>
      <c r="B28" s="132"/>
      <c r="C28" s="105"/>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32"/>
    </row>
    <row r="29" spans="1:43" ht="15.75" customHeight="1" x14ac:dyDescent="0.2">
      <c r="A29" s="142"/>
      <c r="B29" s="144"/>
      <c r="C29" s="108"/>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33"/>
    </row>
    <row r="30" spans="1:43" ht="30" customHeight="1" x14ac:dyDescent="0.2">
      <c r="A30" s="162">
        <v>43770</v>
      </c>
      <c r="B30" s="131"/>
      <c r="C30" s="157" t="s">
        <v>245</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9"/>
    </row>
    <row r="31" spans="1:43" ht="15.75" customHeight="1" x14ac:dyDescent="0.2">
      <c r="A31" s="105"/>
      <c r="B31" s="132"/>
      <c r="C31" s="154"/>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6"/>
    </row>
    <row r="32" spans="1:43" ht="15.75" customHeight="1" x14ac:dyDescent="0.2">
      <c r="A32" s="105"/>
      <c r="B32" s="132"/>
      <c r="C32" s="105"/>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32"/>
    </row>
    <row r="33" spans="1:43" ht="15.75" customHeight="1" x14ac:dyDescent="0.2">
      <c r="A33" s="105"/>
      <c r="B33" s="132"/>
      <c r="C33" s="105"/>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32"/>
    </row>
    <row r="34" spans="1:43" ht="15.75" customHeight="1" x14ac:dyDescent="0.2">
      <c r="A34" s="105"/>
      <c r="B34" s="132"/>
      <c r="C34" s="105"/>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32"/>
    </row>
    <row r="35" spans="1:43" ht="15.75" customHeight="1" x14ac:dyDescent="0.2">
      <c r="A35" s="142"/>
      <c r="B35" s="144"/>
      <c r="C35" s="108"/>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33"/>
    </row>
    <row r="36" spans="1:43" ht="30" customHeight="1" x14ac:dyDescent="0.2">
      <c r="A36" s="161">
        <v>43800</v>
      </c>
      <c r="B36" s="131"/>
      <c r="C36" s="157" t="s">
        <v>245</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9"/>
    </row>
    <row r="37" spans="1:43" ht="15.75" customHeight="1" x14ac:dyDescent="0.2">
      <c r="A37" s="105"/>
      <c r="B37" s="132"/>
      <c r="C37" s="154"/>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1:43" ht="15.75" customHeight="1" x14ac:dyDescent="0.2">
      <c r="A38" s="105"/>
      <c r="B38" s="132"/>
      <c r="C38" s="105"/>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32"/>
    </row>
    <row r="39" spans="1:43" ht="15.75" customHeight="1" x14ac:dyDescent="0.2">
      <c r="A39" s="105"/>
      <c r="B39" s="132"/>
      <c r="C39" s="105"/>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32"/>
    </row>
    <row r="40" spans="1:43" ht="15.75" customHeight="1" x14ac:dyDescent="0.2">
      <c r="A40" s="105"/>
      <c r="B40" s="132"/>
      <c r="C40" s="105"/>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32"/>
    </row>
    <row r="41" spans="1:43" ht="15.75" customHeight="1" x14ac:dyDescent="0.2">
      <c r="A41" s="142"/>
      <c r="B41" s="144"/>
      <c r="C41" s="108"/>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33"/>
    </row>
    <row r="42" spans="1:43" ht="30" customHeight="1" x14ac:dyDescent="0.2">
      <c r="A42" s="162">
        <v>43831</v>
      </c>
      <c r="B42" s="131"/>
      <c r="C42" s="157" t="s">
        <v>245</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9"/>
    </row>
    <row r="43" spans="1:43" ht="15.75" customHeight="1" x14ac:dyDescent="0.2">
      <c r="A43" s="105"/>
      <c r="B43" s="132"/>
      <c r="C43" s="154"/>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6"/>
    </row>
    <row r="44" spans="1:43" ht="15.75" customHeight="1" x14ac:dyDescent="0.2">
      <c r="A44" s="105"/>
      <c r="B44" s="132"/>
      <c r="C44" s="105"/>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32"/>
    </row>
    <row r="45" spans="1:43" ht="15.75" customHeight="1" x14ac:dyDescent="0.2">
      <c r="A45" s="105"/>
      <c r="B45" s="132"/>
      <c r="C45" s="105"/>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32"/>
    </row>
    <row r="46" spans="1:43" ht="15.75" customHeight="1" x14ac:dyDescent="0.2">
      <c r="A46" s="105"/>
      <c r="B46" s="132"/>
      <c r="C46" s="105"/>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32"/>
    </row>
    <row r="47" spans="1:43" ht="15.75" customHeight="1" x14ac:dyDescent="0.2">
      <c r="A47" s="142"/>
      <c r="B47" s="144"/>
      <c r="C47" s="108"/>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33"/>
    </row>
    <row r="48" spans="1:43" ht="30" customHeight="1" x14ac:dyDescent="0.2">
      <c r="A48" s="161">
        <v>43862</v>
      </c>
      <c r="B48" s="131"/>
      <c r="C48" s="157" t="s">
        <v>245</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9"/>
    </row>
    <row r="49" spans="1:43" ht="15.75" customHeight="1" x14ac:dyDescent="0.2">
      <c r="A49" s="105"/>
      <c r="B49" s="132"/>
      <c r="C49" s="154"/>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6"/>
    </row>
    <row r="50" spans="1:43" ht="15.75" customHeight="1" x14ac:dyDescent="0.2">
      <c r="A50" s="105"/>
      <c r="B50" s="132"/>
      <c r="C50" s="105"/>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32"/>
    </row>
    <row r="51" spans="1:43" ht="15.75" customHeight="1" x14ac:dyDescent="0.2">
      <c r="A51" s="105"/>
      <c r="B51" s="132"/>
      <c r="C51" s="105"/>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32"/>
    </row>
    <row r="52" spans="1:43" ht="15.75" customHeight="1" x14ac:dyDescent="0.2">
      <c r="A52" s="105"/>
      <c r="B52" s="132"/>
      <c r="C52" s="105"/>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32"/>
    </row>
    <row r="53" spans="1:43" ht="15.75" customHeight="1" x14ac:dyDescent="0.2">
      <c r="A53" s="142"/>
      <c r="B53" s="144"/>
      <c r="C53" s="108"/>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33"/>
    </row>
    <row r="54" spans="1:43" ht="30" customHeight="1" x14ac:dyDescent="0.2">
      <c r="A54" s="162">
        <v>43891</v>
      </c>
      <c r="B54" s="131"/>
      <c r="C54" s="157" t="s">
        <v>245</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9"/>
    </row>
    <row r="55" spans="1:43" ht="15.75" customHeight="1" x14ac:dyDescent="0.2">
      <c r="A55" s="105"/>
      <c r="B55" s="132"/>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row>
    <row r="56" spans="1:43" ht="15.75" customHeight="1" x14ac:dyDescent="0.2">
      <c r="A56" s="105"/>
      <c r="B56" s="132"/>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32"/>
    </row>
    <row r="57" spans="1:43" ht="15.75" customHeight="1" x14ac:dyDescent="0.2">
      <c r="A57" s="105"/>
      <c r="B57" s="132"/>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32"/>
    </row>
    <row r="58" spans="1:43" ht="15.75" customHeight="1" x14ac:dyDescent="0.2">
      <c r="A58" s="105"/>
      <c r="B58" s="132"/>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32"/>
    </row>
    <row r="59" spans="1:43" ht="15.75" customHeight="1" x14ac:dyDescent="0.2">
      <c r="A59" s="142"/>
      <c r="B59" s="144"/>
      <c r="C59" s="108"/>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33"/>
    </row>
    <row r="60" spans="1:43" ht="30" customHeight="1" x14ac:dyDescent="0.2">
      <c r="A60" s="161">
        <v>43922</v>
      </c>
      <c r="B60" s="131"/>
      <c r="C60" s="157" t="s">
        <v>245</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9"/>
    </row>
    <row r="61" spans="1:43" ht="15.75" customHeight="1" x14ac:dyDescent="0.2">
      <c r="A61" s="105"/>
      <c r="B61" s="132"/>
      <c r="C61" s="154"/>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row>
    <row r="62" spans="1:43" ht="15.75" customHeight="1" x14ac:dyDescent="0.2">
      <c r="A62" s="105"/>
      <c r="B62" s="132"/>
      <c r="C62" s="105"/>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32"/>
    </row>
    <row r="63" spans="1:43" ht="15.75" customHeight="1" x14ac:dyDescent="0.2">
      <c r="A63" s="105"/>
      <c r="B63" s="132"/>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32"/>
    </row>
    <row r="64" spans="1:43" ht="15.75" customHeight="1" x14ac:dyDescent="0.2">
      <c r="A64" s="105"/>
      <c r="B64" s="132"/>
      <c r="C64" s="105"/>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32"/>
    </row>
    <row r="65" spans="1:43" ht="15.75" customHeight="1" x14ac:dyDescent="0.2">
      <c r="A65" s="142"/>
      <c r="B65" s="144"/>
      <c r="C65" s="108"/>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33"/>
    </row>
    <row r="66" spans="1:43" ht="30" customHeight="1" x14ac:dyDescent="0.2">
      <c r="A66" s="162">
        <v>43952</v>
      </c>
      <c r="B66" s="131"/>
      <c r="C66" s="157" t="s">
        <v>245</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9"/>
    </row>
    <row r="67" spans="1:43" ht="15.75" customHeight="1" x14ac:dyDescent="0.2">
      <c r="A67" s="105"/>
      <c r="B67" s="132"/>
      <c r="C67" s="154"/>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row>
    <row r="68" spans="1:43" ht="15.75" customHeight="1" x14ac:dyDescent="0.2">
      <c r="A68" s="105"/>
      <c r="B68" s="132"/>
      <c r="C68" s="105"/>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32"/>
    </row>
    <row r="69" spans="1:43" ht="15.75" customHeight="1" x14ac:dyDescent="0.2">
      <c r="A69" s="105"/>
      <c r="B69" s="132"/>
      <c r="C69" s="105"/>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32"/>
    </row>
    <row r="70" spans="1:43" ht="15.75" customHeight="1" x14ac:dyDescent="0.2">
      <c r="A70" s="105"/>
      <c r="B70" s="132"/>
      <c r="C70" s="105"/>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32"/>
    </row>
    <row r="71" spans="1:43" ht="15.75" customHeight="1" x14ac:dyDescent="0.2">
      <c r="A71" s="142"/>
      <c r="B71" s="144"/>
      <c r="C71" s="108"/>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33"/>
    </row>
    <row r="72" spans="1:43" ht="30" customHeight="1" x14ac:dyDescent="0.2">
      <c r="A72" s="161">
        <v>43983</v>
      </c>
      <c r="B72" s="131"/>
      <c r="C72" s="157" t="s">
        <v>245</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9"/>
    </row>
    <row r="73" spans="1:43" ht="15.75" customHeight="1" x14ac:dyDescent="0.2">
      <c r="A73" s="105"/>
      <c r="B73" s="132"/>
      <c r="C73" s="154"/>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6"/>
    </row>
    <row r="74" spans="1:43" ht="15.75" customHeight="1" x14ac:dyDescent="0.2">
      <c r="A74" s="105"/>
      <c r="B74" s="132"/>
      <c r="C74" s="105"/>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32"/>
    </row>
    <row r="75" spans="1:43" ht="15.75" customHeight="1" x14ac:dyDescent="0.2">
      <c r="A75" s="105"/>
      <c r="B75" s="132"/>
      <c r="C75" s="105"/>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32"/>
    </row>
    <row r="76" spans="1:43" ht="15.75" customHeight="1" x14ac:dyDescent="0.2">
      <c r="A76" s="105"/>
      <c r="B76" s="132"/>
      <c r="C76" s="105"/>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32"/>
    </row>
    <row r="77" spans="1:43" ht="15.75" customHeight="1" x14ac:dyDescent="0.2">
      <c r="A77" s="142"/>
      <c r="B77" s="144"/>
      <c r="C77" s="108"/>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33"/>
    </row>
    <row r="78" spans="1:43" ht="30" customHeight="1" x14ac:dyDescent="0.2">
      <c r="A78" s="162">
        <v>44013</v>
      </c>
      <c r="B78" s="131"/>
      <c r="C78" s="157" t="s">
        <v>245</v>
      </c>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9"/>
    </row>
    <row r="79" spans="1:43" ht="15.75" customHeight="1" x14ac:dyDescent="0.2">
      <c r="A79" s="105"/>
      <c r="B79" s="132"/>
      <c r="C79" s="154"/>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6"/>
    </row>
    <row r="80" spans="1:43" ht="15.75" customHeight="1" x14ac:dyDescent="0.2">
      <c r="A80" s="105"/>
      <c r="B80" s="132"/>
      <c r="C80" s="105"/>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32"/>
    </row>
    <row r="81" spans="1:43" ht="15.75" customHeight="1" x14ac:dyDescent="0.2">
      <c r="A81" s="105"/>
      <c r="B81" s="132"/>
      <c r="C81" s="105"/>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32"/>
    </row>
    <row r="82" spans="1:43" ht="15.75" customHeight="1" x14ac:dyDescent="0.2">
      <c r="A82" s="105"/>
      <c r="B82" s="132"/>
      <c r="C82" s="105"/>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32"/>
    </row>
    <row r="83" spans="1:43" ht="15.75" customHeight="1" x14ac:dyDescent="0.2">
      <c r="A83" s="142"/>
      <c r="B83" s="144"/>
      <c r="C83" s="108"/>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33"/>
    </row>
    <row r="84" spans="1:43" ht="30" customHeight="1" x14ac:dyDescent="0.2">
      <c r="A84" s="161">
        <v>44044</v>
      </c>
      <c r="B84" s="131"/>
      <c r="C84" s="157" t="s">
        <v>245</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9"/>
    </row>
    <row r="85" spans="1:43" ht="15.75" customHeight="1" x14ac:dyDescent="0.2">
      <c r="A85" s="105"/>
      <c r="B85" s="132"/>
      <c r="C85" s="154"/>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6"/>
    </row>
    <row r="86" spans="1:43" ht="15.75" customHeight="1" x14ac:dyDescent="0.2">
      <c r="A86" s="105"/>
      <c r="B86" s="132"/>
      <c r="C86" s="105"/>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32"/>
    </row>
    <row r="87" spans="1:43" ht="15.75" customHeight="1" x14ac:dyDescent="0.2">
      <c r="A87" s="105"/>
      <c r="B87" s="132"/>
      <c r="C87" s="105"/>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32"/>
    </row>
    <row r="88" spans="1:43" ht="15.75" customHeight="1" x14ac:dyDescent="0.2">
      <c r="A88" s="105"/>
      <c r="B88" s="132"/>
      <c r="C88" s="105"/>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32"/>
    </row>
    <row r="89" spans="1:43" ht="15.75" customHeight="1" x14ac:dyDescent="0.2">
      <c r="A89" s="142"/>
      <c r="B89" s="144"/>
      <c r="C89" s="142"/>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4"/>
    </row>
    <row r="90" spans="1:43" ht="30" customHeight="1" x14ac:dyDescent="0.2">
      <c r="A90" s="162">
        <v>44075</v>
      </c>
      <c r="B90" s="131"/>
      <c r="C90" s="157" t="s">
        <v>245</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9"/>
    </row>
    <row r="91" spans="1:43" ht="15.75" customHeight="1" x14ac:dyDescent="0.2">
      <c r="A91" s="105"/>
      <c r="B91" s="132"/>
      <c r="C91" s="102"/>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31"/>
    </row>
    <row r="92" spans="1:43" ht="15.75" customHeight="1" x14ac:dyDescent="0.2">
      <c r="A92" s="105"/>
      <c r="B92" s="132"/>
      <c r="C92" s="105"/>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32"/>
    </row>
    <row r="93" spans="1:43" ht="15.75" customHeight="1" x14ac:dyDescent="0.2">
      <c r="A93" s="105"/>
      <c r="B93" s="132"/>
      <c r="C93" s="105"/>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32"/>
    </row>
    <row r="94" spans="1:43" ht="15.75" customHeight="1" x14ac:dyDescent="0.2">
      <c r="A94" s="105"/>
      <c r="B94" s="132"/>
      <c r="C94" s="105"/>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32"/>
    </row>
    <row r="95" spans="1:43" ht="15.75" customHeight="1" x14ac:dyDescent="0.2">
      <c r="A95" s="142"/>
      <c r="B95" s="144"/>
      <c r="C95" s="142"/>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4"/>
    </row>
    <row r="96" spans="1:4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6">
    <mergeCell ref="B12:F12"/>
    <mergeCell ref="AJ12:AQ12"/>
    <mergeCell ref="B14:F14"/>
    <mergeCell ref="B15:F15"/>
    <mergeCell ref="G15:M15"/>
    <mergeCell ref="N15:U15"/>
    <mergeCell ref="X15:AB15"/>
    <mergeCell ref="AC15:AI15"/>
    <mergeCell ref="AJ15:AQ15"/>
    <mergeCell ref="A9:AQ9"/>
    <mergeCell ref="B10:F10"/>
    <mergeCell ref="G10:M10"/>
    <mergeCell ref="N10:U10"/>
    <mergeCell ref="X10:AB10"/>
    <mergeCell ref="AC10:AI10"/>
    <mergeCell ref="AJ10:AQ10"/>
    <mergeCell ref="B11:F11"/>
    <mergeCell ref="G11:M11"/>
    <mergeCell ref="N11:U11"/>
    <mergeCell ref="X11:AB11"/>
    <mergeCell ref="AC11:AI11"/>
    <mergeCell ref="AJ11:AQ11"/>
    <mergeCell ref="AA8:AE8"/>
    <mergeCell ref="AF8:AQ8"/>
    <mergeCell ref="A6:M7"/>
    <mergeCell ref="A8:M8"/>
    <mergeCell ref="N8:U8"/>
    <mergeCell ref="V8:Y8"/>
    <mergeCell ref="A5:M5"/>
    <mergeCell ref="N5:Y5"/>
    <mergeCell ref="AA5:AE5"/>
    <mergeCell ref="AF5:AQ5"/>
    <mergeCell ref="N6:Y7"/>
    <mergeCell ref="AF6:AQ6"/>
    <mergeCell ref="AF7:AQ7"/>
    <mergeCell ref="A1:AQ1"/>
    <mergeCell ref="A2:AQ2"/>
    <mergeCell ref="A3:AQ3"/>
    <mergeCell ref="A4:M4"/>
    <mergeCell ref="N4:Y4"/>
    <mergeCell ref="AA4:AE4"/>
    <mergeCell ref="AF4:AQ4"/>
    <mergeCell ref="AA6:AE6"/>
    <mergeCell ref="AA7:AE7"/>
    <mergeCell ref="C78:AQ78"/>
    <mergeCell ref="C79:AQ83"/>
    <mergeCell ref="C84:AQ84"/>
    <mergeCell ref="C85:AQ89"/>
    <mergeCell ref="C90:AQ90"/>
    <mergeCell ref="C91:AQ95"/>
    <mergeCell ref="C55:AQ59"/>
    <mergeCell ref="C60:AQ60"/>
    <mergeCell ref="C61:AQ65"/>
    <mergeCell ref="C66:AQ66"/>
    <mergeCell ref="C67:AQ71"/>
    <mergeCell ref="C72:AQ72"/>
    <mergeCell ref="C73:AQ77"/>
    <mergeCell ref="A78:B83"/>
    <mergeCell ref="A84:B89"/>
    <mergeCell ref="A90:B95"/>
    <mergeCell ref="A30:B35"/>
    <mergeCell ref="A36:B41"/>
    <mergeCell ref="A42:B47"/>
    <mergeCell ref="A48:B53"/>
    <mergeCell ref="A54:B59"/>
    <mergeCell ref="A60:B65"/>
    <mergeCell ref="A66:B71"/>
    <mergeCell ref="C31:AQ35"/>
    <mergeCell ref="C36:AQ36"/>
    <mergeCell ref="C37:AQ41"/>
    <mergeCell ref="C42:AQ42"/>
    <mergeCell ref="C43:AQ47"/>
    <mergeCell ref="C48:AQ48"/>
    <mergeCell ref="C49:AQ53"/>
    <mergeCell ref="C54:AQ54"/>
    <mergeCell ref="A72:B77"/>
    <mergeCell ref="AC16:AI16"/>
    <mergeCell ref="AJ16:AQ16"/>
    <mergeCell ref="A17:AN17"/>
    <mergeCell ref="C25:AQ29"/>
    <mergeCell ref="C30:AQ30"/>
    <mergeCell ref="A18:B18"/>
    <mergeCell ref="C18:AQ18"/>
    <mergeCell ref="A19:B23"/>
    <mergeCell ref="C19:AQ23"/>
    <mergeCell ref="A24:B29"/>
    <mergeCell ref="C24:AQ24"/>
    <mergeCell ref="B13:F13"/>
    <mergeCell ref="G13:M13"/>
    <mergeCell ref="N13:U13"/>
    <mergeCell ref="G14:M14"/>
    <mergeCell ref="N14:U14"/>
    <mergeCell ref="B16:F16"/>
    <mergeCell ref="G16:M16"/>
    <mergeCell ref="N16:U16"/>
    <mergeCell ref="X16:AB16"/>
    <mergeCell ref="X12:AB12"/>
    <mergeCell ref="AC12:AI12"/>
    <mergeCell ref="X13:AB13"/>
    <mergeCell ref="AC13:AI13"/>
    <mergeCell ref="AJ13:AQ13"/>
    <mergeCell ref="X14:AB14"/>
    <mergeCell ref="AC14:AI14"/>
    <mergeCell ref="AJ14:AQ14"/>
    <mergeCell ref="G12:M12"/>
    <mergeCell ref="N12:U1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'Pick List '!$C$6:$C$12</xm:f>
          </x14:formula1>
          <xm:sqref>V8</xm:sqref>
        </x14:dataValidation>
        <x14:dataValidation type="list" allowBlank="1" showErrorMessage="1" xr:uid="{00000000-0002-0000-0100-000001000000}">
          <x14:formula1>
            <xm:f>'Pick List '!$A$4:$A$15</xm:f>
          </x14:formula1>
          <xm:sqref>N8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I1012"/>
  <sheetViews>
    <sheetView workbookViewId="0">
      <pane ySplit="1" topLeftCell="A2" activePane="bottomLeft" state="frozen"/>
      <selection pane="bottomLeft" activeCell="B3" sqref="B3"/>
    </sheetView>
  </sheetViews>
  <sheetFormatPr defaultColWidth="12.625" defaultRowHeight="15" customHeight="1" x14ac:dyDescent="0.2"/>
  <cols>
    <col min="1" max="1" width="4.125" customWidth="1"/>
    <col min="2" max="2" width="5.125" customWidth="1"/>
    <col min="3" max="3" width="4.875" customWidth="1"/>
    <col min="4" max="9" width="4.125" customWidth="1"/>
    <col min="10" max="10" width="5.875" customWidth="1"/>
    <col min="11" max="11" width="5.125" customWidth="1"/>
    <col min="12" max="12" width="5.25" customWidth="1"/>
    <col min="13" max="70" width="4.125" customWidth="1"/>
    <col min="71" max="72" width="4.625" customWidth="1"/>
    <col min="73" max="86" width="4.125" customWidth="1"/>
    <col min="87" max="87" width="8.625" customWidth="1"/>
  </cols>
  <sheetData>
    <row r="1" spans="1:87" ht="60" customHeight="1" x14ac:dyDescent="0.2">
      <c r="A1" s="14" t="s">
        <v>239</v>
      </c>
      <c r="B1" s="203" t="s">
        <v>247</v>
      </c>
      <c r="C1" s="79"/>
      <c r="D1" s="204" t="s">
        <v>248</v>
      </c>
      <c r="E1" s="78"/>
      <c r="F1" s="79"/>
      <c r="G1" s="205" t="s">
        <v>249</v>
      </c>
      <c r="H1" s="79"/>
      <c r="I1" s="15" t="s">
        <v>250</v>
      </c>
      <c r="J1" s="16" t="s">
        <v>251</v>
      </c>
      <c r="K1" s="206" t="s">
        <v>252</v>
      </c>
      <c r="L1" s="79"/>
      <c r="M1" s="207" t="s">
        <v>253</v>
      </c>
      <c r="N1" s="79"/>
      <c r="O1" s="206" t="s">
        <v>254</v>
      </c>
      <c r="P1" s="79"/>
      <c r="Q1" s="207" t="s">
        <v>255</v>
      </c>
      <c r="R1" s="79"/>
      <c r="S1" s="195" t="s">
        <v>256</v>
      </c>
      <c r="T1" s="79"/>
      <c r="U1" s="195" t="s">
        <v>257</v>
      </c>
      <c r="V1" s="79"/>
      <c r="W1" s="196" t="s">
        <v>256</v>
      </c>
      <c r="X1" s="79"/>
      <c r="Y1" s="196" t="s">
        <v>257</v>
      </c>
      <c r="Z1" s="79"/>
      <c r="AA1" s="195" t="s">
        <v>256</v>
      </c>
      <c r="AB1" s="79"/>
      <c r="AC1" s="195" t="s">
        <v>257</v>
      </c>
      <c r="AD1" s="79"/>
      <c r="AE1" s="196" t="s">
        <v>256</v>
      </c>
      <c r="AF1" s="79"/>
      <c r="AG1" s="196" t="s">
        <v>257</v>
      </c>
      <c r="AH1" s="79"/>
      <c r="AI1" s="195" t="s">
        <v>256</v>
      </c>
      <c r="AJ1" s="79"/>
      <c r="AK1" s="195" t="s">
        <v>257</v>
      </c>
      <c r="AL1" s="79"/>
      <c r="AM1" s="196" t="s">
        <v>256</v>
      </c>
      <c r="AN1" s="79"/>
      <c r="AO1" s="196" t="s">
        <v>257</v>
      </c>
      <c r="AP1" s="79"/>
      <c r="AQ1" s="195" t="s">
        <v>256</v>
      </c>
      <c r="AR1" s="79"/>
      <c r="AS1" s="195" t="s">
        <v>257</v>
      </c>
      <c r="AT1" s="79"/>
      <c r="AU1" s="196" t="s">
        <v>256</v>
      </c>
      <c r="AV1" s="79"/>
      <c r="AW1" s="196" t="s">
        <v>257</v>
      </c>
      <c r="AX1" s="79"/>
      <c r="AY1" s="195" t="s">
        <v>256</v>
      </c>
      <c r="AZ1" s="79"/>
      <c r="BA1" s="195" t="s">
        <v>257</v>
      </c>
      <c r="BB1" s="79"/>
      <c r="BC1" s="196" t="s">
        <v>256</v>
      </c>
      <c r="BD1" s="79"/>
      <c r="BE1" s="196" t="s">
        <v>257</v>
      </c>
      <c r="BF1" s="79"/>
      <c r="BG1" s="195" t="s">
        <v>256</v>
      </c>
      <c r="BH1" s="79"/>
      <c r="BI1" s="195" t="s">
        <v>257</v>
      </c>
      <c r="BJ1" s="79"/>
      <c r="BK1" s="196" t="s">
        <v>256</v>
      </c>
      <c r="BL1" s="79"/>
      <c r="BM1" s="196" t="s">
        <v>257</v>
      </c>
      <c r="BN1" s="79"/>
      <c r="BO1" s="200" t="s">
        <v>258</v>
      </c>
      <c r="BP1" s="78"/>
      <c r="BQ1" s="79"/>
      <c r="BR1" s="17" t="s">
        <v>259</v>
      </c>
      <c r="BS1" s="201" t="s">
        <v>260</v>
      </c>
      <c r="BT1" s="79"/>
      <c r="BU1" s="202" t="s">
        <v>261</v>
      </c>
      <c r="BV1" s="78"/>
      <c r="BW1" s="78"/>
      <c r="BX1" s="78"/>
      <c r="BY1" s="78"/>
      <c r="BZ1" s="78"/>
      <c r="CA1" s="79"/>
      <c r="CB1" s="149" t="s">
        <v>262</v>
      </c>
      <c r="CC1" s="78"/>
      <c r="CD1" s="78"/>
      <c r="CE1" s="78"/>
      <c r="CF1" s="78"/>
      <c r="CG1" s="78"/>
      <c r="CH1" s="79"/>
      <c r="CI1" s="18" t="s">
        <v>263</v>
      </c>
    </row>
    <row r="2" spans="1:87" ht="18.75" x14ac:dyDescent="0.2">
      <c r="A2" s="197" t="str">
        <f>'BASE GRANTEE INFO &amp; UPDATES'!A1</f>
        <v>WV Bureau for Behavioral Health  - Substance Use Disorders - Pregnant  and Postpartum Women  v 20200301F</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3"/>
    </row>
    <row r="3" spans="1:87" ht="16.5" customHeight="1" x14ac:dyDescent="0.2">
      <c r="A3" s="198" t="str">
        <f>'BASE GRANTEE INFO &amp; UPDATES'!A2</f>
        <v xml:space="preserve">Program reports need to be submitted electronically, via e-mail to DHHRBBHReporting@wv.gov  within 25 calendar days of the end of each month </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3"/>
    </row>
    <row r="4" spans="1:87" ht="15.75" customHeight="1" x14ac:dyDescent="0.25">
      <c r="A4" s="199" t="s">
        <v>264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row>
    <row r="5" spans="1:87" x14ac:dyDescent="0.25">
      <c r="A5" s="165" t="s">
        <v>265</v>
      </c>
      <c r="B5" s="78"/>
      <c r="C5" s="78"/>
      <c r="D5" s="78"/>
      <c r="E5" s="78"/>
      <c r="F5" s="78"/>
      <c r="G5" s="78"/>
      <c r="H5" s="78"/>
      <c r="I5" s="78"/>
      <c r="J5" s="78"/>
      <c r="K5" s="78"/>
      <c r="L5" s="78"/>
      <c r="M5" s="79"/>
      <c r="N5" s="166" t="str">
        <f>'BASE GRANTEE INFO &amp; UPDATES'!N4</f>
        <v>Program Name (Listed on the Statement of Work)</v>
      </c>
      <c r="O5" s="143"/>
      <c r="P5" s="143"/>
      <c r="Q5" s="143"/>
      <c r="R5" s="143"/>
      <c r="S5" s="143"/>
      <c r="T5" s="143"/>
      <c r="U5" s="143"/>
      <c r="V5" s="143"/>
      <c r="W5" s="143"/>
      <c r="X5" s="143"/>
      <c r="Y5" s="144"/>
      <c r="Z5" s="7"/>
      <c r="AA5" s="167" t="s">
        <v>222</v>
      </c>
      <c r="AB5" s="74"/>
      <c r="AC5" s="74"/>
      <c r="AD5" s="74"/>
      <c r="AE5" s="75"/>
      <c r="AF5" s="166" t="str">
        <f>'BASE GRANTEE INFO &amp; UPDATES'!AF4</f>
        <v xml:space="preserve">Grantee's Formal Name (Name on the Grant) </v>
      </c>
      <c r="AG5" s="143"/>
      <c r="AH5" s="143"/>
      <c r="AI5" s="143"/>
      <c r="AJ5" s="143"/>
      <c r="AK5" s="143"/>
      <c r="AL5" s="143"/>
      <c r="AM5" s="143"/>
      <c r="AN5" s="143"/>
      <c r="AO5" s="143"/>
      <c r="AP5" s="143"/>
      <c r="AQ5" s="144"/>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row>
    <row r="6" spans="1:87" x14ac:dyDescent="0.25">
      <c r="A6" s="165" t="s">
        <v>266</v>
      </c>
      <c r="B6" s="78"/>
      <c r="C6" s="78"/>
      <c r="D6" s="78"/>
      <c r="E6" s="78"/>
      <c r="F6" s="78"/>
      <c r="G6" s="78"/>
      <c r="H6" s="78"/>
      <c r="I6" s="78"/>
      <c r="J6" s="78"/>
      <c r="K6" s="78"/>
      <c r="L6" s="78"/>
      <c r="M6" s="79"/>
      <c r="N6" s="166" t="str">
        <f>'BASE GRANTEE INFO &amp; UPDATES'!N5</f>
        <v>Grantee's Name for the program</v>
      </c>
      <c r="O6" s="143"/>
      <c r="P6" s="143"/>
      <c r="Q6" s="143"/>
      <c r="R6" s="143"/>
      <c r="S6" s="143"/>
      <c r="T6" s="143"/>
      <c r="U6" s="143"/>
      <c r="V6" s="143"/>
      <c r="W6" s="143"/>
      <c r="X6" s="143"/>
      <c r="Y6" s="144"/>
      <c r="Z6" s="8"/>
      <c r="AA6" s="174" t="s">
        <v>226</v>
      </c>
      <c r="AB6" s="78"/>
      <c r="AC6" s="78"/>
      <c r="AD6" s="78"/>
      <c r="AE6" s="79"/>
      <c r="AF6" s="166" t="str">
        <f>'BASE GRANTEE INFO &amp; UPDATES'!AF5</f>
        <v>John Doe, Jane Doe</v>
      </c>
      <c r="AG6" s="143"/>
      <c r="AH6" s="143"/>
      <c r="AI6" s="143"/>
      <c r="AJ6" s="143"/>
      <c r="AK6" s="143"/>
      <c r="AL6" s="143"/>
      <c r="AM6" s="143"/>
      <c r="AN6" s="143"/>
      <c r="AO6" s="143"/>
      <c r="AP6" s="143"/>
      <c r="AQ6" s="144"/>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15" customHeight="1" x14ac:dyDescent="0.25">
      <c r="A7" s="170" t="s">
        <v>228</v>
      </c>
      <c r="B7" s="103"/>
      <c r="C7" s="103"/>
      <c r="D7" s="103"/>
      <c r="E7" s="103"/>
      <c r="F7" s="103"/>
      <c r="G7" s="103"/>
      <c r="H7" s="103"/>
      <c r="I7" s="103"/>
      <c r="J7" s="103"/>
      <c r="K7" s="103"/>
      <c r="L7" s="103"/>
      <c r="M7" s="131"/>
      <c r="N7" s="176" t="str">
        <f>'BASE GRANTEE INFO &amp; UPDATES'!N6</f>
        <v>123 Any Street, Any City, WV 12345</v>
      </c>
      <c r="O7" s="103"/>
      <c r="P7" s="103"/>
      <c r="Q7" s="103"/>
      <c r="R7" s="103"/>
      <c r="S7" s="103"/>
      <c r="T7" s="103"/>
      <c r="U7" s="103"/>
      <c r="V7" s="103"/>
      <c r="W7" s="103"/>
      <c r="X7" s="103"/>
      <c r="Y7" s="131"/>
      <c r="Z7" s="8"/>
      <c r="AA7" s="165" t="s">
        <v>230</v>
      </c>
      <c r="AB7" s="78"/>
      <c r="AC7" s="78"/>
      <c r="AD7" s="78"/>
      <c r="AE7" s="79"/>
      <c r="AF7" s="166" t="str">
        <f>'BASE GRANTEE INFO &amp; UPDATES'!AF6</f>
        <v>(304) 123-4567 (304) 891-2345</v>
      </c>
      <c r="AG7" s="143"/>
      <c r="AH7" s="143"/>
      <c r="AI7" s="143"/>
      <c r="AJ7" s="143"/>
      <c r="AK7" s="143"/>
      <c r="AL7" s="143"/>
      <c r="AM7" s="143"/>
      <c r="AN7" s="143"/>
      <c r="AO7" s="143"/>
      <c r="AP7" s="143"/>
      <c r="AQ7" s="144"/>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row>
    <row r="8" spans="1:87" x14ac:dyDescent="0.25">
      <c r="A8" s="142"/>
      <c r="B8" s="143"/>
      <c r="C8" s="143"/>
      <c r="D8" s="143"/>
      <c r="E8" s="143"/>
      <c r="F8" s="143"/>
      <c r="G8" s="143"/>
      <c r="H8" s="143"/>
      <c r="I8" s="143"/>
      <c r="J8" s="143"/>
      <c r="K8" s="143"/>
      <c r="L8" s="143"/>
      <c r="M8" s="144"/>
      <c r="N8" s="142"/>
      <c r="O8" s="143"/>
      <c r="P8" s="143"/>
      <c r="Q8" s="143"/>
      <c r="R8" s="143"/>
      <c r="S8" s="143"/>
      <c r="T8" s="143"/>
      <c r="U8" s="143"/>
      <c r="V8" s="143"/>
      <c r="W8" s="143"/>
      <c r="X8" s="143"/>
      <c r="Y8" s="144"/>
      <c r="Z8" s="8"/>
      <c r="AA8" s="165" t="s">
        <v>232</v>
      </c>
      <c r="AB8" s="78"/>
      <c r="AC8" s="78"/>
      <c r="AD8" s="78"/>
      <c r="AE8" s="79"/>
      <c r="AF8" s="166" t="str">
        <f>'BASE GRANTEE INFO &amp; UPDATES'!AF7</f>
        <v>G20</v>
      </c>
      <c r="AG8" s="143"/>
      <c r="AH8" s="143"/>
      <c r="AI8" s="143"/>
      <c r="AJ8" s="143"/>
      <c r="AK8" s="143"/>
      <c r="AL8" s="143"/>
      <c r="AM8" s="143"/>
      <c r="AN8" s="143"/>
      <c r="AO8" s="143"/>
      <c r="AP8" s="143"/>
      <c r="AQ8" s="144"/>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row>
    <row r="9" spans="1:87" ht="15.75" customHeight="1" x14ac:dyDescent="0.25">
      <c r="A9" s="171" t="s">
        <v>267</v>
      </c>
      <c r="B9" s="78"/>
      <c r="C9" s="78"/>
      <c r="D9" s="78"/>
      <c r="E9" s="78"/>
      <c r="F9" s="78"/>
      <c r="G9" s="78"/>
      <c r="H9" s="78"/>
      <c r="I9" s="78"/>
      <c r="J9" s="78"/>
      <c r="K9" s="78"/>
      <c r="L9" s="78"/>
      <c r="M9" s="79"/>
      <c r="N9" s="208" t="str">
        <f>'BASE GRANTEE INFO &amp; UPDATES'!N8</f>
        <v>October 1 - 31</v>
      </c>
      <c r="O9" s="78"/>
      <c r="P9" s="78"/>
      <c r="Q9" s="78"/>
      <c r="R9" s="78"/>
      <c r="S9" s="78"/>
      <c r="T9" s="78"/>
      <c r="U9" s="79"/>
      <c r="V9" s="208">
        <f>'BASE GRANTEE INFO &amp; UPDATES'!V8</f>
        <v>2019</v>
      </c>
      <c r="W9" s="78"/>
      <c r="X9" s="78"/>
      <c r="Y9" s="79"/>
      <c r="Z9" s="8"/>
      <c r="AA9" s="168" t="s">
        <v>236</v>
      </c>
      <c r="AB9" s="78"/>
      <c r="AC9" s="78"/>
      <c r="AD9" s="78"/>
      <c r="AE9" s="79"/>
      <c r="AF9" s="209" t="str">
        <f>'BASE GRANTEE INFO &amp; UPDATES'!AF8</f>
        <v>0000000</v>
      </c>
      <c r="AG9" s="143"/>
      <c r="AH9" s="143"/>
      <c r="AI9" s="143"/>
      <c r="AJ9" s="143"/>
      <c r="AK9" s="143"/>
      <c r="AL9" s="143"/>
      <c r="AM9" s="143"/>
      <c r="AN9" s="143"/>
      <c r="AO9" s="143"/>
      <c r="AP9" s="143"/>
      <c r="AQ9" s="144"/>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row>
    <row r="10" spans="1:87" ht="45" customHeight="1" x14ac:dyDescent="0.25">
      <c r="A10" s="213" t="s">
        <v>46</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214"/>
      <c r="AR10" s="13"/>
      <c r="AS10" s="13"/>
      <c r="AT10" s="13"/>
      <c r="AU10" s="13"/>
      <c r="AV10" s="13"/>
      <c r="AW10" s="13"/>
      <c r="AX10" s="13"/>
      <c r="AY10" s="13"/>
      <c r="AZ10" s="19"/>
      <c r="BA10" s="20"/>
      <c r="BB10" s="20"/>
      <c r="BC10" s="20"/>
      <c r="BD10" s="20"/>
      <c r="BE10" s="20"/>
      <c r="BF10" s="20"/>
      <c r="BG10" s="20"/>
      <c r="BH10" s="20"/>
      <c r="BI10" s="20"/>
      <c r="BJ10" s="20"/>
      <c r="BK10" s="20"/>
      <c r="BL10" s="20"/>
      <c r="BM10" s="20"/>
      <c r="BN10" s="20"/>
      <c r="BO10" s="20"/>
      <c r="BP10" s="20"/>
      <c r="BQ10" s="20"/>
      <c r="BR10" s="13"/>
      <c r="BS10" s="13"/>
      <c r="BT10" s="13"/>
      <c r="BU10" s="13"/>
      <c r="BV10" s="13"/>
      <c r="BW10" s="13"/>
      <c r="BX10" s="13"/>
      <c r="BY10" s="13"/>
      <c r="BZ10" s="13"/>
      <c r="CA10" s="13"/>
      <c r="CB10" s="13"/>
      <c r="CC10" s="13"/>
      <c r="CD10" s="13"/>
      <c r="CE10" s="13"/>
      <c r="CF10" s="13"/>
      <c r="CG10" s="13"/>
      <c r="CH10" s="13"/>
      <c r="CI10" s="13"/>
    </row>
    <row r="11" spans="1:87" ht="45" customHeight="1" x14ac:dyDescent="0.25">
      <c r="A11" s="21"/>
      <c r="B11" s="21"/>
      <c r="C11" s="21"/>
      <c r="D11" s="21"/>
      <c r="E11" s="21"/>
      <c r="F11" s="21"/>
      <c r="G11" s="21"/>
      <c r="H11" s="21"/>
      <c r="I11" s="13"/>
      <c r="J11" s="13"/>
      <c r="K11" s="13"/>
      <c r="L11" s="13"/>
      <c r="M11" s="13"/>
      <c r="N11" s="13"/>
      <c r="O11" s="13"/>
      <c r="P11" s="13"/>
      <c r="Q11" s="13"/>
      <c r="R11" s="13"/>
      <c r="S11" s="211">
        <v>43739</v>
      </c>
      <c r="T11" s="78"/>
      <c r="U11" s="78"/>
      <c r="V11" s="79"/>
      <c r="W11" s="212">
        <v>43770</v>
      </c>
      <c r="X11" s="78"/>
      <c r="Y11" s="78"/>
      <c r="Z11" s="79"/>
      <c r="AA11" s="211">
        <v>43800</v>
      </c>
      <c r="AB11" s="78"/>
      <c r="AC11" s="78"/>
      <c r="AD11" s="79"/>
      <c r="AE11" s="212">
        <v>43831</v>
      </c>
      <c r="AF11" s="78"/>
      <c r="AG11" s="78"/>
      <c r="AH11" s="79"/>
      <c r="AI11" s="211">
        <v>43862</v>
      </c>
      <c r="AJ11" s="78"/>
      <c r="AK11" s="78"/>
      <c r="AL11" s="79"/>
      <c r="AM11" s="212">
        <v>43891</v>
      </c>
      <c r="AN11" s="78"/>
      <c r="AO11" s="78"/>
      <c r="AP11" s="79"/>
      <c r="AQ11" s="211">
        <v>43922</v>
      </c>
      <c r="AR11" s="78"/>
      <c r="AS11" s="78"/>
      <c r="AT11" s="79"/>
      <c r="AU11" s="212">
        <v>43952</v>
      </c>
      <c r="AV11" s="78"/>
      <c r="AW11" s="78"/>
      <c r="AX11" s="79"/>
      <c r="AY11" s="211">
        <v>43983</v>
      </c>
      <c r="AZ11" s="78"/>
      <c r="BA11" s="78"/>
      <c r="BB11" s="79"/>
      <c r="BC11" s="212">
        <v>44013</v>
      </c>
      <c r="BD11" s="78"/>
      <c r="BE11" s="78"/>
      <c r="BF11" s="79"/>
      <c r="BG11" s="211">
        <v>44044</v>
      </c>
      <c r="BH11" s="78"/>
      <c r="BI11" s="78"/>
      <c r="BJ11" s="79"/>
      <c r="BK11" s="212">
        <v>44075</v>
      </c>
      <c r="BL11" s="78"/>
      <c r="BM11" s="78"/>
      <c r="BN11" s="79"/>
      <c r="BO11" s="20"/>
      <c r="BP11" s="20"/>
      <c r="BQ11" s="20"/>
      <c r="BR11" s="13"/>
      <c r="BS11" s="13"/>
      <c r="BT11" s="13"/>
      <c r="BU11" s="13"/>
      <c r="BV11" s="13"/>
      <c r="BW11" s="13"/>
      <c r="BX11" s="13"/>
      <c r="BY11" s="13"/>
      <c r="BZ11" s="13"/>
      <c r="CA11" s="13"/>
      <c r="CB11" s="13"/>
      <c r="CC11" s="13"/>
      <c r="CD11" s="13"/>
      <c r="CE11" s="13"/>
      <c r="CF11" s="13"/>
      <c r="CG11" s="13"/>
      <c r="CH11" s="13"/>
      <c r="CI11" s="13"/>
    </row>
    <row r="12" spans="1:87" ht="60" customHeight="1" x14ac:dyDescent="0.2">
      <c r="A12" s="22" t="s">
        <v>239</v>
      </c>
      <c r="B12" s="215" t="s">
        <v>247</v>
      </c>
      <c r="C12" s="159"/>
      <c r="D12" s="216" t="s">
        <v>248</v>
      </c>
      <c r="E12" s="158"/>
      <c r="F12" s="159"/>
      <c r="G12" s="205" t="s">
        <v>249</v>
      </c>
      <c r="H12" s="79"/>
      <c r="I12" s="15" t="s">
        <v>250</v>
      </c>
      <c r="J12" s="16" t="s">
        <v>251</v>
      </c>
      <c r="K12" s="206" t="s">
        <v>252</v>
      </c>
      <c r="L12" s="79"/>
      <c r="M12" s="207" t="s">
        <v>253</v>
      </c>
      <c r="N12" s="79"/>
      <c r="O12" s="206" t="s">
        <v>268</v>
      </c>
      <c r="P12" s="79"/>
      <c r="Q12" s="207" t="s">
        <v>255</v>
      </c>
      <c r="R12" s="79"/>
      <c r="S12" s="195" t="s">
        <v>256</v>
      </c>
      <c r="T12" s="79"/>
      <c r="U12" s="195" t="s">
        <v>257</v>
      </c>
      <c r="V12" s="79"/>
      <c r="W12" s="196" t="s">
        <v>256</v>
      </c>
      <c r="X12" s="79"/>
      <c r="Y12" s="196" t="s">
        <v>257</v>
      </c>
      <c r="Z12" s="79"/>
      <c r="AA12" s="195" t="s">
        <v>256</v>
      </c>
      <c r="AB12" s="79"/>
      <c r="AC12" s="195" t="s">
        <v>257</v>
      </c>
      <c r="AD12" s="79"/>
      <c r="AE12" s="196" t="s">
        <v>256</v>
      </c>
      <c r="AF12" s="79"/>
      <c r="AG12" s="196" t="s">
        <v>257</v>
      </c>
      <c r="AH12" s="79"/>
      <c r="AI12" s="195" t="s">
        <v>256</v>
      </c>
      <c r="AJ12" s="79"/>
      <c r="AK12" s="195" t="s">
        <v>257</v>
      </c>
      <c r="AL12" s="79"/>
      <c r="AM12" s="196" t="s">
        <v>256</v>
      </c>
      <c r="AN12" s="79"/>
      <c r="AO12" s="196" t="s">
        <v>257</v>
      </c>
      <c r="AP12" s="79"/>
      <c r="AQ12" s="195" t="s">
        <v>256</v>
      </c>
      <c r="AR12" s="79"/>
      <c r="AS12" s="195" t="s">
        <v>257</v>
      </c>
      <c r="AT12" s="79"/>
      <c r="AU12" s="196" t="s">
        <v>256</v>
      </c>
      <c r="AV12" s="79"/>
      <c r="AW12" s="196" t="s">
        <v>257</v>
      </c>
      <c r="AX12" s="79"/>
      <c r="AY12" s="195" t="s">
        <v>256</v>
      </c>
      <c r="AZ12" s="79"/>
      <c r="BA12" s="195" t="s">
        <v>257</v>
      </c>
      <c r="BB12" s="79"/>
      <c r="BC12" s="196" t="s">
        <v>256</v>
      </c>
      <c r="BD12" s="79"/>
      <c r="BE12" s="196" t="s">
        <v>257</v>
      </c>
      <c r="BF12" s="79"/>
      <c r="BG12" s="195" t="s">
        <v>256</v>
      </c>
      <c r="BH12" s="79"/>
      <c r="BI12" s="195" t="s">
        <v>257</v>
      </c>
      <c r="BJ12" s="79"/>
      <c r="BK12" s="196" t="s">
        <v>256</v>
      </c>
      <c r="BL12" s="79"/>
      <c r="BM12" s="196" t="s">
        <v>257</v>
      </c>
      <c r="BN12" s="79"/>
      <c r="BO12" s="200" t="s">
        <v>269</v>
      </c>
      <c r="BP12" s="78"/>
      <c r="BQ12" s="79"/>
      <c r="BR12" s="17" t="s">
        <v>259</v>
      </c>
      <c r="BS12" s="201" t="s">
        <v>260</v>
      </c>
      <c r="BT12" s="79"/>
      <c r="BU12" s="210" t="s">
        <v>261</v>
      </c>
      <c r="BV12" s="78"/>
      <c r="BW12" s="78"/>
      <c r="BX12" s="78"/>
      <c r="BY12" s="78"/>
      <c r="BZ12" s="78"/>
      <c r="CA12" s="79"/>
      <c r="CB12" s="149" t="s">
        <v>262</v>
      </c>
      <c r="CC12" s="78"/>
      <c r="CD12" s="78"/>
      <c r="CE12" s="78"/>
      <c r="CF12" s="78"/>
      <c r="CG12" s="78"/>
      <c r="CH12" s="79"/>
      <c r="CI12" s="18" t="s">
        <v>263</v>
      </c>
    </row>
    <row r="13" spans="1:87" ht="34.5" customHeight="1" x14ac:dyDescent="0.25">
      <c r="A13" s="23">
        <f t="shared" ref="A13:A1012" si="0">ROW(A1)</f>
        <v>1</v>
      </c>
      <c r="B13" s="179"/>
      <c r="C13" s="79"/>
      <c r="D13" s="181"/>
      <c r="E13" s="78"/>
      <c r="F13" s="79"/>
      <c r="G13" s="188"/>
      <c r="H13" s="79"/>
      <c r="I13" s="24"/>
      <c r="J13" s="25"/>
      <c r="K13" s="184"/>
      <c r="L13" s="79"/>
      <c r="M13" s="189"/>
      <c r="N13" s="79"/>
      <c r="O13" s="186"/>
      <c r="P13" s="79"/>
      <c r="Q13" s="190"/>
      <c r="R13" s="79"/>
      <c r="S13" s="181"/>
      <c r="T13" s="79"/>
      <c r="U13" s="181"/>
      <c r="V13" s="79"/>
      <c r="W13" s="179"/>
      <c r="X13" s="79"/>
      <c r="Y13" s="179"/>
      <c r="Z13" s="79"/>
      <c r="AA13" s="181"/>
      <c r="AB13" s="79"/>
      <c r="AC13" s="181"/>
      <c r="AD13" s="79"/>
      <c r="AE13" s="179"/>
      <c r="AF13" s="79"/>
      <c r="AG13" s="179"/>
      <c r="AH13" s="79"/>
      <c r="AI13" s="181"/>
      <c r="AJ13" s="79"/>
      <c r="AK13" s="181"/>
      <c r="AL13" s="79"/>
      <c r="AM13" s="179"/>
      <c r="AN13" s="79"/>
      <c r="AO13" s="179"/>
      <c r="AP13" s="79"/>
      <c r="AQ13" s="181"/>
      <c r="AR13" s="79"/>
      <c r="AS13" s="181"/>
      <c r="AT13" s="79"/>
      <c r="AU13" s="179"/>
      <c r="AV13" s="79"/>
      <c r="AW13" s="179"/>
      <c r="AX13" s="79"/>
      <c r="AY13" s="181"/>
      <c r="AZ13" s="79"/>
      <c r="BA13" s="181"/>
      <c r="BB13" s="79"/>
      <c r="BC13" s="179"/>
      <c r="BD13" s="79"/>
      <c r="BE13" s="179"/>
      <c r="BF13" s="79"/>
      <c r="BG13" s="181"/>
      <c r="BH13" s="79"/>
      <c r="BI13" s="181"/>
      <c r="BJ13" s="79"/>
      <c r="BK13" s="179"/>
      <c r="BL13" s="79"/>
      <c r="BM13" s="179"/>
      <c r="BN13" s="79"/>
      <c r="BO13" s="180"/>
      <c r="BP13" s="78"/>
      <c r="BQ13" s="79"/>
      <c r="BR13" s="26"/>
      <c r="BS13" s="191"/>
      <c r="BT13" s="79"/>
      <c r="BU13" s="192"/>
      <c r="BV13" s="78"/>
      <c r="BW13" s="78"/>
      <c r="BX13" s="78"/>
      <c r="BY13" s="78"/>
      <c r="BZ13" s="78"/>
      <c r="CA13" s="79"/>
      <c r="CB13" s="192"/>
      <c r="CC13" s="78"/>
      <c r="CD13" s="78"/>
      <c r="CE13" s="78"/>
      <c r="CF13" s="78"/>
      <c r="CG13" s="78"/>
      <c r="CH13" s="79"/>
      <c r="CI13" s="27">
        <f t="shared" ref="CI13:CI1012" si="1">BS13-G13</f>
        <v>0</v>
      </c>
    </row>
    <row r="14" spans="1:87" ht="34.5" customHeight="1" x14ac:dyDescent="0.25">
      <c r="A14" s="23">
        <f t="shared" si="0"/>
        <v>2</v>
      </c>
      <c r="B14" s="182"/>
      <c r="C14" s="79"/>
      <c r="D14" s="179"/>
      <c r="E14" s="78"/>
      <c r="F14" s="79"/>
      <c r="G14" s="183"/>
      <c r="H14" s="79"/>
      <c r="I14" s="24"/>
      <c r="J14" s="28"/>
      <c r="K14" s="184"/>
      <c r="L14" s="79"/>
      <c r="M14" s="185"/>
      <c r="N14" s="79"/>
      <c r="O14" s="186"/>
      <c r="P14" s="79"/>
      <c r="Q14" s="187"/>
      <c r="R14" s="79"/>
      <c r="S14" s="181"/>
      <c r="T14" s="79"/>
      <c r="U14" s="181"/>
      <c r="V14" s="79"/>
      <c r="W14" s="182"/>
      <c r="X14" s="79"/>
      <c r="Y14" s="182"/>
      <c r="Z14" s="79"/>
      <c r="AA14" s="181"/>
      <c r="AB14" s="79"/>
      <c r="AC14" s="181"/>
      <c r="AD14" s="79"/>
      <c r="AE14" s="182"/>
      <c r="AF14" s="79"/>
      <c r="AG14" s="182"/>
      <c r="AH14" s="79"/>
      <c r="AI14" s="181"/>
      <c r="AJ14" s="79"/>
      <c r="AK14" s="181"/>
      <c r="AL14" s="79"/>
      <c r="AM14" s="182"/>
      <c r="AN14" s="79"/>
      <c r="AO14" s="182"/>
      <c r="AP14" s="79"/>
      <c r="AQ14" s="181"/>
      <c r="AR14" s="79"/>
      <c r="AS14" s="181"/>
      <c r="AT14" s="79"/>
      <c r="AU14" s="182"/>
      <c r="AV14" s="79"/>
      <c r="AW14" s="182"/>
      <c r="AX14" s="79"/>
      <c r="AY14" s="181"/>
      <c r="AZ14" s="79"/>
      <c r="BA14" s="181"/>
      <c r="BB14" s="79"/>
      <c r="BC14" s="182"/>
      <c r="BD14" s="79"/>
      <c r="BE14" s="182"/>
      <c r="BF14" s="79"/>
      <c r="BG14" s="181"/>
      <c r="BH14" s="79"/>
      <c r="BI14" s="181"/>
      <c r="BJ14" s="79"/>
      <c r="BK14" s="182"/>
      <c r="BL14" s="79"/>
      <c r="BM14" s="182"/>
      <c r="BN14" s="79"/>
      <c r="BO14" s="180"/>
      <c r="BP14" s="78"/>
      <c r="BQ14" s="79"/>
      <c r="BR14" s="26"/>
      <c r="BS14" s="193"/>
      <c r="BT14" s="79"/>
      <c r="BU14" s="192"/>
      <c r="BV14" s="78"/>
      <c r="BW14" s="78"/>
      <c r="BX14" s="78"/>
      <c r="BY14" s="78"/>
      <c r="BZ14" s="78"/>
      <c r="CA14" s="79"/>
      <c r="CB14" s="192"/>
      <c r="CC14" s="78"/>
      <c r="CD14" s="78"/>
      <c r="CE14" s="78"/>
      <c r="CF14" s="78"/>
      <c r="CG14" s="78"/>
      <c r="CH14" s="79"/>
      <c r="CI14" s="27">
        <f t="shared" si="1"/>
        <v>0</v>
      </c>
    </row>
    <row r="15" spans="1:87" ht="34.5" customHeight="1" x14ac:dyDescent="0.25">
      <c r="A15" s="23">
        <f t="shared" si="0"/>
        <v>3</v>
      </c>
      <c r="B15" s="179"/>
      <c r="C15" s="79"/>
      <c r="D15" s="181"/>
      <c r="E15" s="78"/>
      <c r="F15" s="79"/>
      <c r="G15" s="188"/>
      <c r="H15" s="79"/>
      <c r="I15" s="24"/>
      <c r="J15" s="25"/>
      <c r="K15" s="184"/>
      <c r="L15" s="79"/>
      <c r="M15" s="189"/>
      <c r="N15" s="79"/>
      <c r="O15" s="186"/>
      <c r="P15" s="79"/>
      <c r="Q15" s="190"/>
      <c r="R15" s="79"/>
      <c r="S15" s="181"/>
      <c r="T15" s="79"/>
      <c r="U15" s="181"/>
      <c r="V15" s="79"/>
      <c r="W15" s="179"/>
      <c r="X15" s="79"/>
      <c r="Y15" s="179"/>
      <c r="Z15" s="79"/>
      <c r="AA15" s="181"/>
      <c r="AB15" s="79"/>
      <c r="AC15" s="181"/>
      <c r="AD15" s="79"/>
      <c r="AE15" s="179"/>
      <c r="AF15" s="79"/>
      <c r="AG15" s="179"/>
      <c r="AH15" s="79"/>
      <c r="AI15" s="181"/>
      <c r="AJ15" s="79"/>
      <c r="AK15" s="181"/>
      <c r="AL15" s="79"/>
      <c r="AM15" s="179"/>
      <c r="AN15" s="79"/>
      <c r="AO15" s="179"/>
      <c r="AP15" s="79"/>
      <c r="AQ15" s="181"/>
      <c r="AR15" s="79"/>
      <c r="AS15" s="181"/>
      <c r="AT15" s="79"/>
      <c r="AU15" s="179"/>
      <c r="AV15" s="79"/>
      <c r="AW15" s="179"/>
      <c r="AX15" s="79"/>
      <c r="AY15" s="181"/>
      <c r="AZ15" s="79"/>
      <c r="BA15" s="181"/>
      <c r="BB15" s="79"/>
      <c r="BC15" s="179"/>
      <c r="BD15" s="79"/>
      <c r="BE15" s="179"/>
      <c r="BF15" s="79"/>
      <c r="BG15" s="181"/>
      <c r="BH15" s="79"/>
      <c r="BI15" s="181"/>
      <c r="BJ15" s="79"/>
      <c r="BK15" s="179"/>
      <c r="BL15" s="79"/>
      <c r="BM15" s="179"/>
      <c r="BN15" s="79"/>
      <c r="BO15" s="180"/>
      <c r="BP15" s="78"/>
      <c r="BQ15" s="79"/>
      <c r="BR15" s="26"/>
      <c r="BS15" s="191"/>
      <c r="BT15" s="79"/>
      <c r="BU15" s="192"/>
      <c r="BV15" s="78"/>
      <c r="BW15" s="78"/>
      <c r="BX15" s="78"/>
      <c r="BY15" s="78"/>
      <c r="BZ15" s="78"/>
      <c r="CA15" s="79"/>
      <c r="CB15" s="192"/>
      <c r="CC15" s="78"/>
      <c r="CD15" s="78"/>
      <c r="CE15" s="78"/>
      <c r="CF15" s="78"/>
      <c r="CG15" s="78"/>
      <c r="CH15" s="79"/>
      <c r="CI15" s="27">
        <f t="shared" si="1"/>
        <v>0</v>
      </c>
    </row>
    <row r="16" spans="1:87" ht="34.5" customHeight="1" x14ac:dyDescent="0.25">
      <c r="A16" s="23">
        <f t="shared" si="0"/>
        <v>4</v>
      </c>
      <c r="B16" s="182"/>
      <c r="C16" s="79"/>
      <c r="D16" s="179"/>
      <c r="E16" s="78"/>
      <c r="F16" s="79"/>
      <c r="G16" s="183"/>
      <c r="H16" s="79"/>
      <c r="I16" s="24"/>
      <c r="J16" s="28"/>
      <c r="K16" s="184"/>
      <c r="L16" s="79"/>
      <c r="M16" s="185"/>
      <c r="N16" s="79"/>
      <c r="O16" s="186"/>
      <c r="P16" s="79"/>
      <c r="Q16" s="187"/>
      <c r="R16" s="79"/>
      <c r="S16" s="181"/>
      <c r="T16" s="79"/>
      <c r="U16" s="181"/>
      <c r="V16" s="79"/>
      <c r="W16" s="182"/>
      <c r="X16" s="79"/>
      <c r="Y16" s="182"/>
      <c r="Z16" s="79"/>
      <c r="AA16" s="181"/>
      <c r="AB16" s="79"/>
      <c r="AC16" s="181"/>
      <c r="AD16" s="79"/>
      <c r="AE16" s="182"/>
      <c r="AF16" s="79"/>
      <c r="AG16" s="182"/>
      <c r="AH16" s="79"/>
      <c r="AI16" s="181"/>
      <c r="AJ16" s="79"/>
      <c r="AK16" s="181"/>
      <c r="AL16" s="79"/>
      <c r="AM16" s="182"/>
      <c r="AN16" s="79"/>
      <c r="AO16" s="182"/>
      <c r="AP16" s="79"/>
      <c r="AQ16" s="181"/>
      <c r="AR16" s="79"/>
      <c r="AS16" s="181"/>
      <c r="AT16" s="79"/>
      <c r="AU16" s="182"/>
      <c r="AV16" s="79"/>
      <c r="AW16" s="182"/>
      <c r="AX16" s="79"/>
      <c r="AY16" s="181"/>
      <c r="AZ16" s="79"/>
      <c r="BA16" s="181"/>
      <c r="BB16" s="79"/>
      <c r="BC16" s="182"/>
      <c r="BD16" s="79"/>
      <c r="BE16" s="182"/>
      <c r="BF16" s="79"/>
      <c r="BG16" s="181"/>
      <c r="BH16" s="79"/>
      <c r="BI16" s="181"/>
      <c r="BJ16" s="79"/>
      <c r="BK16" s="182"/>
      <c r="BL16" s="79"/>
      <c r="BM16" s="182"/>
      <c r="BN16" s="79"/>
      <c r="BO16" s="180"/>
      <c r="BP16" s="78"/>
      <c r="BQ16" s="79"/>
      <c r="BR16" s="26"/>
      <c r="BS16" s="193"/>
      <c r="BT16" s="79"/>
      <c r="BU16" s="192"/>
      <c r="BV16" s="78"/>
      <c r="BW16" s="78"/>
      <c r="BX16" s="78"/>
      <c r="BY16" s="78"/>
      <c r="BZ16" s="78"/>
      <c r="CA16" s="79"/>
      <c r="CB16" s="192"/>
      <c r="CC16" s="78"/>
      <c r="CD16" s="78"/>
      <c r="CE16" s="78"/>
      <c r="CF16" s="78"/>
      <c r="CG16" s="78"/>
      <c r="CH16" s="79"/>
      <c r="CI16" s="27">
        <f t="shared" si="1"/>
        <v>0</v>
      </c>
    </row>
    <row r="17" spans="1:87" ht="34.5" customHeight="1" x14ac:dyDescent="0.25">
      <c r="A17" s="23">
        <f t="shared" si="0"/>
        <v>5</v>
      </c>
      <c r="B17" s="179"/>
      <c r="C17" s="79"/>
      <c r="D17" s="181"/>
      <c r="E17" s="78"/>
      <c r="F17" s="79"/>
      <c r="G17" s="188"/>
      <c r="H17" s="79"/>
      <c r="I17" s="24"/>
      <c r="J17" s="25"/>
      <c r="K17" s="184"/>
      <c r="L17" s="79"/>
      <c r="M17" s="189"/>
      <c r="N17" s="79"/>
      <c r="O17" s="186"/>
      <c r="P17" s="79"/>
      <c r="Q17" s="190"/>
      <c r="R17" s="79"/>
      <c r="S17" s="181"/>
      <c r="T17" s="79"/>
      <c r="U17" s="181"/>
      <c r="V17" s="79"/>
      <c r="W17" s="179"/>
      <c r="X17" s="79"/>
      <c r="Y17" s="179"/>
      <c r="Z17" s="79"/>
      <c r="AA17" s="181"/>
      <c r="AB17" s="79"/>
      <c r="AC17" s="181"/>
      <c r="AD17" s="79"/>
      <c r="AE17" s="179"/>
      <c r="AF17" s="79"/>
      <c r="AG17" s="179"/>
      <c r="AH17" s="79"/>
      <c r="AI17" s="181"/>
      <c r="AJ17" s="79"/>
      <c r="AK17" s="181"/>
      <c r="AL17" s="79"/>
      <c r="AM17" s="179"/>
      <c r="AN17" s="79"/>
      <c r="AO17" s="179"/>
      <c r="AP17" s="79"/>
      <c r="AQ17" s="181"/>
      <c r="AR17" s="79"/>
      <c r="AS17" s="181"/>
      <c r="AT17" s="79"/>
      <c r="AU17" s="179"/>
      <c r="AV17" s="79"/>
      <c r="AW17" s="179"/>
      <c r="AX17" s="79"/>
      <c r="AY17" s="181"/>
      <c r="AZ17" s="79"/>
      <c r="BA17" s="181"/>
      <c r="BB17" s="79"/>
      <c r="BC17" s="179"/>
      <c r="BD17" s="79"/>
      <c r="BE17" s="179"/>
      <c r="BF17" s="79"/>
      <c r="BG17" s="181"/>
      <c r="BH17" s="79"/>
      <c r="BI17" s="181"/>
      <c r="BJ17" s="79"/>
      <c r="BK17" s="179"/>
      <c r="BL17" s="79"/>
      <c r="BM17" s="179"/>
      <c r="BN17" s="79"/>
      <c r="BO17" s="180"/>
      <c r="BP17" s="78"/>
      <c r="BQ17" s="79"/>
      <c r="BR17" s="26"/>
      <c r="BS17" s="191"/>
      <c r="BT17" s="79"/>
      <c r="BU17" s="192"/>
      <c r="BV17" s="78"/>
      <c r="BW17" s="78"/>
      <c r="BX17" s="78"/>
      <c r="BY17" s="78"/>
      <c r="BZ17" s="78"/>
      <c r="CA17" s="79"/>
      <c r="CB17" s="192"/>
      <c r="CC17" s="78"/>
      <c r="CD17" s="78"/>
      <c r="CE17" s="78"/>
      <c r="CF17" s="78"/>
      <c r="CG17" s="78"/>
      <c r="CH17" s="79"/>
      <c r="CI17" s="27">
        <f t="shared" si="1"/>
        <v>0</v>
      </c>
    </row>
    <row r="18" spans="1:87" ht="34.5" customHeight="1" x14ac:dyDescent="0.25">
      <c r="A18" s="23">
        <f t="shared" si="0"/>
        <v>6</v>
      </c>
      <c r="B18" s="182"/>
      <c r="C18" s="79"/>
      <c r="D18" s="179"/>
      <c r="E18" s="78"/>
      <c r="F18" s="79"/>
      <c r="G18" s="183"/>
      <c r="H18" s="79"/>
      <c r="I18" s="24"/>
      <c r="J18" s="28"/>
      <c r="K18" s="184"/>
      <c r="L18" s="79"/>
      <c r="M18" s="185"/>
      <c r="N18" s="79"/>
      <c r="O18" s="186"/>
      <c r="P18" s="79"/>
      <c r="Q18" s="187"/>
      <c r="R18" s="79"/>
      <c r="S18" s="181"/>
      <c r="T18" s="79"/>
      <c r="U18" s="181"/>
      <c r="V18" s="79"/>
      <c r="W18" s="182"/>
      <c r="X18" s="79"/>
      <c r="Y18" s="182"/>
      <c r="Z18" s="79"/>
      <c r="AA18" s="181"/>
      <c r="AB18" s="79"/>
      <c r="AC18" s="181"/>
      <c r="AD18" s="79"/>
      <c r="AE18" s="182"/>
      <c r="AF18" s="79"/>
      <c r="AG18" s="182"/>
      <c r="AH18" s="79"/>
      <c r="AI18" s="181"/>
      <c r="AJ18" s="79"/>
      <c r="AK18" s="181"/>
      <c r="AL18" s="79"/>
      <c r="AM18" s="182"/>
      <c r="AN18" s="79"/>
      <c r="AO18" s="182"/>
      <c r="AP18" s="79"/>
      <c r="AQ18" s="181"/>
      <c r="AR18" s="79"/>
      <c r="AS18" s="181"/>
      <c r="AT18" s="79"/>
      <c r="AU18" s="182"/>
      <c r="AV18" s="79"/>
      <c r="AW18" s="182"/>
      <c r="AX18" s="79"/>
      <c r="AY18" s="181"/>
      <c r="AZ18" s="79"/>
      <c r="BA18" s="181"/>
      <c r="BB18" s="79"/>
      <c r="BC18" s="182"/>
      <c r="BD18" s="79"/>
      <c r="BE18" s="182"/>
      <c r="BF18" s="79"/>
      <c r="BG18" s="181"/>
      <c r="BH18" s="79"/>
      <c r="BI18" s="181"/>
      <c r="BJ18" s="79"/>
      <c r="BK18" s="182"/>
      <c r="BL18" s="79"/>
      <c r="BM18" s="182"/>
      <c r="BN18" s="79"/>
      <c r="BO18" s="180"/>
      <c r="BP18" s="78"/>
      <c r="BQ18" s="79"/>
      <c r="BR18" s="26"/>
      <c r="BS18" s="193"/>
      <c r="BT18" s="79"/>
      <c r="BU18" s="192"/>
      <c r="BV18" s="78"/>
      <c r="BW18" s="78"/>
      <c r="BX18" s="78"/>
      <c r="BY18" s="78"/>
      <c r="BZ18" s="78"/>
      <c r="CA18" s="79"/>
      <c r="CB18" s="192"/>
      <c r="CC18" s="78"/>
      <c r="CD18" s="78"/>
      <c r="CE18" s="78"/>
      <c r="CF18" s="78"/>
      <c r="CG18" s="78"/>
      <c r="CH18" s="79"/>
      <c r="CI18" s="27">
        <f t="shared" si="1"/>
        <v>0</v>
      </c>
    </row>
    <row r="19" spans="1:87" ht="34.5" customHeight="1" x14ac:dyDescent="0.25">
      <c r="A19" s="23">
        <f t="shared" si="0"/>
        <v>7</v>
      </c>
      <c r="B19" s="179"/>
      <c r="C19" s="79"/>
      <c r="D19" s="181"/>
      <c r="E19" s="78"/>
      <c r="F19" s="79"/>
      <c r="G19" s="188"/>
      <c r="H19" s="79"/>
      <c r="I19" s="24"/>
      <c r="J19" s="25"/>
      <c r="K19" s="184"/>
      <c r="L19" s="79"/>
      <c r="M19" s="189"/>
      <c r="N19" s="79"/>
      <c r="O19" s="186"/>
      <c r="P19" s="79"/>
      <c r="Q19" s="190"/>
      <c r="R19" s="79"/>
      <c r="S19" s="181"/>
      <c r="T19" s="79"/>
      <c r="U19" s="181"/>
      <c r="V19" s="79"/>
      <c r="W19" s="179"/>
      <c r="X19" s="79"/>
      <c r="Y19" s="179"/>
      <c r="Z19" s="79"/>
      <c r="AA19" s="181"/>
      <c r="AB19" s="79"/>
      <c r="AC19" s="181"/>
      <c r="AD19" s="79"/>
      <c r="AE19" s="179"/>
      <c r="AF19" s="79"/>
      <c r="AG19" s="179"/>
      <c r="AH19" s="79"/>
      <c r="AI19" s="181"/>
      <c r="AJ19" s="79"/>
      <c r="AK19" s="181"/>
      <c r="AL19" s="79"/>
      <c r="AM19" s="179"/>
      <c r="AN19" s="79"/>
      <c r="AO19" s="179"/>
      <c r="AP19" s="79"/>
      <c r="AQ19" s="181"/>
      <c r="AR19" s="79"/>
      <c r="AS19" s="181"/>
      <c r="AT19" s="79"/>
      <c r="AU19" s="179"/>
      <c r="AV19" s="79"/>
      <c r="AW19" s="179"/>
      <c r="AX19" s="79"/>
      <c r="AY19" s="181"/>
      <c r="AZ19" s="79"/>
      <c r="BA19" s="181"/>
      <c r="BB19" s="79"/>
      <c r="BC19" s="179"/>
      <c r="BD19" s="79"/>
      <c r="BE19" s="179"/>
      <c r="BF19" s="79"/>
      <c r="BG19" s="181"/>
      <c r="BH19" s="79"/>
      <c r="BI19" s="181"/>
      <c r="BJ19" s="79"/>
      <c r="BK19" s="179"/>
      <c r="BL19" s="79"/>
      <c r="BM19" s="179"/>
      <c r="BN19" s="79"/>
      <c r="BO19" s="180"/>
      <c r="BP19" s="78"/>
      <c r="BQ19" s="79"/>
      <c r="BR19" s="26"/>
      <c r="BS19" s="191"/>
      <c r="BT19" s="79"/>
      <c r="BU19" s="192"/>
      <c r="BV19" s="78"/>
      <c r="BW19" s="78"/>
      <c r="BX19" s="78"/>
      <c r="BY19" s="78"/>
      <c r="BZ19" s="78"/>
      <c r="CA19" s="79"/>
      <c r="CB19" s="192"/>
      <c r="CC19" s="78"/>
      <c r="CD19" s="78"/>
      <c r="CE19" s="78"/>
      <c r="CF19" s="78"/>
      <c r="CG19" s="78"/>
      <c r="CH19" s="79"/>
      <c r="CI19" s="27">
        <f t="shared" si="1"/>
        <v>0</v>
      </c>
    </row>
    <row r="20" spans="1:87" ht="34.5" customHeight="1" x14ac:dyDescent="0.25">
      <c r="A20" s="23">
        <f t="shared" si="0"/>
        <v>8</v>
      </c>
      <c r="B20" s="182"/>
      <c r="C20" s="79"/>
      <c r="D20" s="179"/>
      <c r="E20" s="78"/>
      <c r="F20" s="79"/>
      <c r="G20" s="183"/>
      <c r="H20" s="79"/>
      <c r="I20" s="24"/>
      <c r="J20" s="28"/>
      <c r="K20" s="184"/>
      <c r="L20" s="79"/>
      <c r="M20" s="185"/>
      <c r="N20" s="79"/>
      <c r="O20" s="186"/>
      <c r="P20" s="79"/>
      <c r="Q20" s="187"/>
      <c r="R20" s="79"/>
      <c r="S20" s="181"/>
      <c r="T20" s="79"/>
      <c r="U20" s="181"/>
      <c r="V20" s="79"/>
      <c r="W20" s="182"/>
      <c r="X20" s="79"/>
      <c r="Y20" s="182"/>
      <c r="Z20" s="79"/>
      <c r="AA20" s="181"/>
      <c r="AB20" s="79"/>
      <c r="AC20" s="181"/>
      <c r="AD20" s="79"/>
      <c r="AE20" s="182"/>
      <c r="AF20" s="79"/>
      <c r="AG20" s="182"/>
      <c r="AH20" s="79"/>
      <c r="AI20" s="181"/>
      <c r="AJ20" s="79"/>
      <c r="AK20" s="181"/>
      <c r="AL20" s="79"/>
      <c r="AM20" s="182"/>
      <c r="AN20" s="79"/>
      <c r="AO20" s="182"/>
      <c r="AP20" s="79"/>
      <c r="AQ20" s="181"/>
      <c r="AR20" s="79"/>
      <c r="AS20" s="181"/>
      <c r="AT20" s="79"/>
      <c r="AU20" s="182"/>
      <c r="AV20" s="79"/>
      <c r="AW20" s="182"/>
      <c r="AX20" s="79"/>
      <c r="AY20" s="181"/>
      <c r="AZ20" s="79"/>
      <c r="BA20" s="181"/>
      <c r="BB20" s="79"/>
      <c r="BC20" s="182"/>
      <c r="BD20" s="79"/>
      <c r="BE20" s="182"/>
      <c r="BF20" s="79"/>
      <c r="BG20" s="181"/>
      <c r="BH20" s="79"/>
      <c r="BI20" s="181"/>
      <c r="BJ20" s="79"/>
      <c r="BK20" s="182"/>
      <c r="BL20" s="79"/>
      <c r="BM20" s="182"/>
      <c r="BN20" s="79"/>
      <c r="BO20" s="180"/>
      <c r="BP20" s="78"/>
      <c r="BQ20" s="79"/>
      <c r="BR20" s="26"/>
      <c r="BS20" s="193"/>
      <c r="BT20" s="79"/>
      <c r="BU20" s="192"/>
      <c r="BV20" s="78"/>
      <c r="BW20" s="78"/>
      <c r="BX20" s="78"/>
      <c r="BY20" s="78"/>
      <c r="BZ20" s="78"/>
      <c r="CA20" s="79"/>
      <c r="CB20" s="192"/>
      <c r="CC20" s="78"/>
      <c r="CD20" s="78"/>
      <c r="CE20" s="78"/>
      <c r="CF20" s="78"/>
      <c r="CG20" s="78"/>
      <c r="CH20" s="79"/>
      <c r="CI20" s="27">
        <f t="shared" si="1"/>
        <v>0</v>
      </c>
    </row>
    <row r="21" spans="1:87" ht="34.5" customHeight="1" x14ac:dyDescent="0.25">
      <c r="A21" s="23">
        <f t="shared" si="0"/>
        <v>9</v>
      </c>
      <c r="B21" s="179"/>
      <c r="C21" s="79"/>
      <c r="D21" s="181"/>
      <c r="E21" s="78"/>
      <c r="F21" s="79"/>
      <c r="G21" s="188"/>
      <c r="H21" s="79"/>
      <c r="I21" s="24"/>
      <c r="J21" s="25"/>
      <c r="K21" s="184"/>
      <c r="L21" s="79"/>
      <c r="M21" s="189"/>
      <c r="N21" s="79"/>
      <c r="O21" s="186"/>
      <c r="P21" s="79"/>
      <c r="Q21" s="190"/>
      <c r="R21" s="79"/>
      <c r="S21" s="181"/>
      <c r="T21" s="79"/>
      <c r="U21" s="181"/>
      <c r="V21" s="79"/>
      <c r="W21" s="179"/>
      <c r="X21" s="79"/>
      <c r="Y21" s="179"/>
      <c r="Z21" s="79"/>
      <c r="AA21" s="181"/>
      <c r="AB21" s="79"/>
      <c r="AC21" s="181"/>
      <c r="AD21" s="79"/>
      <c r="AE21" s="179"/>
      <c r="AF21" s="79"/>
      <c r="AG21" s="179"/>
      <c r="AH21" s="79"/>
      <c r="AI21" s="181"/>
      <c r="AJ21" s="79"/>
      <c r="AK21" s="181"/>
      <c r="AL21" s="79"/>
      <c r="AM21" s="179"/>
      <c r="AN21" s="79"/>
      <c r="AO21" s="179"/>
      <c r="AP21" s="79"/>
      <c r="AQ21" s="181"/>
      <c r="AR21" s="79"/>
      <c r="AS21" s="181"/>
      <c r="AT21" s="79"/>
      <c r="AU21" s="179"/>
      <c r="AV21" s="79"/>
      <c r="AW21" s="179"/>
      <c r="AX21" s="79"/>
      <c r="AY21" s="181"/>
      <c r="AZ21" s="79"/>
      <c r="BA21" s="181"/>
      <c r="BB21" s="79"/>
      <c r="BC21" s="179"/>
      <c r="BD21" s="79"/>
      <c r="BE21" s="179"/>
      <c r="BF21" s="79"/>
      <c r="BG21" s="181"/>
      <c r="BH21" s="79"/>
      <c r="BI21" s="181"/>
      <c r="BJ21" s="79"/>
      <c r="BK21" s="179"/>
      <c r="BL21" s="79"/>
      <c r="BM21" s="179"/>
      <c r="BN21" s="79"/>
      <c r="BO21" s="180"/>
      <c r="BP21" s="78"/>
      <c r="BQ21" s="79"/>
      <c r="BR21" s="26"/>
      <c r="BS21" s="191"/>
      <c r="BT21" s="79"/>
      <c r="BU21" s="192"/>
      <c r="BV21" s="78"/>
      <c r="BW21" s="78"/>
      <c r="BX21" s="78"/>
      <c r="BY21" s="78"/>
      <c r="BZ21" s="78"/>
      <c r="CA21" s="79"/>
      <c r="CB21" s="192"/>
      <c r="CC21" s="78"/>
      <c r="CD21" s="78"/>
      <c r="CE21" s="78"/>
      <c r="CF21" s="78"/>
      <c r="CG21" s="78"/>
      <c r="CH21" s="79"/>
      <c r="CI21" s="27">
        <f t="shared" si="1"/>
        <v>0</v>
      </c>
    </row>
    <row r="22" spans="1:87" ht="34.5" customHeight="1" x14ac:dyDescent="0.25">
      <c r="A22" s="23">
        <f t="shared" si="0"/>
        <v>10</v>
      </c>
      <c r="B22" s="182"/>
      <c r="C22" s="79"/>
      <c r="D22" s="179"/>
      <c r="E22" s="78"/>
      <c r="F22" s="79"/>
      <c r="G22" s="183"/>
      <c r="H22" s="79"/>
      <c r="I22" s="24"/>
      <c r="J22" s="28"/>
      <c r="K22" s="184"/>
      <c r="L22" s="79"/>
      <c r="M22" s="185"/>
      <c r="N22" s="79"/>
      <c r="O22" s="186"/>
      <c r="P22" s="79"/>
      <c r="Q22" s="187"/>
      <c r="R22" s="79"/>
      <c r="S22" s="181"/>
      <c r="T22" s="79"/>
      <c r="U22" s="181"/>
      <c r="V22" s="79"/>
      <c r="W22" s="182"/>
      <c r="X22" s="79"/>
      <c r="Y22" s="182"/>
      <c r="Z22" s="79"/>
      <c r="AA22" s="181"/>
      <c r="AB22" s="79"/>
      <c r="AC22" s="181"/>
      <c r="AD22" s="79"/>
      <c r="AE22" s="182"/>
      <c r="AF22" s="79"/>
      <c r="AG22" s="182"/>
      <c r="AH22" s="79"/>
      <c r="AI22" s="181"/>
      <c r="AJ22" s="79"/>
      <c r="AK22" s="181"/>
      <c r="AL22" s="79"/>
      <c r="AM22" s="182"/>
      <c r="AN22" s="79"/>
      <c r="AO22" s="182"/>
      <c r="AP22" s="79"/>
      <c r="AQ22" s="181"/>
      <c r="AR22" s="79"/>
      <c r="AS22" s="181"/>
      <c r="AT22" s="79"/>
      <c r="AU22" s="182"/>
      <c r="AV22" s="79"/>
      <c r="AW22" s="182"/>
      <c r="AX22" s="79"/>
      <c r="AY22" s="181"/>
      <c r="AZ22" s="79"/>
      <c r="BA22" s="181"/>
      <c r="BB22" s="79"/>
      <c r="BC22" s="182"/>
      <c r="BD22" s="79"/>
      <c r="BE22" s="182"/>
      <c r="BF22" s="79"/>
      <c r="BG22" s="181"/>
      <c r="BH22" s="79"/>
      <c r="BI22" s="181"/>
      <c r="BJ22" s="79"/>
      <c r="BK22" s="182"/>
      <c r="BL22" s="79"/>
      <c r="BM22" s="182"/>
      <c r="BN22" s="79"/>
      <c r="BO22" s="180"/>
      <c r="BP22" s="78"/>
      <c r="BQ22" s="79"/>
      <c r="BR22" s="26"/>
      <c r="BS22" s="193"/>
      <c r="BT22" s="79"/>
      <c r="BU22" s="192"/>
      <c r="BV22" s="78"/>
      <c r="BW22" s="78"/>
      <c r="BX22" s="78"/>
      <c r="BY22" s="78"/>
      <c r="BZ22" s="78"/>
      <c r="CA22" s="79"/>
      <c r="CB22" s="192"/>
      <c r="CC22" s="78"/>
      <c r="CD22" s="78"/>
      <c r="CE22" s="78"/>
      <c r="CF22" s="78"/>
      <c r="CG22" s="78"/>
      <c r="CH22" s="79"/>
      <c r="CI22" s="27">
        <f t="shared" si="1"/>
        <v>0</v>
      </c>
    </row>
    <row r="23" spans="1:87" ht="34.5" customHeight="1" x14ac:dyDescent="0.25">
      <c r="A23" s="23">
        <f t="shared" si="0"/>
        <v>11</v>
      </c>
      <c r="B23" s="179"/>
      <c r="C23" s="79"/>
      <c r="D23" s="181"/>
      <c r="E23" s="78"/>
      <c r="F23" s="79"/>
      <c r="G23" s="188"/>
      <c r="H23" s="79"/>
      <c r="I23" s="24"/>
      <c r="J23" s="25"/>
      <c r="K23" s="184"/>
      <c r="L23" s="79"/>
      <c r="M23" s="189"/>
      <c r="N23" s="79"/>
      <c r="O23" s="186"/>
      <c r="P23" s="79"/>
      <c r="Q23" s="190"/>
      <c r="R23" s="79"/>
      <c r="S23" s="181"/>
      <c r="T23" s="79"/>
      <c r="U23" s="181"/>
      <c r="V23" s="79"/>
      <c r="W23" s="179"/>
      <c r="X23" s="79"/>
      <c r="Y23" s="179"/>
      <c r="Z23" s="79"/>
      <c r="AA23" s="181"/>
      <c r="AB23" s="79"/>
      <c r="AC23" s="181"/>
      <c r="AD23" s="79"/>
      <c r="AE23" s="179"/>
      <c r="AF23" s="79"/>
      <c r="AG23" s="179"/>
      <c r="AH23" s="79"/>
      <c r="AI23" s="181"/>
      <c r="AJ23" s="79"/>
      <c r="AK23" s="181"/>
      <c r="AL23" s="79"/>
      <c r="AM23" s="179"/>
      <c r="AN23" s="79"/>
      <c r="AO23" s="179"/>
      <c r="AP23" s="79"/>
      <c r="AQ23" s="181"/>
      <c r="AR23" s="79"/>
      <c r="AS23" s="181"/>
      <c r="AT23" s="79"/>
      <c r="AU23" s="179"/>
      <c r="AV23" s="79"/>
      <c r="AW23" s="179"/>
      <c r="AX23" s="79"/>
      <c r="AY23" s="181"/>
      <c r="AZ23" s="79"/>
      <c r="BA23" s="181"/>
      <c r="BB23" s="79"/>
      <c r="BC23" s="179"/>
      <c r="BD23" s="79"/>
      <c r="BE23" s="179"/>
      <c r="BF23" s="79"/>
      <c r="BG23" s="181"/>
      <c r="BH23" s="79"/>
      <c r="BI23" s="181"/>
      <c r="BJ23" s="79"/>
      <c r="BK23" s="179"/>
      <c r="BL23" s="79"/>
      <c r="BM23" s="179"/>
      <c r="BN23" s="79"/>
      <c r="BO23" s="180"/>
      <c r="BP23" s="78"/>
      <c r="BQ23" s="79"/>
      <c r="BR23" s="26"/>
      <c r="BS23" s="191"/>
      <c r="BT23" s="79"/>
      <c r="BU23" s="192"/>
      <c r="BV23" s="78"/>
      <c r="BW23" s="78"/>
      <c r="BX23" s="78"/>
      <c r="BY23" s="78"/>
      <c r="BZ23" s="78"/>
      <c r="CA23" s="79"/>
      <c r="CB23" s="192"/>
      <c r="CC23" s="78"/>
      <c r="CD23" s="78"/>
      <c r="CE23" s="78"/>
      <c r="CF23" s="78"/>
      <c r="CG23" s="78"/>
      <c r="CH23" s="79"/>
      <c r="CI23" s="27">
        <f t="shared" si="1"/>
        <v>0</v>
      </c>
    </row>
    <row r="24" spans="1:87" ht="34.5" customHeight="1" x14ac:dyDescent="0.25">
      <c r="A24" s="23">
        <f t="shared" si="0"/>
        <v>12</v>
      </c>
      <c r="B24" s="182"/>
      <c r="C24" s="79"/>
      <c r="D24" s="179"/>
      <c r="E24" s="78"/>
      <c r="F24" s="79"/>
      <c r="G24" s="183"/>
      <c r="H24" s="79"/>
      <c r="I24" s="24"/>
      <c r="J24" s="28"/>
      <c r="K24" s="184"/>
      <c r="L24" s="79"/>
      <c r="M24" s="185"/>
      <c r="N24" s="79"/>
      <c r="O24" s="186"/>
      <c r="P24" s="79"/>
      <c r="Q24" s="187"/>
      <c r="R24" s="79"/>
      <c r="S24" s="181"/>
      <c r="T24" s="79"/>
      <c r="U24" s="181"/>
      <c r="V24" s="79"/>
      <c r="W24" s="182"/>
      <c r="X24" s="79"/>
      <c r="Y24" s="182"/>
      <c r="Z24" s="79"/>
      <c r="AA24" s="181"/>
      <c r="AB24" s="79"/>
      <c r="AC24" s="181"/>
      <c r="AD24" s="79"/>
      <c r="AE24" s="182"/>
      <c r="AF24" s="79"/>
      <c r="AG24" s="182"/>
      <c r="AH24" s="79"/>
      <c r="AI24" s="181"/>
      <c r="AJ24" s="79"/>
      <c r="AK24" s="181"/>
      <c r="AL24" s="79"/>
      <c r="AM24" s="182"/>
      <c r="AN24" s="79"/>
      <c r="AO24" s="182"/>
      <c r="AP24" s="79"/>
      <c r="AQ24" s="181"/>
      <c r="AR24" s="79"/>
      <c r="AS24" s="181"/>
      <c r="AT24" s="79"/>
      <c r="AU24" s="182"/>
      <c r="AV24" s="79"/>
      <c r="AW24" s="182"/>
      <c r="AX24" s="79"/>
      <c r="AY24" s="181"/>
      <c r="AZ24" s="79"/>
      <c r="BA24" s="181"/>
      <c r="BB24" s="79"/>
      <c r="BC24" s="182"/>
      <c r="BD24" s="79"/>
      <c r="BE24" s="182"/>
      <c r="BF24" s="79"/>
      <c r="BG24" s="181"/>
      <c r="BH24" s="79"/>
      <c r="BI24" s="181"/>
      <c r="BJ24" s="79"/>
      <c r="BK24" s="182"/>
      <c r="BL24" s="79"/>
      <c r="BM24" s="182"/>
      <c r="BN24" s="79"/>
      <c r="BO24" s="180"/>
      <c r="BP24" s="78"/>
      <c r="BQ24" s="79"/>
      <c r="BR24" s="26"/>
      <c r="BS24" s="193"/>
      <c r="BT24" s="79"/>
      <c r="BU24" s="192"/>
      <c r="BV24" s="78"/>
      <c r="BW24" s="78"/>
      <c r="BX24" s="78"/>
      <c r="BY24" s="78"/>
      <c r="BZ24" s="78"/>
      <c r="CA24" s="79"/>
      <c r="CB24" s="192"/>
      <c r="CC24" s="78"/>
      <c r="CD24" s="78"/>
      <c r="CE24" s="78"/>
      <c r="CF24" s="78"/>
      <c r="CG24" s="78"/>
      <c r="CH24" s="79"/>
      <c r="CI24" s="27">
        <f t="shared" si="1"/>
        <v>0</v>
      </c>
    </row>
    <row r="25" spans="1:87" ht="34.5" customHeight="1" x14ac:dyDescent="0.25">
      <c r="A25" s="23">
        <f t="shared" si="0"/>
        <v>13</v>
      </c>
      <c r="B25" s="179"/>
      <c r="C25" s="79"/>
      <c r="D25" s="181"/>
      <c r="E25" s="78"/>
      <c r="F25" s="79"/>
      <c r="G25" s="188"/>
      <c r="H25" s="79"/>
      <c r="I25" s="24"/>
      <c r="J25" s="25"/>
      <c r="K25" s="184"/>
      <c r="L25" s="79"/>
      <c r="M25" s="189"/>
      <c r="N25" s="79"/>
      <c r="O25" s="186"/>
      <c r="P25" s="79"/>
      <c r="Q25" s="190"/>
      <c r="R25" s="79"/>
      <c r="S25" s="181"/>
      <c r="T25" s="79"/>
      <c r="U25" s="181"/>
      <c r="V25" s="79"/>
      <c r="W25" s="179"/>
      <c r="X25" s="79"/>
      <c r="Y25" s="179"/>
      <c r="Z25" s="79"/>
      <c r="AA25" s="181"/>
      <c r="AB25" s="79"/>
      <c r="AC25" s="181"/>
      <c r="AD25" s="79"/>
      <c r="AE25" s="179"/>
      <c r="AF25" s="79"/>
      <c r="AG25" s="179"/>
      <c r="AH25" s="79"/>
      <c r="AI25" s="181"/>
      <c r="AJ25" s="79"/>
      <c r="AK25" s="181"/>
      <c r="AL25" s="79"/>
      <c r="AM25" s="179"/>
      <c r="AN25" s="79"/>
      <c r="AO25" s="179"/>
      <c r="AP25" s="79"/>
      <c r="AQ25" s="181"/>
      <c r="AR25" s="79"/>
      <c r="AS25" s="181"/>
      <c r="AT25" s="79"/>
      <c r="AU25" s="179"/>
      <c r="AV25" s="79"/>
      <c r="AW25" s="179"/>
      <c r="AX25" s="79"/>
      <c r="AY25" s="181"/>
      <c r="AZ25" s="79"/>
      <c r="BA25" s="181"/>
      <c r="BB25" s="79"/>
      <c r="BC25" s="179"/>
      <c r="BD25" s="79"/>
      <c r="BE25" s="179"/>
      <c r="BF25" s="79"/>
      <c r="BG25" s="181"/>
      <c r="BH25" s="79"/>
      <c r="BI25" s="181"/>
      <c r="BJ25" s="79"/>
      <c r="BK25" s="179"/>
      <c r="BL25" s="79"/>
      <c r="BM25" s="179"/>
      <c r="BN25" s="79"/>
      <c r="BO25" s="180"/>
      <c r="BP25" s="78"/>
      <c r="BQ25" s="79"/>
      <c r="BR25" s="26"/>
      <c r="BS25" s="191"/>
      <c r="BT25" s="79"/>
      <c r="BU25" s="192"/>
      <c r="BV25" s="78"/>
      <c r="BW25" s="78"/>
      <c r="BX25" s="78"/>
      <c r="BY25" s="78"/>
      <c r="BZ25" s="78"/>
      <c r="CA25" s="79"/>
      <c r="CB25" s="192"/>
      <c r="CC25" s="78"/>
      <c r="CD25" s="78"/>
      <c r="CE25" s="78"/>
      <c r="CF25" s="78"/>
      <c r="CG25" s="78"/>
      <c r="CH25" s="79"/>
      <c r="CI25" s="27">
        <f t="shared" si="1"/>
        <v>0</v>
      </c>
    </row>
    <row r="26" spans="1:87" ht="34.5" customHeight="1" x14ac:dyDescent="0.25">
      <c r="A26" s="23">
        <f t="shared" si="0"/>
        <v>14</v>
      </c>
      <c r="B26" s="182"/>
      <c r="C26" s="79"/>
      <c r="D26" s="179"/>
      <c r="E26" s="78"/>
      <c r="F26" s="79"/>
      <c r="G26" s="183"/>
      <c r="H26" s="79"/>
      <c r="I26" s="24"/>
      <c r="J26" s="28"/>
      <c r="K26" s="184"/>
      <c r="L26" s="79"/>
      <c r="M26" s="185"/>
      <c r="N26" s="79"/>
      <c r="O26" s="186"/>
      <c r="P26" s="79"/>
      <c r="Q26" s="187"/>
      <c r="R26" s="79"/>
      <c r="S26" s="181"/>
      <c r="T26" s="79"/>
      <c r="U26" s="181"/>
      <c r="V26" s="79"/>
      <c r="W26" s="182"/>
      <c r="X26" s="79"/>
      <c r="Y26" s="182"/>
      <c r="Z26" s="79"/>
      <c r="AA26" s="181"/>
      <c r="AB26" s="79"/>
      <c r="AC26" s="181"/>
      <c r="AD26" s="79"/>
      <c r="AE26" s="182"/>
      <c r="AF26" s="79"/>
      <c r="AG26" s="182"/>
      <c r="AH26" s="79"/>
      <c r="AI26" s="181"/>
      <c r="AJ26" s="79"/>
      <c r="AK26" s="181"/>
      <c r="AL26" s="79"/>
      <c r="AM26" s="182"/>
      <c r="AN26" s="79"/>
      <c r="AO26" s="182"/>
      <c r="AP26" s="79"/>
      <c r="AQ26" s="181"/>
      <c r="AR26" s="79"/>
      <c r="AS26" s="181"/>
      <c r="AT26" s="79"/>
      <c r="AU26" s="182"/>
      <c r="AV26" s="79"/>
      <c r="AW26" s="182"/>
      <c r="AX26" s="79"/>
      <c r="AY26" s="181"/>
      <c r="AZ26" s="79"/>
      <c r="BA26" s="181"/>
      <c r="BB26" s="79"/>
      <c r="BC26" s="182"/>
      <c r="BD26" s="79"/>
      <c r="BE26" s="182"/>
      <c r="BF26" s="79"/>
      <c r="BG26" s="181"/>
      <c r="BH26" s="79"/>
      <c r="BI26" s="181"/>
      <c r="BJ26" s="79"/>
      <c r="BK26" s="182"/>
      <c r="BL26" s="79"/>
      <c r="BM26" s="182"/>
      <c r="BN26" s="79"/>
      <c r="BO26" s="180"/>
      <c r="BP26" s="78"/>
      <c r="BQ26" s="79"/>
      <c r="BR26" s="26"/>
      <c r="BS26" s="193"/>
      <c r="BT26" s="79"/>
      <c r="BU26" s="192"/>
      <c r="BV26" s="78"/>
      <c r="BW26" s="78"/>
      <c r="BX26" s="78"/>
      <c r="BY26" s="78"/>
      <c r="BZ26" s="78"/>
      <c r="CA26" s="79"/>
      <c r="CB26" s="192"/>
      <c r="CC26" s="78"/>
      <c r="CD26" s="78"/>
      <c r="CE26" s="78"/>
      <c r="CF26" s="78"/>
      <c r="CG26" s="78"/>
      <c r="CH26" s="79"/>
      <c r="CI26" s="27">
        <f t="shared" si="1"/>
        <v>0</v>
      </c>
    </row>
    <row r="27" spans="1:87" ht="34.5" customHeight="1" x14ac:dyDescent="0.25">
      <c r="A27" s="23">
        <f t="shared" si="0"/>
        <v>15</v>
      </c>
      <c r="B27" s="179"/>
      <c r="C27" s="79"/>
      <c r="D27" s="181"/>
      <c r="E27" s="78"/>
      <c r="F27" s="79"/>
      <c r="G27" s="188"/>
      <c r="H27" s="79"/>
      <c r="I27" s="24"/>
      <c r="J27" s="25"/>
      <c r="K27" s="184"/>
      <c r="L27" s="79"/>
      <c r="M27" s="189"/>
      <c r="N27" s="79"/>
      <c r="O27" s="186"/>
      <c r="P27" s="79"/>
      <c r="Q27" s="190"/>
      <c r="R27" s="79"/>
      <c r="S27" s="181"/>
      <c r="T27" s="79"/>
      <c r="U27" s="181"/>
      <c r="V27" s="79"/>
      <c r="W27" s="179"/>
      <c r="X27" s="79"/>
      <c r="Y27" s="179"/>
      <c r="Z27" s="79"/>
      <c r="AA27" s="181"/>
      <c r="AB27" s="79"/>
      <c r="AC27" s="181"/>
      <c r="AD27" s="79"/>
      <c r="AE27" s="179"/>
      <c r="AF27" s="79"/>
      <c r="AG27" s="179"/>
      <c r="AH27" s="79"/>
      <c r="AI27" s="181"/>
      <c r="AJ27" s="79"/>
      <c r="AK27" s="181"/>
      <c r="AL27" s="79"/>
      <c r="AM27" s="179"/>
      <c r="AN27" s="79"/>
      <c r="AO27" s="179"/>
      <c r="AP27" s="79"/>
      <c r="AQ27" s="181"/>
      <c r="AR27" s="79"/>
      <c r="AS27" s="181"/>
      <c r="AT27" s="79"/>
      <c r="AU27" s="179"/>
      <c r="AV27" s="79"/>
      <c r="AW27" s="179"/>
      <c r="AX27" s="79"/>
      <c r="AY27" s="181"/>
      <c r="AZ27" s="79"/>
      <c r="BA27" s="181"/>
      <c r="BB27" s="79"/>
      <c r="BC27" s="179"/>
      <c r="BD27" s="79"/>
      <c r="BE27" s="179"/>
      <c r="BF27" s="79"/>
      <c r="BG27" s="181"/>
      <c r="BH27" s="79"/>
      <c r="BI27" s="181"/>
      <c r="BJ27" s="79"/>
      <c r="BK27" s="179"/>
      <c r="BL27" s="79"/>
      <c r="BM27" s="179"/>
      <c r="BN27" s="79"/>
      <c r="BO27" s="180"/>
      <c r="BP27" s="78"/>
      <c r="BQ27" s="79"/>
      <c r="BR27" s="26"/>
      <c r="BS27" s="191"/>
      <c r="BT27" s="79"/>
      <c r="BU27" s="192"/>
      <c r="BV27" s="78"/>
      <c r="BW27" s="78"/>
      <c r="BX27" s="78"/>
      <c r="BY27" s="78"/>
      <c r="BZ27" s="78"/>
      <c r="CA27" s="79"/>
      <c r="CB27" s="192"/>
      <c r="CC27" s="78"/>
      <c r="CD27" s="78"/>
      <c r="CE27" s="78"/>
      <c r="CF27" s="78"/>
      <c r="CG27" s="78"/>
      <c r="CH27" s="79"/>
      <c r="CI27" s="27">
        <f t="shared" si="1"/>
        <v>0</v>
      </c>
    </row>
    <row r="28" spans="1:87" ht="34.5" customHeight="1" x14ac:dyDescent="0.25">
      <c r="A28" s="23">
        <f t="shared" si="0"/>
        <v>16</v>
      </c>
      <c r="B28" s="182"/>
      <c r="C28" s="79"/>
      <c r="D28" s="179"/>
      <c r="E28" s="78"/>
      <c r="F28" s="79"/>
      <c r="G28" s="183"/>
      <c r="H28" s="79"/>
      <c r="I28" s="24"/>
      <c r="J28" s="28"/>
      <c r="K28" s="184"/>
      <c r="L28" s="79"/>
      <c r="M28" s="185"/>
      <c r="N28" s="79"/>
      <c r="O28" s="186"/>
      <c r="P28" s="79"/>
      <c r="Q28" s="187"/>
      <c r="R28" s="79"/>
      <c r="S28" s="181"/>
      <c r="T28" s="79"/>
      <c r="U28" s="181"/>
      <c r="V28" s="79"/>
      <c r="W28" s="182"/>
      <c r="X28" s="79"/>
      <c r="Y28" s="182"/>
      <c r="Z28" s="79"/>
      <c r="AA28" s="181"/>
      <c r="AB28" s="79"/>
      <c r="AC28" s="181"/>
      <c r="AD28" s="79"/>
      <c r="AE28" s="182"/>
      <c r="AF28" s="79"/>
      <c r="AG28" s="182"/>
      <c r="AH28" s="79"/>
      <c r="AI28" s="181"/>
      <c r="AJ28" s="79"/>
      <c r="AK28" s="181"/>
      <c r="AL28" s="79"/>
      <c r="AM28" s="182"/>
      <c r="AN28" s="79"/>
      <c r="AO28" s="182"/>
      <c r="AP28" s="79"/>
      <c r="AQ28" s="181"/>
      <c r="AR28" s="79"/>
      <c r="AS28" s="181"/>
      <c r="AT28" s="79"/>
      <c r="AU28" s="182"/>
      <c r="AV28" s="79"/>
      <c r="AW28" s="182"/>
      <c r="AX28" s="79"/>
      <c r="AY28" s="181"/>
      <c r="AZ28" s="79"/>
      <c r="BA28" s="181"/>
      <c r="BB28" s="79"/>
      <c r="BC28" s="182"/>
      <c r="BD28" s="79"/>
      <c r="BE28" s="182"/>
      <c r="BF28" s="79"/>
      <c r="BG28" s="181"/>
      <c r="BH28" s="79"/>
      <c r="BI28" s="181"/>
      <c r="BJ28" s="79"/>
      <c r="BK28" s="182"/>
      <c r="BL28" s="79"/>
      <c r="BM28" s="182"/>
      <c r="BN28" s="79"/>
      <c r="BO28" s="180"/>
      <c r="BP28" s="78"/>
      <c r="BQ28" s="79"/>
      <c r="BR28" s="26"/>
      <c r="BS28" s="193"/>
      <c r="BT28" s="79"/>
      <c r="BU28" s="192"/>
      <c r="BV28" s="78"/>
      <c r="BW28" s="78"/>
      <c r="BX28" s="78"/>
      <c r="BY28" s="78"/>
      <c r="BZ28" s="78"/>
      <c r="CA28" s="79"/>
      <c r="CB28" s="192"/>
      <c r="CC28" s="78"/>
      <c r="CD28" s="78"/>
      <c r="CE28" s="78"/>
      <c r="CF28" s="78"/>
      <c r="CG28" s="78"/>
      <c r="CH28" s="79"/>
      <c r="CI28" s="27">
        <f t="shared" si="1"/>
        <v>0</v>
      </c>
    </row>
    <row r="29" spans="1:87" ht="34.5" customHeight="1" x14ac:dyDescent="0.25">
      <c r="A29" s="23">
        <f t="shared" si="0"/>
        <v>17</v>
      </c>
      <c r="B29" s="179"/>
      <c r="C29" s="79"/>
      <c r="D29" s="181"/>
      <c r="E29" s="78"/>
      <c r="F29" s="79"/>
      <c r="G29" s="188"/>
      <c r="H29" s="79"/>
      <c r="I29" s="24"/>
      <c r="J29" s="25"/>
      <c r="K29" s="184"/>
      <c r="L29" s="79"/>
      <c r="M29" s="189"/>
      <c r="N29" s="79"/>
      <c r="O29" s="186"/>
      <c r="P29" s="79"/>
      <c r="Q29" s="190"/>
      <c r="R29" s="79"/>
      <c r="S29" s="181"/>
      <c r="T29" s="79"/>
      <c r="U29" s="181"/>
      <c r="V29" s="79"/>
      <c r="W29" s="179"/>
      <c r="X29" s="79"/>
      <c r="Y29" s="179"/>
      <c r="Z29" s="79"/>
      <c r="AA29" s="181"/>
      <c r="AB29" s="79"/>
      <c r="AC29" s="181"/>
      <c r="AD29" s="79"/>
      <c r="AE29" s="179"/>
      <c r="AF29" s="79"/>
      <c r="AG29" s="179"/>
      <c r="AH29" s="79"/>
      <c r="AI29" s="181"/>
      <c r="AJ29" s="79"/>
      <c r="AK29" s="181"/>
      <c r="AL29" s="79"/>
      <c r="AM29" s="179"/>
      <c r="AN29" s="79"/>
      <c r="AO29" s="179"/>
      <c r="AP29" s="79"/>
      <c r="AQ29" s="181"/>
      <c r="AR29" s="79"/>
      <c r="AS29" s="181"/>
      <c r="AT29" s="79"/>
      <c r="AU29" s="179"/>
      <c r="AV29" s="79"/>
      <c r="AW29" s="179"/>
      <c r="AX29" s="79"/>
      <c r="AY29" s="181"/>
      <c r="AZ29" s="79"/>
      <c r="BA29" s="181"/>
      <c r="BB29" s="79"/>
      <c r="BC29" s="179"/>
      <c r="BD29" s="79"/>
      <c r="BE29" s="179"/>
      <c r="BF29" s="79"/>
      <c r="BG29" s="181"/>
      <c r="BH29" s="79"/>
      <c r="BI29" s="181"/>
      <c r="BJ29" s="79"/>
      <c r="BK29" s="179"/>
      <c r="BL29" s="79"/>
      <c r="BM29" s="179"/>
      <c r="BN29" s="79"/>
      <c r="BO29" s="180"/>
      <c r="BP29" s="78"/>
      <c r="BQ29" s="79"/>
      <c r="BR29" s="26"/>
      <c r="BS29" s="191"/>
      <c r="BT29" s="79"/>
      <c r="BU29" s="192"/>
      <c r="BV29" s="78"/>
      <c r="BW29" s="78"/>
      <c r="BX29" s="78"/>
      <c r="BY29" s="78"/>
      <c r="BZ29" s="78"/>
      <c r="CA29" s="79"/>
      <c r="CB29" s="192"/>
      <c r="CC29" s="78"/>
      <c r="CD29" s="78"/>
      <c r="CE29" s="78"/>
      <c r="CF29" s="78"/>
      <c r="CG29" s="78"/>
      <c r="CH29" s="79"/>
      <c r="CI29" s="27">
        <f t="shared" si="1"/>
        <v>0</v>
      </c>
    </row>
    <row r="30" spans="1:87" ht="34.5" customHeight="1" x14ac:dyDescent="0.25">
      <c r="A30" s="23">
        <f t="shared" si="0"/>
        <v>18</v>
      </c>
      <c r="B30" s="182"/>
      <c r="C30" s="79"/>
      <c r="D30" s="179"/>
      <c r="E30" s="78"/>
      <c r="F30" s="79"/>
      <c r="G30" s="183"/>
      <c r="H30" s="79"/>
      <c r="I30" s="24"/>
      <c r="J30" s="28"/>
      <c r="K30" s="184"/>
      <c r="L30" s="79"/>
      <c r="M30" s="185"/>
      <c r="N30" s="79"/>
      <c r="O30" s="186"/>
      <c r="P30" s="79"/>
      <c r="Q30" s="187"/>
      <c r="R30" s="79"/>
      <c r="S30" s="181"/>
      <c r="T30" s="79"/>
      <c r="U30" s="181"/>
      <c r="V30" s="79"/>
      <c r="W30" s="182"/>
      <c r="X30" s="79"/>
      <c r="Y30" s="182"/>
      <c r="Z30" s="79"/>
      <c r="AA30" s="181"/>
      <c r="AB30" s="79"/>
      <c r="AC30" s="181"/>
      <c r="AD30" s="79"/>
      <c r="AE30" s="182"/>
      <c r="AF30" s="79"/>
      <c r="AG30" s="182"/>
      <c r="AH30" s="79"/>
      <c r="AI30" s="181"/>
      <c r="AJ30" s="79"/>
      <c r="AK30" s="181"/>
      <c r="AL30" s="79"/>
      <c r="AM30" s="182"/>
      <c r="AN30" s="79"/>
      <c r="AO30" s="182"/>
      <c r="AP30" s="79"/>
      <c r="AQ30" s="181"/>
      <c r="AR30" s="79"/>
      <c r="AS30" s="181"/>
      <c r="AT30" s="79"/>
      <c r="AU30" s="182"/>
      <c r="AV30" s="79"/>
      <c r="AW30" s="182"/>
      <c r="AX30" s="79"/>
      <c r="AY30" s="181"/>
      <c r="AZ30" s="79"/>
      <c r="BA30" s="181"/>
      <c r="BB30" s="79"/>
      <c r="BC30" s="182"/>
      <c r="BD30" s="79"/>
      <c r="BE30" s="182"/>
      <c r="BF30" s="79"/>
      <c r="BG30" s="181"/>
      <c r="BH30" s="79"/>
      <c r="BI30" s="181"/>
      <c r="BJ30" s="79"/>
      <c r="BK30" s="182"/>
      <c r="BL30" s="79"/>
      <c r="BM30" s="182"/>
      <c r="BN30" s="79"/>
      <c r="BO30" s="180"/>
      <c r="BP30" s="78"/>
      <c r="BQ30" s="79"/>
      <c r="BR30" s="26"/>
      <c r="BS30" s="193"/>
      <c r="BT30" s="79"/>
      <c r="BU30" s="192"/>
      <c r="BV30" s="78"/>
      <c r="BW30" s="78"/>
      <c r="BX30" s="78"/>
      <c r="BY30" s="78"/>
      <c r="BZ30" s="78"/>
      <c r="CA30" s="79"/>
      <c r="CB30" s="192"/>
      <c r="CC30" s="78"/>
      <c r="CD30" s="78"/>
      <c r="CE30" s="78"/>
      <c r="CF30" s="78"/>
      <c r="CG30" s="78"/>
      <c r="CH30" s="79"/>
      <c r="CI30" s="27">
        <f t="shared" si="1"/>
        <v>0</v>
      </c>
    </row>
    <row r="31" spans="1:87" ht="34.5" customHeight="1" x14ac:dyDescent="0.25">
      <c r="A31" s="23">
        <f t="shared" si="0"/>
        <v>19</v>
      </c>
      <c r="B31" s="179"/>
      <c r="C31" s="79"/>
      <c r="D31" s="181"/>
      <c r="E31" s="78"/>
      <c r="F31" s="79"/>
      <c r="G31" s="188"/>
      <c r="H31" s="79"/>
      <c r="I31" s="24"/>
      <c r="J31" s="25"/>
      <c r="K31" s="184"/>
      <c r="L31" s="79"/>
      <c r="M31" s="189"/>
      <c r="N31" s="79"/>
      <c r="O31" s="186"/>
      <c r="P31" s="79"/>
      <c r="Q31" s="190"/>
      <c r="R31" s="79"/>
      <c r="S31" s="181"/>
      <c r="T31" s="79"/>
      <c r="U31" s="181"/>
      <c r="V31" s="79"/>
      <c r="W31" s="179"/>
      <c r="X31" s="79"/>
      <c r="Y31" s="179"/>
      <c r="Z31" s="79"/>
      <c r="AA31" s="181"/>
      <c r="AB31" s="79"/>
      <c r="AC31" s="181"/>
      <c r="AD31" s="79"/>
      <c r="AE31" s="179"/>
      <c r="AF31" s="79"/>
      <c r="AG31" s="179"/>
      <c r="AH31" s="79"/>
      <c r="AI31" s="181"/>
      <c r="AJ31" s="79"/>
      <c r="AK31" s="181"/>
      <c r="AL31" s="79"/>
      <c r="AM31" s="179"/>
      <c r="AN31" s="79"/>
      <c r="AO31" s="179"/>
      <c r="AP31" s="79"/>
      <c r="AQ31" s="181"/>
      <c r="AR31" s="79"/>
      <c r="AS31" s="181"/>
      <c r="AT31" s="79"/>
      <c r="AU31" s="179"/>
      <c r="AV31" s="79"/>
      <c r="AW31" s="179"/>
      <c r="AX31" s="79"/>
      <c r="AY31" s="181"/>
      <c r="AZ31" s="79"/>
      <c r="BA31" s="181"/>
      <c r="BB31" s="79"/>
      <c r="BC31" s="179"/>
      <c r="BD31" s="79"/>
      <c r="BE31" s="179"/>
      <c r="BF31" s="79"/>
      <c r="BG31" s="181"/>
      <c r="BH31" s="79"/>
      <c r="BI31" s="181"/>
      <c r="BJ31" s="79"/>
      <c r="BK31" s="179"/>
      <c r="BL31" s="79"/>
      <c r="BM31" s="179"/>
      <c r="BN31" s="79"/>
      <c r="BO31" s="180"/>
      <c r="BP31" s="78"/>
      <c r="BQ31" s="79"/>
      <c r="BR31" s="26"/>
      <c r="BS31" s="191"/>
      <c r="BT31" s="79"/>
      <c r="BU31" s="192"/>
      <c r="BV31" s="78"/>
      <c r="BW31" s="78"/>
      <c r="BX31" s="78"/>
      <c r="BY31" s="78"/>
      <c r="BZ31" s="78"/>
      <c r="CA31" s="79"/>
      <c r="CB31" s="192"/>
      <c r="CC31" s="78"/>
      <c r="CD31" s="78"/>
      <c r="CE31" s="78"/>
      <c r="CF31" s="78"/>
      <c r="CG31" s="78"/>
      <c r="CH31" s="79"/>
      <c r="CI31" s="27">
        <f t="shared" si="1"/>
        <v>0</v>
      </c>
    </row>
    <row r="32" spans="1:87" ht="34.5" customHeight="1" x14ac:dyDescent="0.25">
      <c r="A32" s="23">
        <f t="shared" si="0"/>
        <v>20</v>
      </c>
      <c r="B32" s="182"/>
      <c r="C32" s="79"/>
      <c r="D32" s="179"/>
      <c r="E32" s="78"/>
      <c r="F32" s="79"/>
      <c r="G32" s="183"/>
      <c r="H32" s="79"/>
      <c r="I32" s="24"/>
      <c r="J32" s="28"/>
      <c r="K32" s="184"/>
      <c r="L32" s="79"/>
      <c r="M32" s="185"/>
      <c r="N32" s="79"/>
      <c r="O32" s="186"/>
      <c r="P32" s="79"/>
      <c r="Q32" s="187"/>
      <c r="R32" s="79"/>
      <c r="S32" s="181"/>
      <c r="T32" s="79"/>
      <c r="U32" s="181"/>
      <c r="V32" s="79"/>
      <c r="W32" s="182"/>
      <c r="X32" s="79"/>
      <c r="Y32" s="182"/>
      <c r="Z32" s="79"/>
      <c r="AA32" s="181"/>
      <c r="AB32" s="79"/>
      <c r="AC32" s="181"/>
      <c r="AD32" s="79"/>
      <c r="AE32" s="182"/>
      <c r="AF32" s="79"/>
      <c r="AG32" s="182"/>
      <c r="AH32" s="79"/>
      <c r="AI32" s="181"/>
      <c r="AJ32" s="79"/>
      <c r="AK32" s="181"/>
      <c r="AL32" s="79"/>
      <c r="AM32" s="182"/>
      <c r="AN32" s="79"/>
      <c r="AO32" s="182"/>
      <c r="AP32" s="79"/>
      <c r="AQ32" s="181"/>
      <c r="AR32" s="79"/>
      <c r="AS32" s="181"/>
      <c r="AT32" s="79"/>
      <c r="AU32" s="182"/>
      <c r="AV32" s="79"/>
      <c r="AW32" s="182"/>
      <c r="AX32" s="79"/>
      <c r="AY32" s="181"/>
      <c r="AZ32" s="79"/>
      <c r="BA32" s="181"/>
      <c r="BB32" s="79"/>
      <c r="BC32" s="182"/>
      <c r="BD32" s="79"/>
      <c r="BE32" s="182"/>
      <c r="BF32" s="79"/>
      <c r="BG32" s="181"/>
      <c r="BH32" s="79"/>
      <c r="BI32" s="181"/>
      <c r="BJ32" s="79"/>
      <c r="BK32" s="182"/>
      <c r="BL32" s="79"/>
      <c r="BM32" s="182"/>
      <c r="BN32" s="79"/>
      <c r="BO32" s="180"/>
      <c r="BP32" s="78"/>
      <c r="BQ32" s="79"/>
      <c r="BR32" s="26"/>
      <c r="BS32" s="193"/>
      <c r="BT32" s="79"/>
      <c r="BU32" s="192"/>
      <c r="BV32" s="78"/>
      <c r="BW32" s="78"/>
      <c r="BX32" s="78"/>
      <c r="BY32" s="78"/>
      <c r="BZ32" s="78"/>
      <c r="CA32" s="79"/>
      <c r="CB32" s="192"/>
      <c r="CC32" s="78"/>
      <c r="CD32" s="78"/>
      <c r="CE32" s="78"/>
      <c r="CF32" s="78"/>
      <c r="CG32" s="78"/>
      <c r="CH32" s="79"/>
      <c r="CI32" s="27">
        <f t="shared" si="1"/>
        <v>0</v>
      </c>
    </row>
    <row r="33" spans="1:87" ht="34.5" customHeight="1" x14ac:dyDescent="0.25">
      <c r="A33" s="23">
        <f t="shared" si="0"/>
        <v>21</v>
      </c>
      <c r="B33" s="179"/>
      <c r="C33" s="79"/>
      <c r="D33" s="181"/>
      <c r="E33" s="78"/>
      <c r="F33" s="79"/>
      <c r="G33" s="188"/>
      <c r="H33" s="79"/>
      <c r="I33" s="24"/>
      <c r="J33" s="25"/>
      <c r="K33" s="184"/>
      <c r="L33" s="79"/>
      <c r="M33" s="189"/>
      <c r="N33" s="79"/>
      <c r="O33" s="186"/>
      <c r="P33" s="79"/>
      <c r="Q33" s="190"/>
      <c r="R33" s="79"/>
      <c r="S33" s="181"/>
      <c r="T33" s="79"/>
      <c r="U33" s="181"/>
      <c r="V33" s="79"/>
      <c r="W33" s="179"/>
      <c r="X33" s="79"/>
      <c r="Y33" s="179"/>
      <c r="Z33" s="79"/>
      <c r="AA33" s="181"/>
      <c r="AB33" s="79"/>
      <c r="AC33" s="181"/>
      <c r="AD33" s="79"/>
      <c r="AE33" s="179"/>
      <c r="AF33" s="79"/>
      <c r="AG33" s="179"/>
      <c r="AH33" s="79"/>
      <c r="AI33" s="181"/>
      <c r="AJ33" s="79"/>
      <c r="AK33" s="181"/>
      <c r="AL33" s="79"/>
      <c r="AM33" s="179"/>
      <c r="AN33" s="79"/>
      <c r="AO33" s="179"/>
      <c r="AP33" s="79"/>
      <c r="AQ33" s="181"/>
      <c r="AR33" s="79"/>
      <c r="AS33" s="181"/>
      <c r="AT33" s="79"/>
      <c r="AU33" s="179"/>
      <c r="AV33" s="79"/>
      <c r="AW33" s="179"/>
      <c r="AX33" s="79"/>
      <c r="AY33" s="181"/>
      <c r="AZ33" s="79"/>
      <c r="BA33" s="181"/>
      <c r="BB33" s="79"/>
      <c r="BC33" s="179"/>
      <c r="BD33" s="79"/>
      <c r="BE33" s="179"/>
      <c r="BF33" s="79"/>
      <c r="BG33" s="181"/>
      <c r="BH33" s="79"/>
      <c r="BI33" s="181"/>
      <c r="BJ33" s="79"/>
      <c r="BK33" s="179"/>
      <c r="BL33" s="79"/>
      <c r="BM33" s="179"/>
      <c r="BN33" s="79"/>
      <c r="BO33" s="180"/>
      <c r="BP33" s="78"/>
      <c r="BQ33" s="79"/>
      <c r="BR33" s="26"/>
      <c r="BS33" s="191"/>
      <c r="BT33" s="79"/>
      <c r="BU33" s="192"/>
      <c r="BV33" s="78"/>
      <c r="BW33" s="78"/>
      <c r="BX33" s="78"/>
      <c r="BY33" s="78"/>
      <c r="BZ33" s="78"/>
      <c r="CA33" s="79"/>
      <c r="CB33" s="192"/>
      <c r="CC33" s="78"/>
      <c r="CD33" s="78"/>
      <c r="CE33" s="78"/>
      <c r="CF33" s="78"/>
      <c r="CG33" s="78"/>
      <c r="CH33" s="79"/>
      <c r="CI33" s="27">
        <f t="shared" si="1"/>
        <v>0</v>
      </c>
    </row>
    <row r="34" spans="1:87" ht="34.5" customHeight="1" x14ac:dyDescent="0.25">
      <c r="A34" s="23">
        <f t="shared" si="0"/>
        <v>22</v>
      </c>
      <c r="B34" s="182"/>
      <c r="C34" s="79"/>
      <c r="D34" s="179"/>
      <c r="E34" s="78"/>
      <c r="F34" s="79"/>
      <c r="G34" s="183"/>
      <c r="H34" s="79"/>
      <c r="I34" s="24"/>
      <c r="J34" s="28"/>
      <c r="K34" s="184"/>
      <c r="L34" s="79"/>
      <c r="M34" s="185"/>
      <c r="N34" s="79"/>
      <c r="O34" s="186"/>
      <c r="P34" s="79"/>
      <c r="Q34" s="187"/>
      <c r="R34" s="79"/>
      <c r="S34" s="181"/>
      <c r="T34" s="79"/>
      <c r="U34" s="181"/>
      <c r="V34" s="79"/>
      <c r="W34" s="182"/>
      <c r="X34" s="79"/>
      <c r="Y34" s="182"/>
      <c r="Z34" s="79"/>
      <c r="AA34" s="181"/>
      <c r="AB34" s="79"/>
      <c r="AC34" s="181"/>
      <c r="AD34" s="79"/>
      <c r="AE34" s="182"/>
      <c r="AF34" s="79"/>
      <c r="AG34" s="182"/>
      <c r="AH34" s="79"/>
      <c r="AI34" s="181"/>
      <c r="AJ34" s="79"/>
      <c r="AK34" s="181"/>
      <c r="AL34" s="79"/>
      <c r="AM34" s="182"/>
      <c r="AN34" s="79"/>
      <c r="AO34" s="182"/>
      <c r="AP34" s="79"/>
      <c r="AQ34" s="181"/>
      <c r="AR34" s="79"/>
      <c r="AS34" s="181"/>
      <c r="AT34" s="79"/>
      <c r="AU34" s="182"/>
      <c r="AV34" s="79"/>
      <c r="AW34" s="182"/>
      <c r="AX34" s="79"/>
      <c r="AY34" s="181"/>
      <c r="AZ34" s="79"/>
      <c r="BA34" s="181"/>
      <c r="BB34" s="79"/>
      <c r="BC34" s="182"/>
      <c r="BD34" s="79"/>
      <c r="BE34" s="182"/>
      <c r="BF34" s="79"/>
      <c r="BG34" s="181"/>
      <c r="BH34" s="79"/>
      <c r="BI34" s="181"/>
      <c r="BJ34" s="79"/>
      <c r="BK34" s="182"/>
      <c r="BL34" s="79"/>
      <c r="BM34" s="182"/>
      <c r="BN34" s="79"/>
      <c r="BO34" s="180"/>
      <c r="BP34" s="78"/>
      <c r="BQ34" s="79"/>
      <c r="BR34" s="26"/>
      <c r="BS34" s="193"/>
      <c r="BT34" s="79"/>
      <c r="BU34" s="192"/>
      <c r="BV34" s="78"/>
      <c r="BW34" s="78"/>
      <c r="BX34" s="78"/>
      <c r="BY34" s="78"/>
      <c r="BZ34" s="78"/>
      <c r="CA34" s="79"/>
      <c r="CB34" s="192"/>
      <c r="CC34" s="78"/>
      <c r="CD34" s="78"/>
      <c r="CE34" s="78"/>
      <c r="CF34" s="78"/>
      <c r="CG34" s="78"/>
      <c r="CH34" s="79"/>
      <c r="CI34" s="27">
        <f t="shared" si="1"/>
        <v>0</v>
      </c>
    </row>
    <row r="35" spans="1:87" ht="34.5" customHeight="1" x14ac:dyDescent="0.25">
      <c r="A35" s="23">
        <f t="shared" si="0"/>
        <v>23</v>
      </c>
      <c r="B35" s="179"/>
      <c r="C35" s="79"/>
      <c r="D35" s="181"/>
      <c r="E35" s="78"/>
      <c r="F35" s="79"/>
      <c r="G35" s="188"/>
      <c r="H35" s="79"/>
      <c r="I35" s="24"/>
      <c r="J35" s="25"/>
      <c r="K35" s="184"/>
      <c r="L35" s="79"/>
      <c r="M35" s="189"/>
      <c r="N35" s="79"/>
      <c r="O35" s="186"/>
      <c r="P35" s="79"/>
      <c r="Q35" s="190"/>
      <c r="R35" s="79"/>
      <c r="S35" s="181"/>
      <c r="T35" s="79"/>
      <c r="U35" s="181"/>
      <c r="V35" s="79"/>
      <c r="W35" s="179"/>
      <c r="X35" s="79"/>
      <c r="Y35" s="179"/>
      <c r="Z35" s="79"/>
      <c r="AA35" s="181"/>
      <c r="AB35" s="79"/>
      <c r="AC35" s="181"/>
      <c r="AD35" s="79"/>
      <c r="AE35" s="179"/>
      <c r="AF35" s="79"/>
      <c r="AG35" s="179"/>
      <c r="AH35" s="79"/>
      <c r="AI35" s="181"/>
      <c r="AJ35" s="79"/>
      <c r="AK35" s="181"/>
      <c r="AL35" s="79"/>
      <c r="AM35" s="179"/>
      <c r="AN35" s="79"/>
      <c r="AO35" s="179"/>
      <c r="AP35" s="79"/>
      <c r="AQ35" s="181"/>
      <c r="AR35" s="79"/>
      <c r="AS35" s="181"/>
      <c r="AT35" s="79"/>
      <c r="AU35" s="179"/>
      <c r="AV35" s="79"/>
      <c r="AW35" s="179"/>
      <c r="AX35" s="79"/>
      <c r="AY35" s="181"/>
      <c r="AZ35" s="79"/>
      <c r="BA35" s="181"/>
      <c r="BB35" s="79"/>
      <c r="BC35" s="179"/>
      <c r="BD35" s="79"/>
      <c r="BE35" s="179"/>
      <c r="BF35" s="79"/>
      <c r="BG35" s="181"/>
      <c r="BH35" s="79"/>
      <c r="BI35" s="181"/>
      <c r="BJ35" s="79"/>
      <c r="BK35" s="179"/>
      <c r="BL35" s="79"/>
      <c r="BM35" s="179"/>
      <c r="BN35" s="79"/>
      <c r="BO35" s="180"/>
      <c r="BP35" s="78"/>
      <c r="BQ35" s="79"/>
      <c r="BR35" s="26"/>
      <c r="BS35" s="191"/>
      <c r="BT35" s="79"/>
      <c r="BU35" s="192"/>
      <c r="BV35" s="78"/>
      <c r="BW35" s="78"/>
      <c r="BX35" s="78"/>
      <c r="BY35" s="78"/>
      <c r="BZ35" s="78"/>
      <c r="CA35" s="79"/>
      <c r="CB35" s="192"/>
      <c r="CC35" s="78"/>
      <c r="CD35" s="78"/>
      <c r="CE35" s="78"/>
      <c r="CF35" s="78"/>
      <c r="CG35" s="78"/>
      <c r="CH35" s="79"/>
      <c r="CI35" s="27">
        <f t="shared" si="1"/>
        <v>0</v>
      </c>
    </row>
    <row r="36" spans="1:87" ht="34.5" customHeight="1" x14ac:dyDescent="0.25">
      <c r="A36" s="23">
        <f t="shared" si="0"/>
        <v>24</v>
      </c>
      <c r="B36" s="182"/>
      <c r="C36" s="79"/>
      <c r="D36" s="179"/>
      <c r="E36" s="78"/>
      <c r="F36" s="79"/>
      <c r="G36" s="183"/>
      <c r="H36" s="79"/>
      <c r="I36" s="24"/>
      <c r="J36" s="28"/>
      <c r="K36" s="184"/>
      <c r="L36" s="79"/>
      <c r="M36" s="185"/>
      <c r="N36" s="79"/>
      <c r="O36" s="186"/>
      <c r="P36" s="79"/>
      <c r="Q36" s="187"/>
      <c r="R36" s="79"/>
      <c r="S36" s="181"/>
      <c r="T36" s="79"/>
      <c r="U36" s="181"/>
      <c r="V36" s="79"/>
      <c r="W36" s="182"/>
      <c r="X36" s="79"/>
      <c r="Y36" s="182"/>
      <c r="Z36" s="79"/>
      <c r="AA36" s="181"/>
      <c r="AB36" s="79"/>
      <c r="AC36" s="181"/>
      <c r="AD36" s="79"/>
      <c r="AE36" s="182"/>
      <c r="AF36" s="79"/>
      <c r="AG36" s="182"/>
      <c r="AH36" s="79"/>
      <c r="AI36" s="181"/>
      <c r="AJ36" s="79"/>
      <c r="AK36" s="181"/>
      <c r="AL36" s="79"/>
      <c r="AM36" s="182"/>
      <c r="AN36" s="79"/>
      <c r="AO36" s="182"/>
      <c r="AP36" s="79"/>
      <c r="AQ36" s="181"/>
      <c r="AR36" s="79"/>
      <c r="AS36" s="181"/>
      <c r="AT36" s="79"/>
      <c r="AU36" s="182"/>
      <c r="AV36" s="79"/>
      <c r="AW36" s="182"/>
      <c r="AX36" s="79"/>
      <c r="AY36" s="181"/>
      <c r="AZ36" s="79"/>
      <c r="BA36" s="181"/>
      <c r="BB36" s="79"/>
      <c r="BC36" s="182"/>
      <c r="BD36" s="79"/>
      <c r="BE36" s="182"/>
      <c r="BF36" s="79"/>
      <c r="BG36" s="181"/>
      <c r="BH36" s="79"/>
      <c r="BI36" s="181"/>
      <c r="BJ36" s="79"/>
      <c r="BK36" s="182"/>
      <c r="BL36" s="79"/>
      <c r="BM36" s="182"/>
      <c r="BN36" s="79"/>
      <c r="BO36" s="180"/>
      <c r="BP36" s="78"/>
      <c r="BQ36" s="79"/>
      <c r="BR36" s="26"/>
      <c r="BS36" s="193"/>
      <c r="BT36" s="79"/>
      <c r="BU36" s="192"/>
      <c r="BV36" s="78"/>
      <c r="BW36" s="78"/>
      <c r="BX36" s="78"/>
      <c r="BY36" s="78"/>
      <c r="BZ36" s="78"/>
      <c r="CA36" s="79"/>
      <c r="CB36" s="192"/>
      <c r="CC36" s="78"/>
      <c r="CD36" s="78"/>
      <c r="CE36" s="78"/>
      <c r="CF36" s="78"/>
      <c r="CG36" s="78"/>
      <c r="CH36" s="79"/>
      <c r="CI36" s="27">
        <f t="shared" si="1"/>
        <v>0</v>
      </c>
    </row>
    <row r="37" spans="1:87" ht="34.5" customHeight="1" x14ac:dyDescent="0.25">
      <c r="A37" s="23">
        <f t="shared" si="0"/>
        <v>25</v>
      </c>
      <c r="B37" s="179"/>
      <c r="C37" s="79"/>
      <c r="D37" s="181"/>
      <c r="E37" s="78"/>
      <c r="F37" s="79"/>
      <c r="G37" s="188"/>
      <c r="H37" s="79"/>
      <c r="I37" s="24"/>
      <c r="J37" s="25"/>
      <c r="K37" s="184"/>
      <c r="L37" s="79"/>
      <c r="M37" s="189"/>
      <c r="N37" s="79"/>
      <c r="O37" s="186"/>
      <c r="P37" s="79"/>
      <c r="Q37" s="190"/>
      <c r="R37" s="79"/>
      <c r="S37" s="181"/>
      <c r="T37" s="79"/>
      <c r="U37" s="181"/>
      <c r="V37" s="79"/>
      <c r="W37" s="179"/>
      <c r="X37" s="79"/>
      <c r="Y37" s="179"/>
      <c r="Z37" s="79"/>
      <c r="AA37" s="181"/>
      <c r="AB37" s="79"/>
      <c r="AC37" s="181"/>
      <c r="AD37" s="79"/>
      <c r="AE37" s="179"/>
      <c r="AF37" s="79"/>
      <c r="AG37" s="179"/>
      <c r="AH37" s="79"/>
      <c r="AI37" s="181"/>
      <c r="AJ37" s="79"/>
      <c r="AK37" s="181"/>
      <c r="AL37" s="79"/>
      <c r="AM37" s="179"/>
      <c r="AN37" s="79"/>
      <c r="AO37" s="179"/>
      <c r="AP37" s="79"/>
      <c r="AQ37" s="181"/>
      <c r="AR37" s="79"/>
      <c r="AS37" s="181"/>
      <c r="AT37" s="79"/>
      <c r="AU37" s="179"/>
      <c r="AV37" s="79"/>
      <c r="AW37" s="179"/>
      <c r="AX37" s="79"/>
      <c r="AY37" s="181"/>
      <c r="AZ37" s="79"/>
      <c r="BA37" s="181"/>
      <c r="BB37" s="79"/>
      <c r="BC37" s="179"/>
      <c r="BD37" s="79"/>
      <c r="BE37" s="179"/>
      <c r="BF37" s="79"/>
      <c r="BG37" s="181"/>
      <c r="BH37" s="79"/>
      <c r="BI37" s="181"/>
      <c r="BJ37" s="79"/>
      <c r="BK37" s="179"/>
      <c r="BL37" s="79"/>
      <c r="BM37" s="179"/>
      <c r="BN37" s="79"/>
      <c r="BO37" s="180"/>
      <c r="BP37" s="78"/>
      <c r="BQ37" s="79"/>
      <c r="BR37" s="26"/>
      <c r="BS37" s="191"/>
      <c r="BT37" s="79"/>
      <c r="BU37" s="192"/>
      <c r="BV37" s="78"/>
      <c r="BW37" s="78"/>
      <c r="BX37" s="78"/>
      <c r="BY37" s="78"/>
      <c r="BZ37" s="78"/>
      <c r="CA37" s="79"/>
      <c r="CB37" s="192"/>
      <c r="CC37" s="78"/>
      <c r="CD37" s="78"/>
      <c r="CE37" s="78"/>
      <c r="CF37" s="78"/>
      <c r="CG37" s="78"/>
      <c r="CH37" s="79"/>
      <c r="CI37" s="27">
        <f t="shared" si="1"/>
        <v>0</v>
      </c>
    </row>
    <row r="38" spans="1:87" ht="34.5" customHeight="1" x14ac:dyDescent="0.25">
      <c r="A38" s="23">
        <f t="shared" si="0"/>
        <v>26</v>
      </c>
      <c r="B38" s="182"/>
      <c r="C38" s="79"/>
      <c r="D38" s="179"/>
      <c r="E38" s="78"/>
      <c r="F38" s="79"/>
      <c r="G38" s="183"/>
      <c r="H38" s="79"/>
      <c r="I38" s="24"/>
      <c r="J38" s="28"/>
      <c r="K38" s="184"/>
      <c r="L38" s="79"/>
      <c r="M38" s="185"/>
      <c r="N38" s="79"/>
      <c r="O38" s="186"/>
      <c r="P38" s="79"/>
      <c r="Q38" s="187"/>
      <c r="R38" s="79"/>
      <c r="S38" s="181"/>
      <c r="T38" s="79"/>
      <c r="U38" s="181"/>
      <c r="V38" s="79"/>
      <c r="W38" s="182"/>
      <c r="X38" s="79"/>
      <c r="Y38" s="182"/>
      <c r="Z38" s="79"/>
      <c r="AA38" s="181"/>
      <c r="AB38" s="79"/>
      <c r="AC38" s="181"/>
      <c r="AD38" s="79"/>
      <c r="AE38" s="182"/>
      <c r="AF38" s="79"/>
      <c r="AG38" s="182"/>
      <c r="AH38" s="79"/>
      <c r="AI38" s="181"/>
      <c r="AJ38" s="79"/>
      <c r="AK38" s="181"/>
      <c r="AL38" s="79"/>
      <c r="AM38" s="182"/>
      <c r="AN38" s="79"/>
      <c r="AO38" s="182"/>
      <c r="AP38" s="79"/>
      <c r="AQ38" s="181"/>
      <c r="AR38" s="79"/>
      <c r="AS38" s="181"/>
      <c r="AT38" s="79"/>
      <c r="AU38" s="182"/>
      <c r="AV38" s="79"/>
      <c r="AW38" s="182"/>
      <c r="AX38" s="79"/>
      <c r="AY38" s="181"/>
      <c r="AZ38" s="79"/>
      <c r="BA38" s="181"/>
      <c r="BB38" s="79"/>
      <c r="BC38" s="182"/>
      <c r="BD38" s="79"/>
      <c r="BE38" s="182"/>
      <c r="BF38" s="79"/>
      <c r="BG38" s="181"/>
      <c r="BH38" s="79"/>
      <c r="BI38" s="181"/>
      <c r="BJ38" s="79"/>
      <c r="BK38" s="182"/>
      <c r="BL38" s="79"/>
      <c r="BM38" s="182"/>
      <c r="BN38" s="79"/>
      <c r="BO38" s="180"/>
      <c r="BP38" s="78"/>
      <c r="BQ38" s="79"/>
      <c r="BR38" s="26"/>
      <c r="BS38" s="193"/>
      <c r="BT38" s="79"/>
      <c r="BU38" s="192"/>
      <c r="BV38" s="78"/>
      <c r="BW38" s="78"/>
      <c r="BX38" s="78"/>
      <c r="BY38" s="78"/>
      <c r="BZ38" s="78"/>
      <c r="CA38" s="79"/>
      <c r="CB38" s="192"/>
      <c r="CC38" s="78"/>
      <c r="CD38" s="78"/>
      <c r="CE38" s="78"/>
      <c r="CF38" s="78"/>
      <c r="CG38" s="78"/>
      <c r="CH38" s="79"/>
      <c r="CI38" s="27">
        <f t="shared" si="1"/>
        <v>0</v>
      </c>
    </row>
    <row r="39" spans="1:87" ht="34.5" customHeight="1" x14ac:dyDescent="0.25">
      <c r="A39" s="23">
        <f t="shared" si="0"/>
        <v>27</v>
      </c>
      <c r="B39" s="179"/>
      <c r="C39" s="79"/>
      <c r="D39" s="181"/>
      <c r="E39" s="78"/>
      <c r="F39" s="79"/>
      <c r="G39" s="188"/>
      <c r="H39" s="79"/>
      <c r="I39" s="24"/>
      <c r="J39" s="25"/>
      <c r="K39" s="184"/>
      <c r="L39" s="79"/>
      <c r="M39" s="189"/>
      <c r="N39" s="79"/>
      <c r="O39" s="186"/>
      <c r="P39" s="79"/>
      <c r="Q39" s="190"/>
      <c r="R39" s="79"/>
      <c r="S39" s="181"/>
      <c r="T39" s="79"/>
      <c r="U39" s="181"/>
      <c r="V39" s="79"/>
      <c r="W39" s="179"/>
      <c r="X39" s="79"/>
      <c r="Y39" s="179"/>
      <c r="Z39" s="79"/>
      <c r="AA39" s="181"/>
      <c r="AB39" s="79"/>
      <c r="AC39" s="181"/>
      <c r="AD39" s="79"/>
      <c r="AE39" s="179"/>
      <c r="AF39" s="79"/>
      <c r="AG39" s="179"/>
      <c r="AH39" s="79"/>
      <c r="AI39" s="181"/>
      <c r="AJ39" s="79"/>
      <c r="AK39" s="181"/>
      <c r="AL39" s="79"/>
      <c r="AM39" s="179"/>
      <c r="AN39" s="79"/>
      <c r="AO39" s="179"/>
      <c r="AP39" s="79"/>
      <c r="AQ39" s="181"/>
      <c r="AR39" s="79"/>
      <c r="AS39" s="181"/>
      <c r="AT39" s="79"/>
      <c r="AU39" s="179"/>
      <c r="AV39" s="79"/>
      <c r="AW39" s="179"/>
      <c r="AX39" s="79"/>
      <c r="AY39" s="181"/>
      <c r="AZ39" s="79"/>
      <c r="BA39" s="181"/>
      <c r="BB39" s="79"/>
      <c r="BC39" s="179"/>
      <c r="BD39" s="79"/>
      <c r="BE39" s="179"/>
      <c r="BF39" s="79"/>
      <c r="BG39" s="181"/>
      <c r="BH39" s="79"/>
      <c r="BI39" s="181"/>
      <c r="BJ39" s="79"/>
      <c r="BK39" s="179"/>
      <c r="BL39" s="79"/>
      <c r="BM39" s="179"/>
      <c r="BN39" s="79"/>
      <c r="BO39" s="180"/>
      <c r="BP39" s="78"/>
      <c r="BQ39" s="79"/>
      <c r="BR39" s="26"/>
      <c r="BS39" s="191"/>
      <c r="BT39" s="79"/>
      <c r="BU39" s="192"/>
      <c r="BV39" s="78"/>
      <c r="BW39" s="78"/>
      <c r="BX39" s="78"/>
      <c r="BY39" s="78"/>
      <c r="BZ39" s="78"/>
      <c r="CA39" s="79"/>
      <c r="CB39" s="192"/>
      <c r="CC39" s="78"/>
      <c r="CD39" s="78"/>
      <c r="CE39" s="78"/>
      <c r="CF39" s="78"/>
      <c r="CG39" s="78"/>
      <c r="CH39" s="79"/>
      <c r="CI39" s="27">
        <f t="shared" si="1"/>
        <v>0</v>
      </c>
    </row>
    <row r="40" spans="1:87" ht="34.5" customHeight="1" x14ac:dyDescent="0.25">
      <c r="A40" s="23">
        <f t="shared" si="0"/>
        <v>28</v>
      </c>
      <c r="B40" s="182"/>
      <c r="C40" s="79"/>
      <c r="D40" s="179"/>
      <c r="E40" s="78"/>
      <c r="F40" s="79"/>
      <c r="G40" s="183"/>
      <c r="H40" s="79"/>
      <c r="I40" s="24"/>
      <c r="J40" s="28"/>
      <c r="K40" s="184"/>
      <c r="L40" s="79"/>
      <c r="M40" s="185"/>
      <c r="N40" s="79"/>
      <c r="O40" s="186"/>
      <c r="P40" s="79"/>
      <c r="Q40" s="187"/>
      <c r="R40" s="79"/>
      <c r="S40" s="181"/>
      <c r="T40" s="79"/>
      <c r="U40" s="181"/>
      <c r="V40" s="79"/>
      <c r="W40" s="182"/>
      <c r="X40" s="79"/>
      <c r="Y40" s="182"/>
      <c r="Z40" s="79"/>
      <c r="AA40" s="181"/>
      <c r="AB40" s="79"/>
      <c r="AC40" s="181"/>
      <c r="AD40" s="79"/>
      <c r="AE40" s="182"/>
      <c r="AF40" s="79"/>
      <c r="AG40" s="182"/>
      <c r="AH40" s="79"/>
      <c r="AI40" s="181"/>
      <c r="AJ40" s="79"/>
      <c r="AK40" s="181"/>
      <c r="AL40" s="79"/>
      <c r="AM40" s="182"/>
      <c r="AN40" s="79"/>
      <c r="AO40" s="182"/>
      <c r="AP40" s="79"/>
      <c r="AQ40" s="181"/>
      <c r="AR40" s="79"/>
      <c r="AS40" s="181"/>
      <c r="AT40" s="79"/>
      <c r="AU40" s="182"/>
      <c r="AV40" s="79"/>
      <c r="AW40" s="182"/>
      <c r="AX40" s="79"/>
      <c r="AY40" s="181"/>
      <c r="AZ40" s="79"/>
      <c r="BA40" s="181"/>
      <c r="BB40" s="79"/>
      <c r="BC40" s="182"/>
      <c r="BD40" s="79"/>
      <c r="BE40" s="182"/>
      <c r="BF40" s="79"/>
      <c r="BG40" s="181"/>
      <c r="BH40" s="79"/>
      <c r="BI40" s="181"/>
      <c r="BJ40" s="79"/>
      <c r="BK40" s="182"/>
      <c r="BL40" s="79"/>
      <c r="BM40" s="182"/>
      <c r="BN40" s="79"/>
      <c r="BO40" s="180"/>
      <c r="BP40" s="78"/>
      <c r="BQ40" s="79"/>
      <c r="BR40" s="26"/>
      <c r="BS40" s="193"/>
      <c r="BT40" s="79"/>
      <c r="BU40" s="192"/>
      <c r="BV40" s="78"/>
      <c r="BW40" s="78"/>
      <c r="BX40" s="78"/>
      <c r="BY40" s="78"/>
      <c r="BZ40" s="78"/>
      <c r="CA40" s="79"/>
      <c r="CB40" s="192"/>
      <c r="CC40" s="78"/>
      <c r="CD40" s="78"/>
      <c r="CE40" s="78"/>
      <c r="CF40" s="78"/>
      <c r="CG40" s="78"/>
      <c r="CH40" s="79"/>
      <c r="CI40" s="27">
        <f t="shared" si="1"/>
        <v>0</v>
      </c>
    </row>
    <row r="41" spans="1:87" ht="34.5" customHeight="1" x14ac:dyDescent="0.25">
      <c r="A41" s="23">
        <f t="shared" si="0"/>
        <v>29</v>
      </c>
      <c r="B41" s="179"/>
      <c r="C41" s="79"/>
      <c r="D41" s="181"/>
      <c r="E41" s="78"/>
      <c r="F41" s="79"/>
      <c r="G41" s="188"/>
      <c r="H41" s="79"/>
      <c r="I41" s="24"/>
      <c r="J41" s="25"/>
      <c r="K41" s="184"/>
      <c r="L41" s="79"/>
      <c r="M41" s="189"/>
      <c r="N41" s="79"/>
      <c r="O41" s="186"/>
      <c r="P41" s="79"/>
      <c r="Q41" s="190"/>
      <c r="R41" s="79"/>
      <c r="S41" s="181"/>
      <c r="T41" s="79"/>
      <c r="U41" s="181"/>
      <c r="V41" s="79"/>
      <c r="W41" s="179"/>
      <c r="X41" s="79"/>
      <c r="Y41" s="179"/>
      <c r="Z41" s="79"/>
      <c r="AA41" s="181"/>
      <c r="AB41" s="79"/>
      <c r="AC41" s="181"/>
      <c r="AD41" s="79"/>
      <c r="AE41" s="179"/>
      <c r="AF41" s="79"/>
      <c r="AG41" s="179"/>
      <c r="AH41" s="79"/>
      <c r="AI41" s="181"/>
      <c r="AJ41" s="79"/>
      <c r="AK41" s="181"/>
      <c r="AL41" s="79"/>
      <c r="AM41" s="179"/>
      <c r="AN41" s="79"/>
      <c r="AO41" s="179"/>
      <c r="AP41" s="79"/>
      <c r="AQ41" s="181"/>
      <c r="AR41" s="79"/>
      <c r="AS41" s="181"/>
      <c r="AT41" s="79"/>
      <c r="AU41" s="179"/>
      <c r="AV41" s="79"/>
      <c r="AW41" s="179"/>
      <c r="AX41" s="79"/>
      <c r="AY41" s="181"/>
      <c r="AZ41" s="79"/>
      <c r="BA41" s="181"/>
      <c r="BB41" s="79"/>
      <c r="BC41" s="179"/>
      <c r="BD41" s="79"/>
      <c r="BE41" s="179"/>
      <c r="BF41" s="79"/>
      <c r="BG41" s="181"/>
      <c r="BH41" s="79"/>
      <c r="BI41" s="181"/>
      <c r="BJ41" s="79"/>
      <c r="BK41" s="179"/>
      <c r="BL41" s="79"/>
      <c r="BM41" s="179"/>
      <c r="BN41" s="79"/>
      <c r="BO41" s="180"/>
      <c r="BP41" s="78"/>
      <c r="BQ41" s="79"/>
      <c r="BR41" s="26"/>
      <c r="BS41" s="191"/>
      <c r="BT41" s="79"/>
      <c r="BU41" s="192"/>
      <c r="BV41" s="78"/>
      <c r="BW41" s="78"/>
      <c r="BX41" s="78"/>
      <c r="BY41" s="78"/>
      <c r="BZ41" s="78"/>
      <c r="CA41" s="79"/>
      <c r="CB41" s="192"/>
      <c r="CC41" s="78"/>
      <c r="CD41" s="78"/>
      <c r="CE41" s="78"/>
      <c r="CF41" s="78"/>
      <c r="CG41" s="78"/>
      <c r="CH41" s="79"/>
      <c r="CI41" s="27">
        <f t="shared" si="1"/>
        <v>0</v>
      </c>
    </row>
    <row r="42" spans="1:87" ht="34.5" customHeight="1" x14ac:dyDescent="0.25">
      <c r="A42" s="23">
        <f t="shared" si="0"/>
        <v>30</v>
      </c>
      <c r="B42" s="182"/>
      <c r="C42" s="79"/>
      <c r="D42" s="179"/>
      <c r="E42" s="78"/>
      <c r="F42" s="79"/>
      <c r="G42" s="183"/>
      <c r="H42" s="79"/>
      <c r="I42" s="24"/>
      <c r="J42" s="28"/>
      <c r="K42" s="184"/>
      <c r="L42" s="79"/>
      <c r="M42" s="185"/>
      <c r="N42" s="79"/>
      <c r="O42" s="186"/>
      <c r="P42" s="79"/>
      <c r="Q42" s="187"/>
      <c r="R42" s="79"/>
      <c r="S42" s="181"/>
      <c r="T42" s="79"/>
      <c r="U42" s="181"/>
      <c r="V42" s="79"/>
      <c r="W42" s="182"/>
      <c r="X42" s="79"/>
      <c r="Y42" s="182"/>
      <c r="Z42" s="79"/>
      <c r="AA42" s="181"/>
      <c r="AB42" s="79"/>
      <c r="AC42" s="181"/>
      <c r="AD42" s="79"/>
      <c r="AE42" s="182"/>
      <c r="AF42" s="79"/>
      <c r="AG42" s="182"/>
      <c r="AH42" s="79"/>
      <c r="AI42" s="181"/>
      <c r="AJ42" s="79"/>
      <c r="AK42" s="181"/>
      <c r="AL42" s="79"/>
      <c r="AM42" s="182"/>
      <c r="AN42" s="79"/>
      <c r="AO42" s="182"/>
      <c r="AP42" s="79"/>
      <c r="AQ42" s="181"/>
      <c r="AR42" s="79"/>
      <c r="AS42" s="181"/>
      <c r="AT42" s="79"/>
      <c r="AU42" s="182"/>
      <c r="AV42" s="79"/>
      <c r="AW42" s="182"/>
      <c r="AX42" s="79"/>
      <c r="AY42" s="181"/>
      <c r="AZ42" s="79"/>
      <c r="BA42" s="181"/>
      <c r="BB42" s="79"/>
      <c r="BC42" s="182"/>
      <c r="BD42" s="79"/>
      <c r="BE42" s="182"/>
      <c r="BF42" s="79"/>
      <c r="BG42" s="181"/>
      <c r="BH42" s="79"/>
      <c r="BI42" s="181"/>
      <c r="BJ42" s="79"/>
      <c r="BK42" s="182"/>
      <c r="BL42" s="79"/>
      <c r="BM42" s="182"/>
      <c r="BN42" s="79"/>
      <c r="BO42" s="180"/>
      <c r="BP42" s="78"/>
      <c r="BQ42" s="79"/>
      <c r="BR42" s="26"/>
      <c r="BS42" s="193"/>
      <c r="BT42" s="79"/>
      <c r="BU42" s="192"/>
      <c r="BV42" s="78"/>
      <c r="BW42" s="78"/>
      <c r="BX42" s="78"/>
      <c r="BY42" s="78"/>
      <c r="BZ42" s="78"/>
      <c r="CA42" s="79"/>
      <c r="CB42" s="192"/>
      <c r="CC42" s="78"/>
      <c r="CD42" s="78"/>
      <c r="CE42" s="78"/>
      <c r="CF42" s="78"/>
      <c r="CG42" s="78"/>
      <c r="CH42" s="79"/>
      <c r="CI42" s="27">
        <f t="shared" si="1"/>
        <v>0</v>
      </c>
    </row>
    <row r="43" spans="1:87" ht="34.5" customHeight="1" x14ac:dyDescent="0.25">
      <c r="A43" s="23">
        <f t="shared" si="0"/>
        <v>31</v>
      </c>
      <c r="B43" s="179"/>
      <c r="C43" s="79"/>
      <c r="D43" s="181"/>
      <c r="E43" s="78"/>
      <c r="F43" s="79"/>
      <c r="G43" s="188"/>
      <c r="H43" s="79"/>
      <c r="I43" s="24"/>
      <c r="J43" s="25"/>
      <c r="K43" s="184"/>
      <c r="L43" s="79"/>
      <c r="M43" s="189"/>
      <c r="N43" s="79"/>
      <c r="O43" s="186"/>
      <c r="P43" s="79"/>
      <c r="Q43" s="190"/>
      <c r="R43" s="79"/>
      <c r="S43" s="181"/>
      <c r="T43" s="79"/>
      <c r="U43" s="181"/>
      <c r="V43" s="79"/>
      <c r="W43" s="179"/>
      <c r="X43" s="79"/>
      <c r="Y43" s="179"/>
      <c r="Z43" s="79"/>
      <c r="AA43" s="181"/>
      <c r="AB43" s="79"/>
      <c r="AC43" s="181"/>
      <c r="AD43" s="79"/>
      <c r="AE43" s="179"/>
      <c r="AF43" s="79"/>
      <c r="AG43" s="179"/>
      <c r="AH43" s="79"/>
      <c r="AI43" s="181"/>
      <c r="AJ43" s="79"/>
      <c r="AK43" s="181"/>
      <c r="AL43" s="79"/>
      <c r="AM43" s="179"/>
      <c r="AN43" s="79"/>
      <c r="AO43" s="179"/>
      <c r="AP43" s="79"/>
      <c r="AQ43" s="181"/>
      <c r="AR43" s="79"/>
      <c r="AS43" s="181"/>
      <c r="AT43" s="79"/>
      <c r="AU43" s="179"/>
      <c r="AV43" s="79"/>
      <c r="AW43" s="179"/>
      <c r="AX43" s="79"/>
      <c r="AY43" s="181"/>
      <c r="AZ43" s="79"/>
      <c r="BA43" s="181"/>
      <c r="BB43" s="79"/>
      <c r="BC43" s="179"/>
      <c r="BD43" s="79"/>
      <c r="BE43" s="179"/>
      <c r="BF43" s="79"/>
      <c r="BG43" s="181"/>
      <c r="BH43" s="79"/>
      <c r="BI43" s="181"/>
      <c r="BJ43" s="79"/>
      <c r="BK43" s="179"/>
      <c r="BL43" s="79"/>
      <c r="BM43" s="179"/>
      <c r="BN43" s="79"/>
      <c r="BO43" s="180"/>
      <c r="BP43" s="78"/>
      <c r="BQ43" s="79"/>
      <c r="BR43" s="26"/>
      <c r="BS43" s="191"/>
      <c r="BT43" s="79"/>
      <c r="BU43" s="192"/>
      <c r="BV43" s="78"/>
      <c r="BW43" s="78"/>
      <c r="BX43" s="78"/>
      <c r="BY43" s="78"/>
      <c r="BZ43" s="78"/>
      <c r="CA43" s="79"/>
      <c r="CB43" s="192"/>
      <c r="CC43" s="78"/>
      <c r="CD43" s="78"/>
      <c r="CE43" s="78"/>
      <c r="CF43" s="78"/>
      <c r="CG43" s="78"/>
      <c r="CH43" s="79"/>
      <c r="CI43" s="27">
        <f t="shared" si="1"/>
        <v>0</v>
      </c>
    </row>
    <row r="44" spans="1:87" ht="34.5" customHeight="1" x14ac:dyDescent="0.25">
      <c r="A44" s="23">
        <f t="shared" si="0"/>
        <v>32</v>
      </c>
      <c r="B44" s="182"/>
      <c r="C44" s="79"/>
      <c r="D44" s="179"/>
      <c r="E44" s="78"/>
      <c r="F44" s="79"/>
      <c r="G44" s="183"/>
      <c r="H44" s="79"/>
      <c r="I44" s="24"/>
      <c r="J44" s="28"/>
      <c r="K44" s="184"/>
      <c r="L44" s="79"/>
      <c r="M44" s="185"/>
      <c r="N44" s="79"/>
      <c r="O44" s="186"/>
      <c r="P44" s="79"/>
      <c r="Q44" s="187"/>
      <c r="R44" s="79"/>
      <c r="S44" s="181"/>
      <c r="T44" s="79"/>
      <c r="U44" s="181"/>
      <c r="V44" s="79"/>
      <c r="W44" s="182"/>
      <c r="X44" s="79"/>
      <c r="Y44" s="182"/>
      <c r="Z44" s="79"/>
      <c r="AA44" s="181"/>
      <c r="AB44" s="79"/>
      <c r="AC44" s="181"/>
      <c r="AD44" s="79"/>
      <c r="AE44" s="182"/>
      <c r="AF44" s="79"/>
      <c r="AG44" s="182"/>
      <c r="AH44" s="79"/>
      <c r="AI44" s="181"/>
      <c r="AJ44" s="79"/>
      <c r="AK44" s="181"/>
      <c r="AL44" s="79"/>
      <c r="AM44" s="182"/>
      <c r="AN44" s="79"/>
      <c r="AO44" s="182"/>
      <c r="AP44" s="79"/>
      <c r="AQ44" s="181"/>
      <c r="AR44" s="79"/>
      <c r="AS44" s="181"/>
      <c r="AT44" s="79"/>
      <c r="AU44" s="182"/>
      <c r="AV44" s="79"/>
      <c r="AW44" s="182"/>
      <c r="AX44" s="79"/>
      <c r="AY44" s="181"/>
      <c r="AZ44" s="79"/>
      <c r="BA44" s="181"/>
      <c r="BB44" s="79"/>
      <c r="BC44" s="182"/>
      <c r="BD44" s="79"/>
      <c r="BE44" s="182"/>
      <c r="BF44" s="79"/>
      <c r="BG44" s="181"/>
      <c r="BH44" s="79"/>
      <c r="BI44" s="181"/>
      <c r="BJ44" s="79"/>
      <c r="BK44" s="182"/>
      <c r="BL44" s="79"/>
      <c r="BM44" s="182"/>
      <c r="BN44" s="79"/>
      <c r="BO44" s="180"/>
      <c r="BP44" s="78"/>
      <c r="BQ44" s="79"/>
      <c r="BR44" s="26"/>
      <c r="BS44" s="193"/>
      <c r="BT44" s="79"/>
      <c r="BU44" s="192"/>
      <c r="BV44" s="78"/>
      <c r="BW44" s="78"/>
      <c r="BX44" s="78"/>
      <c r="BY44" s="78"/>
      <c r="BZ44" s="78"/>
      <c r="CA44" s="79"/>
      <c r="CB44" s="192"/>
      <c r="CC44" s="78"/>
      <c r="CD44" s="78"/>
      <c r="CE44" s="78"/>
      <c r="CF44" s="78"/>
      <c r="CG44" s="78"/>
      <c r="CH44" s="79"/>
      <c r="CI44" s="27">
        <f t="shared" si="1"/>
        <v>0</v>
      </c>
    </row>
    <row r="45" spans="1:87" ht="34.5" customHeight="1" x14ac:dyDescent="0.25">
      <c r="A45" s="23">
        <f t="shared" si="0"/>
        <v>33</v>
      </c>
      <c r="B45" s="179"/>
      <c r="C45" s="79"/>
      <c r="D45" s="181"/>
      <c r="E45" s="78"/>
      <c r="F45" s="79"/>
      <c r="G45" s="188"/>
      <c r="H45" s="79"/>
      <c r="I45" s="24"/>
      <c r="J45" s="25"/>
      <c r="K45" s="184"/>
      <c r="L45" s="79"/>
      <c r="M45" s="189"/>
      <c r="N45" s="79"/>
      <c r="O45" s="186"/>
      <c r="P45" s="79"/>
      <c r="Q45" s="190"/>
      <c r="R45" s="79"/>
      <c r="S45" s="181"/>
      <c r="T45" s="79"/>
      <c r="U45" s="181"/>
      <c r="V45" s="79"/>
      <c r="W45" s="179"/>
      <c r="X45" s="79"/>
      <c r="Y45" s="179"/>
      <c r="Z45" s="79"/>
      <c r="AA45" s="181"/>
      <c r="AB45" s="79"/>
      <c r="AC45" s="181"/>
      <c r="AD45" s="79"/>
      <c r="AE45" s="179"/>
      <c r="AF45" s="79"/>
      <c r="AG45" s="179"/>
      <c r="AH45" s="79"/>
      <c r="AI45" s="181"/>
      <c r="AJ45" s="79"/>
      <c r="AK45" s="181"/>
      <c r="AL45" s="79"/>
      <c r="AM45" s="179"/>
      <c r="AN45" s="79"/>
      <c r="AO45" s="179"/>
      <c r="AP45" s="79"/>
      <c r="AQ45" s="181"/>
      <c r="AR45" s="79"/>
      <c r="AS45" s="181"/>
      <c r="AT45" s="79"/>
      <c r="AU45" s="179"/>
      <c r="AV45" s="79"/>
      <c r="AW45" s="179"/>
      <c r="AX45" s="79"/>
      <c r="AY45" s="181"/>
      <c r="AZ45" s="79"/>
      <c r="BA45" s="181"/>
      <c r="BB45" s="79"/>
      <c r="BC45" s="179"/>
      <c r="BD45" s="79"/>
      <c r="BE45" s="179"/>
      <c r="BF45" s="79"/>
      <c r="BG45" s="181"/>
      <c r="BH45" s="79"/>
      <c r="BI45" s="181"/>
      <c r="BJ45" s="79"/>
      <c r="BK45" s="179"/>
      <c r="BL45" s="79"/>
      <c r="BM45" s="179"/>
      <c r="BN45" s="79"/>
      <c r="BO45" s="180"/>
      <c r="BP45" s="78"/>
      <c r="BQ45" s="79"/>
      <c r="BR45" s="26"/>
      <c r="BS45" s="191"/>
      <c r="BT45" s="79"/>
      <c r="BU45" s="192"/>
      <c r="BV45" s="78"/>
      <c r="BW45" s="78"/>
      <c r="BX45" s="78"/>
      <c r="BY45" s="78"/>
      <c r="BZ45" s="78"/>
      <c r="CA45" s="79"/>
      <c r="CB45" s="192"/>
      <c r="CC45" s="78"/>
      <c r="CD45" s="78"/>
      <c r="CE45" s="78"/>
      <c r="CF45" s="78"/>
      <c r="CG45" s="78"/>
      <c r="CH45" s="79"/>
      <c r="CI45" s="27">
        <f t="shared" si="1"/>
        <v>0</v>
      </c>
    </row>
    <row r="46" spans="1:87" ht="34.5" customHeight="1" x14ac:dyDescent="0.25">
      <c r="A46" s="23">
        <f t="shared" si="0"/>
        <v>34</v>
      </c>
      <c r="B46" s="182"/>
      <c r="C46" s="79"/>
      <c r="D46" s="179"/>
      <c r="E46" s="78"/>
      <c r="F46" s="79"/>
      <c r="G46" s="183"/>
      <c r="H46" s="79"/>
      <c r="I46" s="24"/>
      <c r="J46" s="28"/>
      <c r="K46" s="184"/>
      <c r="L46" s="79"/>
      <c r="M46" s="185"/>
      <c r="N46" s="79"/>
      <c r="O46" s="186"/>
      <c r="P46" s="79"/>
      <c r="Q46" s="187"/>
      <c r="R46" s="79"/>
      <c r="S46" s="181"/>
      <c r="T46" s="79"/>
      <c r="U46" s="181"/>
      <c r="V46" s="79"/>
      <c r="W46" s="182"/>
      <c r="X46" s="79"/>
      <c r="Y46" s="182"/>
      <c r="Z46" s="79"/>
      <c r="AA46" s="181"/>
      <c r="AB46" s="79"/>
      <c r="AC46" s="181"/>
      <c r="AD46" s="79"/>
      <c r="AE46" s="182"/>
      <c r="AF46" s="79"/>
      <c r="AG46" s="182"/>
      <c r="AH46" s="79"/>
      <c r="AI46" s="181"/>
      <c r="AJ46" s="79"/>
      <c r="AK46" s="181"/>
      <c r="AL46" s="79"/>
      <c r="AM46" s="182"/>
      <c r="AN46" s="79"/>
      <c r="AO46" s="182"/>
      <c r="AP46" s="79"/>
      <c r="AQ46" s="181"/>
      <c r="AR46" s="79"/>
      <c r="AS46" s="181"/>
      <c r="AT46" s="79"/>
      <c r="AU46" s="182"/>
      <c r="AV46" s="79"/>
      <c r="AW46" s="182"/>
      <c r="AX46" s="79"/>
      <c r="AY46" s="181"/>
      <c r="AZ46" s="79"/>
      <c r="BA46" s="181"/>
      <c r="BB46" s="79"/>
      <c r="BC46" s="182"/>
      <c r="BD46" s="79"/>
      <c r="BE46" s="182"/>
      <c r="BF46" s="79"/>
      <c r="BG46" s="181"/>
      <c r="BH46" s="79"/>
      <c r="BI46" s="181"/>
      <c r="BJ46" s="79"/>
      <c r="BK46" s="182"/>
      <c r="BL46" s="79"/>
      <c r="BM46" s="182"/>
      <c r="BN46" s="79"/>
      <c r="BO46" s="180"/>
      <c r="BP46" s="78"/>
      <c r="BQ46" s="79"/>
      <c r="BR46" s="26"/>
      <c r="BS46" s="193"/>
      <c r="BT46" s="79"/>
      <c r="BU46" s="192"/>
      <c r="BV46" s="78"/>
      <c r="BW46" s="78"/>
      <c r="BX46" s="78"/>
      <c r="BY46" s="78"/>
      <c r="BZ46" s="78"/>
      <c r="CA46" s="79"/>
      <c r="CB46" s="192"/>
      <c r="CC46" s="78"/>
      <c r="CD46" s="78"/>
      <c r="CE46" s="78"/>
      <c r="CF46" s="78"/>
      <c r="CG46" s="78"/>
      <c r="CH46" s="79"/>
      <c r="CI46" s="27">
        <f t="shared" si="1"/>
        <v>0</v>
      </c>
    </row>
    <row r="47" spans="1:87" ht="34.5" customHeight="1" x14ac:dyDescent="0.25">
      <c r="A47" s="23">
        <f t="shared" si="0"/>
        <v>35</v>
      </c>
      <c r="B47" s="179"/>
      <c r="C47" s="79"/>
      <c r="D47" s="181"/>
      <c r="E47" s="78"/>
      <c r="F47" s="79"/>
      <c r="G47" s="188"/>
      <c r="H47" s="79"/>
      <c r="I47" s="24"/>
      <c r="J47" s="25"/>
      <c r="K47" s="184"/>
      <c r="L47" s="79"/>
      <c r="M47" s="189"/>
      <c r="N47" s="79"/>
      <c r="O47" s="186"/>
      <c r="P47" s="79"/>
      <c r="Q47" s="190"/>
      <c r="R47" s="79"/>
      <c r="S47" s="181"/>
      <c r="T47" s="79"/>
      <c r="U47" s="181"/>
      <c r="V47" s="79"/>
      <c r="W47" s="179"/>
      <c r="X47" s="79"/>
      <c r="Y47" s="179"/>
      <c r="Z47" s="79"/>
      <c r="AA47" s="181"/>
      <c r="AB47" s="79"/>
      <c r="AC47" s="181"/>
      <c r="AD47" s="79"/>
      <c r="AE47" s="179"/>
      <c r="AF47" s="79"/>
      <c r="AG47" s="179"/>
      <c r="AH47" s="79"/>
      <c r="AI47" s="181"/>
      <c r="AJ47" s="79"/>
      <c r="AK47" s="181"/>
      <c r="AL47" s="79"/>
      <c r="AM47" s="179"/>
      <c r="AN47" s="79"/>
      <c r="AO47" s="179"/>
      <c r="AP47" s="79"/>
      <c r="AQ47" s="181"/>
      <c r="AR47" s="79"/>
      <c r="AS47" s="181"/>
      <c r="AT47" s="79"/>
      <c r="AU47" s="179"/>
      <c r="AV47" s="79"/>
      <c r="AW47" s="179"/>
      <c r="AX47" s="79"/>
      <c r="AY47" s="181"/>
      <c r="AZ47" s="79"/>
      <c r="BA47" s="181"/>
      <c r="BB47" s="79"/>
      <c r="BC47" s="179"/>
      <c r="BD47" s="79"/>
      <c r="BE47" s="179"/>
      <c r="BF47" s="79"/>
      <c r="BG47" s="181"/>
      <c r="BH47" s="79"/>
      <c r="BI47" s="181"/>
      <c r="BJ47" s="79"/>
      <c r="BK47" s="179"/>
      <c r="BL47" s="79"/>
      <c r="BM47" s="179"/>
      <c r="BN47" s="79"/>
      <c r="BO47" s="180"/>
      <c r="BP47" s="78"/>
      <c r="BQ47" s="79"/>
      <c r="BR47" s="26"/>
      <c r="BS47" s="191"/>
      <c r="BT47" s="79"/>
      <c r="BU47" s="192"/>
      <c r="BV47" s="78"/>
      <c r="BW47" s="78"/>
      <c r="BX47" s="78"/>
      <c r="BY47" s="78"/>
      <c r="BZ47" s="78"/>
      <c r="CA47" s="79"/>
      <c r="CB47" s="192"/>
      <c r="CC47" s="78"/>
      <c r="CD47" s="78"/>
      <c r="CE47" s="78"/>
      <c r="CF47" s="78"/>
      <c r="CG47" s="78"/>
      <c r="CH47" s="79"/>
      <c r="CI47" s="27">
        <f t="shared" si="1"/>
        <v>0</v>
      </c>
    </row>
    <row r="48" spans="1:87" ht="34.5" customHeight="1" x14ac:dyDescent="0.25">
      <c r="A48" s="23">
        <f t="shared" si="0"/>
        <v>36</v>
      </c>
      <c r="B48" s="182"/>
      <c r="C48" s="79"/>
      <c r="D48" s="179"/>
      <c r="E48" s="78"/>
      <c r="F48" s="79"/>
      <c r="G48" s="183"/>
      <c r="H48" s="79"/>
      <c r="I48" s="24"/>
      <c r="J48" s="28"/>
      <c r="K48" s="184"/>
      <c r="L48" s="79"/>
      <c r="M48" s="185"/>
      <c r="N48" s="79"/>
      <c r="O48" s="186"/>
      <c r="P48" s="79"/>
      <c r="Q48" s="187"/>
      <c r="R48" s="79"/>
      <c r="S48" s="181"/>
      <c r="T48" s="79"/>
      <c r="U48" s="181"/>
      <c r="V48" s="79"/>
      <c r="W48" s="182"/>
      <c r="X48" s="79"/>
      <c r="Y48" s="182"/>
      <c r="Z48" s="79"/>
      <c r="AA48" s="181"/>
      <c r="AB48" s="79"/>
      <c r="AC48" s="181"/>
      <c r="AD48" s="79"/>
      <c r="AE48" s="182"/>
      <c r="AF48" s="79"/>
      <c r="AG48" s="182"/>
      <c r="AH48" s="79"/>
      <c r="AI48" s="181"/>
      <c r="AJ48" s="79"/>
      <c r="AK48" s="181"/>
      <c r="AL48" s="79"/>
      <c r="AM48" s="182"/>
      <c r="AN48" s="79"/>
      <c r="AO48" s="182"/>
      <c r="AP48" s="79"/>
      <c r="AQ48" s="181"/>
      <c r="AR48" s="79"/>
      <c r="AS48" s="181"/>
      <c r="AT48" s="79"/>
      <c r="AU48" s="182"/>
      <c r="AV48" s="79"/>
      <c r="AW48" s="182"/>
      <c r="AX48" s="79"/>
      <c r="AY48" s="181"/>
      <c r="AZ48" s="79"/>
      <c r="BA48" s="181"/>
      <c r="BB48" s="79"/>
      <c r="BC48" s="182"/>
      <c r="BD48" s="79"/>
      <c r="BE48" s="182"/>
      <c r="BF48" s="79"/>
      <c r="BG48" s="181"/>
      <c r="BH48" s="79"/>
      <c r="BI48" s="181"/>
      <c r="BJ48" s="79"/>
      <c r="BK48" s="182"/>
      <c r="BL48" s="79"/>
      <c r="BM48" s="182"/>
      <c r="BN48" s="79"/>
      <c r="BO48" s="180"/>
      <c r="BP48" s="78"/>
      <c r="BQ48" s="79"/>
      <c r="BR48" s="26"/>
      <c r="BS48" s="193"/>
      <c r="BT48" s="79"/>
      <c r="BU48" s="192"/>
      <c r="BV48" s="78"/>
      <c r="BW48" s="78"/>
      <c r="BX48" s="78"/>
      <c r="BY48" s="78"/>
      <c r="BZ48" s="78"/>
      <c r="CA48" s="79"/>
      <c r="CB48" s="192"/>
      <c r="CC48" s="78"/>
      <c r="CD48" s="78"/>
      <c r="CE48" s="78"/>
      <c r="CF48" s="78"/>
      <c r="CG48" s="78"/>
      <c r="CH48" s="79"/>
      <c r="CI48" s="27">
        <f t="shared" si="1"/>
        <v>0</v>
      </c>
    </row>
    <row r="49" spans="1:87" ht="34.5" customHeight="1" x14ac:dyDescent="0.25">
      <c r="A49" s="23">
        <f t="shared" si="0"/>
        <v>37</v>
      </c>
      <c r="B49" s="179"/>
      <c r="C49" s="79"/>
      <c r="D49" s="181"/>
      <c r="E49" s="78"/>
      <c r="F49" s="79"/>
      <c r="G49" s="188"/>
      <c r="H49" s="79"/>
      <c r="I49" s="24"/>
      <c r="J49" s="25"/>
      <c r="K49" s="184"/>
      <c r="L49" s="79"/>
      <c r="M49" s="189"/>
      <c r="N49" s="79"/>
      <c r="O49" s="186"/>
      <c r="P49" s="79"/>
      <c r="Q49" s="190"/>
      <c r="R49" s="79"/>
      <c r="S49" s="181"/>
      <c r="T49" s="79"/>
      <c r="U49" s="181"/>
      <c r="V49" s="79"/>
      <c r="W49" s="179"/>
      <c r="X49" s="79"/>
      <c r="Y49" s="179"/>
      <c r="Z49" s="79"/>
      <c r="AA49" s="181"/>
      <c r="AB49" s="79"/>
      <c r="AC49" s="181"/>
      <c r="AD49" s="79"/>
      <c r="AE49" s="179"/>
      <c r="AF49" s="79"/>
      <c r="AG49" s="179"/>
      <c r="AH49" s="79"/>
      <c r="AI49" s="181"/>
      <c r="AJ49" s="79"/>
      <c r="AK49" s="181"/>
      <c r="AL49" s="79"/>
      <c r="AM49" s="179"/>
      <c r="AN49" s="79"/>
      <c r="AO49" s="179"/>
      <c r="AP49" s="79"/>
      <c r="AQ49" s="181"/>
      <c r="AR49" s="79"/>
      <c r="AS49" s="181"/>
      <c r="AT49" s="79"/>
      <c r="AU49" s="179"/>
      <c r="AV49" s="79"/>
      <c r="AW49" s="179"/>
      <c r="AX49" s="79"/>
      <c r="AY49" s="181"/>
      <c r="AZ49" s="79"/>
      <c r="BA49" s="181"/>
      <c r="BB49" s="79"/>
      <c r="BC49" s="179"/>
      <c r="BD49" s="79"/>
      <c r="BE49" s="179"/>
      <c r="BF49" s="79"/>
      <c r="BG49" s="181"/>
      <c r="BH49" s="79"/>
      <c r="BI49" s="181"/>
      <c r="BJ49" s="79"/>
      <c r="BK49" s="179"/>
      <c r="BL49" s="79"/>
      <c r="BM49" s="179"/>
      <c r="BN49" s="79"/>
      <c r="BO49" s="180"/>
      <c r="BP49" s="78"/>
      <c r="BQ49" s="79"/>
      <c r="BR49" s="26"/>
      <c r="BS49" s="191"/>
      <c r="BT49" s="79"/>
      <c r="BU49" s="192"/>
      <c r="BV49" s="78"/>
      <c r="BW49" s="78"/>
      <c r="BX49" s="78"/>
      <c r="BY49" s="78"/>
      <c r="BZ49" s="78"/>
      <c r="CA49" s="79"/>
      <c r="CB49" s="192"/>
      <c r="CC49" s="78"/>
      <c r="CD49" s="78"/>
      <c r="CE49" s="78"/>
      <c r="CF49" s="78"/>
      <c r="CG49" s="78"/>
      <c r="CH49" s="79"/>
      <c r="CI49" s="27">
        <f t="shared" si="1"/>
        <v>0</v>
      </c>
    </row>
    <row r="50" spans="1:87" ht="34.5" customHeight="1" x14ac:dyDescent="0.25">
      <c r="A50" s="23">
        <f t="shared" si="0"/>
        <v>38</v>
      </c>
      <c r="B50" s="182"/>
      <c r="C50" s="79"/>
      <c r="D50" s="179"/>
      <c r="E50" s="78"/>
      <c r="F50" s="79"/>
      <c r="G50" s="183"/>
      <c r="H50" s="79"/>
      <c r="I50" s="24"/>
      <c r="J50" s="28"/>
      <c r="K50" s="184"/>
      <c r="L50" s="79"/>
      <c r="M50" s="185"/>
      <c r="N50" s="79"/>
      <c r="O50" s="186"/>
      <c r="P50" s="79"/>
      <c r="Q50" s="187"/>
      <c r="R50" s="79"/>
      <c r="S50" s="181"/>
      <c r="T50" s="79"/>
      <c r="U50" s="181"/>
      <c r="V50" s="79"/>
      <c r="W50" s="182"/>
      <c r="X50" s="79"/>
      <c r="Y50" s="182"/>
      <c r="Z50" s="79"/>
      <c r="AA50" s="181"/>
      <c r="AB50" s="79"/>
      <c r="AC50" s="181"/>
      <c r="AD50" s="79"/>
      <c r="AE50" s="182"/>
      <c r="AF50" s="79"/>
      <c r="AG50" s="182"/>
      <c r="AH50" s="79"/>
      <c r="AI50" s="181"/>
      <c r="AJ50" s="79"/>
      <c r="AK50" s="181"/>
      <c r="AL50" s="79"/>
      <c r="AM50" s="182"/>
      <c r="AN50" s="79"/>
      <c r="AO50" s="182"/>
      <c r="AP50" s="79"/>
      <c r="AQ50" s="181"/>
      <c r="AR50" s="79"/>
      <c r="AS50" s="181"/>
      <c r="AT50" s="79"/>
      <c r="AU50" s="182"/>
      <c r="AV50" s="79"/>
      <c r="AW50" s="182"/>
      <c r="AX50" s="79"/>
      <c r="AY50" s="181"/>
      <c r="AZ50" s="79"/>
      <c r="BA50" s="181"/>
      <c r="BB50" s="79"/>
      <c r="BC50" s="182"/>
      <c r="BD50" s="79"/>
      <c r="BE50" s="182"/>
      <c r="BF50" s="79"/>
      <c r="BG50" s="181"/>
      <c r="BH50" s="79"/>
      <c r="BI50" s="181"/>
      <c r="BJ50" s="79"/>
      <c r="BK50" s="182"/>
      <c r="BL50" s="79"/>
      <c r="BM50" s="182"/>
      <c r="BN50" s="79"/>
      <c r="BO50" s="180"/>
      <c r="BP50" s="78"/>
      <c r="BQ50" s="79"/>
      <c r="BR50" s="26"/>
      <c r="BS50" s="193"/>
      <c r="BT50" s="79"/>
      <c r="BU50" s="192"/>
      <c r="BV50" s="78"/>
      <c r="BW50" s="78"/>
      <c r="BX50" s="78"/>
      <c r="BY50" s="78"/>
      <c r="BZ50" s="78"/>
      <c r="CA50" s="79"/>
      <c r="CB50" s="192"/>
      <c r="CC50" s="78"/>
      <c r="CD50" s="78"/>
      <c r="CE50" s="78"/>
      <c r="CF50" s="78"/>
      <c r="CG50" s="78"/>
      <c r="CH50" s="79"/>
      <c r="CI50" s="27">
        <f t="shared" si="1"/>
        <v>0</v>
      </c>
    </row>
    <row r="51" spans="1:87" ht="34.5" customHeight="1" x14ac:dyDescent="0.25">
      <c r="A51" s="23">
        <f t="shared" si="0"/>
        <v>39</v>
      </c>
      <c r="B51" s="179"/>
      <c r="C51" s="79"/>
      <c r="D51" s="181"/>
      <c r="E51" s="78"/>
      <c r="F51" s="79"/>
      <c r="G51" s="188"/>
      <c r="H51" s="79"/>
      <c r="I51" s="24"/>
      <c r="J51" s="25"/>
      <c r="K51" s="184"/>
      <c r="L51" s="79"/>
      <c r="M51" s="189"/>
      <c r="N51" s="79"/>
      <c r="O51" s="186"/>
      <c r="P51" s="79"/>
      <c r="Q51" s="190"/>
      <c r="R51" s="79"/>
      <c r="S51" s="181"/>
      <c r="T51" s="79"/>
      <c r="U51" s="181"/>
      <c r="V51" s="79"/>
      <c r="W51" s="179"/>
      <c r="X51" s="79"/>
      <c r="Y51" s="179"/>
      <c r="Z51" s="79"/>
      <c r="AA51" s="181"/>
      <c r="AB51" s="79"/>
      <c r="AC51" s="181"/>
      <c r="AD51" s="79"/>
      <c r="AE51" s="179"/>
      <c r="AF51" s="79"/>
      <c r="AG51" s="179"/>
      <c r="AH51" s="79"/>
      <c r="AI51" s="181"/>
      <c r="AJ51" s="79"/>
      <c r="AK51" s="181"/>
      <c r="AL51" s="79"/>
      <c r="AM51" s="179"/>
      <c r="AN51" s="79"/>
      <c r="AO51" s="179"/>
      <c r="AP51" s="79"/>
      <c r="AQ51" s="181"/>
      <c r="AR51" s="79"/>
      <c r="AS51" s="181"/>
      <c r="AT51" s="79"/>
      <c r="AU51" s="179"/>
      <c r="AV51" s="79"/>
      <c r="AW51" s="179"/>
      <c r="AX51" s="79"/>
      <c r="AY51" s="181"/>
      <c r="AZ51" s="79"/>
      <c r="BA51" s="181"/>
      <c r="BB51" s="79"/>
      <c r="BC51" s="179"/>
      <c r="BD51" s="79"/>
      <c r="BE51" s="179"/>
      <c r="BF51" s="79"/>
      <c r="BG51" s="181"/>
      <c r="BH51" s="79"/>
      <c r="BI51" s="181"/>
      <c r="BJ51" s="79"/>
      <c r="BK51" s="179"/>
      <c r="BL51" s="79"/>
      <c r="BM51" s="179"/>
      <c r="BN51" s="79"/>
      <c r="BO51" s="180"/>
      <c r="BP51" s="78"/>
      <c r="BQ51" s="79"/>
      <c r="BR51" s="26"/>
      <c r="BS51" s="191"/>
      <c r="BT51" s="79"/>
      <c r="BU51" s="192"/>
      <c r="BV51" s="78"/>
      <c r="BW51" s="78"/>
      <c r="BX51" s="78"/>
      <c r="BY51" s="78"/>
      <c r="BZ51" s="78"/>
      <c r="CA51" s="79"/>
      <c r="CB51" s="192"/>
      <c r="CC51" s="78"/>
      <c r="CD51" s="78"/>
      <c r="CE51" s="78"/>
      <c r="CF51" s="78"/>
      <c r="CG51" s="78"/>
      <c r="CH51" s="79"/>
      <c r="CI51" s="27">
        <f t="shared" si="1"/>
        <v>0</v>
      </c>
    </row>
    <row r="52" spans="1:87" ht="34.5" customHeight="1" x14ac:dyDescent="0.25">
      <c r="A52" s="23">
        <f t="shared" si="0"/>
        <v>40</v>
      </c>
      <c r="B52" s="182"/>
      <c r="C52" s="79"/>
      <c r="D52" s="179"/>
      <c r="E52" s="78"/>
      <c r="F52" s="79"/>
      <c r="G52" s="183"/>
      <c r="H52" s="79"/>
      <c r="I52" s="24"/>
      <c r="J52" s="28"/>
      <c r="K52" s="184"/>
      <c r="L52" s="79"/>
      <c r="M52" s="185"/>
      <c r="N52" s="79"/>
      <c r="O52" s="186"/>
      <c r="P52" s="79"/>
      <c r="Q52" s="187"/>
      <c r="R52" s="79"/>
      <c r="S52" s="181"/>
      <c r="T52" s="79"/>
      <c r="U52" s="181"/>
      <c r="V52" s="79"/>
      <c r="W52" s="182"/>
      <c r="X52" s="79"/>
      <c r="Y52" s="182"/>
      <c r="Z52" s="79"/>
      <c r="AA52" s="181"/>
      <c r="AB52" s="79"/>
      <c r="AC52" s="181"/>
      <c r="AD52" s="79"/>
      <c r="AE52" s="182"/>
      <c r="AF52" s="79"/>
      <c r="AG52" s="182"/>
      <c r="AH52" s="79"/>
      <c r="AI52" s="181"/>
      <c r="AJ52" s="79"/>
      <c r="AK52" s="181"/>
      <c r="AL52" s="79"/>
      <c r="AM52" s="182"/>
      <c r="AN52" s="79"/>
      <c r="AO52" s="182"/>
      <c r="AP52" s="79"/>
      <c r="AQ52" s="181"/>
      <c r="AR52" s="79"/>
      <c r="AS52" s="181"/>
      <c r="AT52" s="79"/>
      <c r="AU52" s="182"/>
      <c r="AV52" s="79"/>
      <c r="AW52" s="182"/>
      <c r="AX52" s="79"/>
      <c r="AY52" s="181"/>
      <c r="AZ52" s="79"/>
      <c r="BA52" s="181"/>
      <c r="BB52" s="79"/>
      <c r="BC52" s="182"/>
      <c r="BD52" s="79"/>
      <c r="BE52" s="182"/>
      <c r="BF52" s="79"/>
      <c r="BG52" s="181"/>
      <c r="BH52" s="79"/>
      <c r="BI52" s="181"/>
      <c r="BJ52" s="79"/>
      <c r="BK52" s="182"/>
      <c r="BL52" s="79"/>
      <c r="BM52" s="182"/>
      <c r="BN52" s="79"/>
      <c r="BO52" s="180"/>
      <c r="BP52" s="78"/>
      <c r="BQ52" s="79"/>
      <c r="BR52" s="26"/>
      <c r="BS52" s="193"/>
      <c r="BT52" s="79"/>
      <c r="BU52" s="192"/>
      <c r="BV52" s="78"/>
      <c r="BW52" s="78"/>
      <c r="BX52" s="78"/>
      <c r="BY52" s="78"/>
      <c r="BZ52" s="78"/>
      <c r="CA52" s="79"/>
      <c r="CB52" s="192"/>
      <c r="CC52" s="78"/>
      <c r="CD52" s="78"/>
      <c r="CE52" s="78"/>
      <c r="CF52" s="78"/>
      <c r="CG52" s="78"/>
      <c r="CH52" s="79"/>
      <c r="CI52" s="27">
        <f t="shared" si="1"/>
        <v>0</v>
      </c>
    </row>
    <row r="53" spans="1:87" ht="34.5" customHeight="1" x14ac:dyDescent="0.25">
      <c r="A53" s="23">
        <f t="shared" si="0"/>
        <v>41</v>
      </c>
      <c r="B53" s="179"/>
      <c r="C53" s="79"/>
      <c r="D53" s="181"/>
      <c r="E53" s="78"/>
      <c r="F53" s="79"/>
      <c r="G53" s="188"/>
      <c r="H53" s="79"/>
      <c r="I53" s="24"/>
      <c r="J53" s="25"/>
      <c r="K53" s="184"/>
      <c r="L53" s="79"/>
      <c r="M53" s="189"/>
      <c r="N53" s="79"/>
      <c r="O53" s="186"/>
      <c r="P53" s="79"/>
      <c r="Q53" s="190"/>
      <c r="R53" s="79"/>
      <c r="S53" s="181"/>
      <c r="T53" s="79"/>
      <c r="U53" s="181"/>
      <c r="V53" s="79"/>
      <c r="W53" s="179"/>
      <c r="X53" s="79"/>
      <c r="Y53" s="179"/>
      <c r="Z53" s="79"/>
      <c r="AA53" s="181"/>
      <c r="AB53" s="79"/>
      <c r="AC53" s="181"/>
      <c r="AD53" s="79"/>
      <c r="AE53" s="179"/>
      <c r="AF53" s="79"/>
      <c r="AG53" s="179"/>
      <c r="AH53" s="79"/>
      <c r="AI53" s="181"/>
      <c r="AJ53" s="79"/>
      <c r="AK53" s="181"/>
      <c r="AL53" s="79"/>
      <c r="AM53" s="179"/>
      <c r="AN53" s="79"/>
      <c r="AO53" s="179"/>
      <c r="AP53" s="79"/>
      <c r="AQ53" s="181"/>
      <c r="AR53" s="79"/>
      <c r="AS53" s="181"/>
      <c r="AT53" s="79"/>
      <c r="AU53" s="179"/>
      <c r="AV53" s="79"/>
      <c r="AW53" s="179"/>
      <c r="AX53" s="79"/>
      <c r="AY53" s="181"/>
      <c r="AZ53" s="79"/>
      <c r="BA53" s="181"/>
      <c r="BB53" s="79"/>
      <c r="BC53" s="179"/>
      <c r="BD53" s="79"/>
      <c r="BE53" s="179"/>
      <c r="BF53" s="79"/>
      <c r="BG53" s="181"/>
      <c r="BH53" s="79"/>
      <c r="BI53" s="181"/>
      <c r="BJ53" s="79"/>
      <c r="BK53" s="179"/>
      <c r="BL53" s="79"/>
      <c r="BM53" s="179"/>
      <c r="BN53" s="79"/>
      <c r="BO53" s="180"/>
      <c r="BP53" s="78"/>
      <c r="BQ53" s="79"/>
      <c r="BR53" s="26"/>
      <c r="BS53" s="191"/>
      <c r="BT53" s="79"/>
      <c r="BU53" s="192"/>
      <c r="BV53" s="78"/>
      <c r="BW53" s="78"/>
      <c r="BX53" s="78"/>
      <c r="BY53" s="78"/>
      <c r="BZ53" s="78"/>
      <c r="CA53" s="79"/>
      <c r="CB53" s="192"/>
      <c r="CC53" s="78"/>
      <c r="CD53" s="78"/>
      <c r="CE53" s="78"/>
      <c r="CF53" s="78"/>
      <c r="CG53" s="78"/>
      <c r="CH53" s="79"/>
      <c r="CI53" s="27">
        <f t="shared" si="1"/>
        <v>0</v>
      </c>
    </row>
    <row r="54" spans="1:87" ht="34.5" customHeight="1" x14ac:dyDescent="0.25">
      <c r="A54" s="23">
        <f t="shared" si="0"/>
        <v>42</v>
      </c>
      <c r="B54" s="182"/>
      <c r="C54" s="79"/>
      <c r="D54" s="179"/>
      <c r="E54" s="78"/>
      <c r="F54" s="79"/>
      <c r="G54" s="183"/>
      <c r="H54" s="79"/>
      <c r="I54" s="24"/>
      <c r="J54" s="28"/>
      <c r="K54" s="184"/>
      <c r="L54" s="79"/>
      <c r="M54" s="185"/>
      <c r="N54" s="79"/>
      <c r="O54" s="186"/>
      <c r="P54" s="79"/>
      <c r="Q54" s="187"/>
      <c r="R54" s="79"/>
      <c r="S54" s="181"/>
      <c r="T54" s="79"/>
      <c r="U54" s="181"/>
      <c r="V54" s="79"/>
      <c r="W54" s="182"/>
      <c r="X54" s="79"/>
      <c r="Y54" s="182"/>
      <c r="Z54" s="79"/>
      <c r="AA54" s="181"/>
      <c r="AB54" s="79"/>
      <c r="AC54" s="181"/>
      <c r="AD54" s="79"/>
      <c r="AE54" s="182"/>
      <c r="AF54" s="79"/>
      <c r="AG54" s="182"/>
      <c r="AH54" s="79"/>
      <c r="AI54" s="181"/>
      <c r="AJ54" s="79"/>
      <c r="AK54" s="181"/>
      <c r="AL54" s="79"/>
      <c r="AM54" s="182"/>
      <c r="AN54" s="79"/>
      <c r="AO54" s="182"/>
      <c r="AP54" s="79"/>
      <c r="AQ54" s="181"/>
      <c r="AR54" s="79"/>
      <c r="AS54" s="181"/>
      <c r="AT54" s="79"/>
      <c r="AU54" s="182"/>
      <c r="AV54" s="79"/>
      <c r="AW54" s="182"/>
      <c r="AX54" s="79"/>
      <c r="AY54" s="181"/>
      <c r="AZ54" s="79"/>
      <c r="BA54" s="181"/>
      <c r="BB54" s="79"/>
      <c r="BC54" s="182"/>
      <c r="BD54" s="79"/>
      <c r="BE54" s="182"/>
      <c r="BF54" s="79"/>
      <c r="BG54" s="181"/>
      <c r="BH54" s="79"/>
      <c r="BI54" s="181"/>
      <c r="BJ54" s="79"/>
      <c r="BK54" s="182"/>
      <c r="BL54" s="79"/>
      <c r="BM54" s="182"/>
      <c r="BN54" s="79"/>
      <c r="BO54" s="180"/>
      <c r="BP54" s="78"/>
      <c r="BQ54" s="79"/>
      <c r="BR54" s="26"/>
      <c r="BS54" s="193"/>
      <c r="BT54" s="79"/>
      <c r="BU54" s="192"/>
      <c r="BV54" s="78"/>
      <c r="BW54" s="78"/>
      <c r="BX54" s="78"/>
      <c r="BY54" s="78"/>
      <c r="BZ54" s="78"/>
      <c r="CA54" s="79"/>
      <c r="CB54" s="192"/>
      <c r="CC54" s="78"/>
      <c r="CD54" s="78"/>
      <c r="CE54" s="78"/>
      <c r="CF54" s="78"/>
      <c r="CG54" s="78"/>
      <c r="CH54" s="79"/>
      <c r="CI54" s="27">
        <f t="shared" si="1"/>
        <v>0</v>
      </c>
    </row>
    <row r="55" spans="1:87" ht="34.5" customHeight="1" x14ac:dyDescent="0.25">
      <c r="A55" s="23">
        <f t="shared" si="0"/>
        <v>43</v>
      </c>
      <c r="B55" s="179"/>
      <c r="C55" s="79"/>
      <c r="D55" s="181"/>
      <c r="E55" s="78"/>
      <c r="F55" s="79"/>
      <c r="G55" s="188"/>
      <c r="H55" s="79"/>
      <c r="I55" s="24"/>
      <c r="J55" s="25"/>
      <c r="K55" s="184"/>
      <c r="L55" s="79"/>
      <c r="M55" s="189"/>
      <c r="N55" s="79"/>
      <c r="O55" s="186"/>
      <c r="P55" s="79"/>
      <c r="Q55" s="190"/>
      <c r="R55" s="79"/>
      <c r="S55" s="181"/>
      <c r="T55" s="79"/>
      <c r="U55" s="181"/>
      <c r="V55" s="79"/>
      <c r="W55" s="179"/>
      <c r="X55" s="79"/>
      <c r="Y55" s="179"/>
      <c r="Z55" s="79"/>
      <c r="AA55" s="181"/>
      <c r="AB55" s="79"/>
      <c r="AC55" s="181"/>
      <c r="AD55" s="79"/>
      <c r="AE55" s="179"/>
      <c r="AF55" s="79"/>
      <c r="AG55" s="179"/>
      <c r="AH55" s="79"/>
      <c r="AI55" s="181"/>
      <c r="AJ55" s="79"/>
      <c r="AK55" s="181"/>
      <c r="AL55" s="79"/>
      <c r="AM55" s="179"/>
      <c r="AN55" s="79"/>
      <c r="AO55" s="179"/>
      <c r="AP55" s="79"/>
      <c r="AQ55" s="181"/>
      <c r="AR55" s="79"/>
      <c r="AS55" s="181"/>
      <c r="AT55" s="79"/>
      <c r="AU55" s="179"/>
      <c r="AV55" s="79"/>
      <c r="AW55" s="179"/>
      <c r="AX55" s="79"/>
      <c r="AY55" s="181"/>
      <c r="AZ55" s="79"/>
      <c r="BA55" s="181"/>
      <c r="BB55" s="79"/>
      <c r="BC55" s="179"/>
      <c r="BD55" s="79"/>
      <c r="BE55" s="179"/>
      <c r="BF55" s="79"/>
      <c r="BG55" s="181"/>
      <c r="BH55" s="79"/>
      <c r="BI55" s="181"/>
      <c r="BJ55" s="79"/>
      <c r="BK55" s="179"/>
      <c r="BL55" s="79"/>
      <c r="BM55" s="179"/>
      <c r="BN55" s="79"/>
      <c r="BO55" s="180"/>
      <c r="BP55" s="78"/>
      <c r="BQ55" s="79"/>
      <c r="BR55" s="26"/>
      <c r="BS55" s="191"/>
      <c r="BT55" s="79"/>
      <c r="BU55" s="192"/>
      <c r="BV55" s="78"/>
      <c r="BW55" s="78"/>
      <c r="BX55" s="78"/>
      <c r="BY55" s="78"/>
      <c r="BZ55" s="78"/>
      <c r="CA55" s="79"/>
      <c r="CB55" s="192"/>
      <c r="CC55" s="78"/>
      <c r="CD55" s="78"/>
      <c r="CE55" s="78"/>
      <c r="CF55" s="78"/>
      <c r="CG55" s="78"/>
      <c r="CH55" s="79"/>
      <c r="CI55" s="27">
        <f t="shared" si="1"/>
        <v>0</v>
      </c>
    </row>
    <row r="56" spans="1:87" ht="34.5" customHeight="1" x14ac:dyDescent="0.25">
      <c r="A56" s="23">
        <f t="shared" si="0"/>
        <v>44</v>
      </c>
      <c r="B56" s="182"/>
      <c r="C56" s="79"/>
      <c r="D56" s="179"/>
      <c r="E56" s="78"/>
      <c r="F56" s="79"/>
      <c r="G56" s="183"/>
      <c r="H56" s="79"/>
      <c r="I56" s="24"/>
      <c r="J56" s="28"/>
      <c r="K56" s="184"/>
      <c r="L56" s="79"/>
      <c r="M56" s="185"/>
      <c r="N56" s="79"/>
      <c r="O56" s="186"/>
      <c r="P56" s="79"/>
      <c r="Q56" s="187"/>
      <c r="R56" s="79"/>
      <c r="S56" s="181"/>
      <c r="T56" s="79"/>
      <c r="U56" s="181"/>
      <c r="V56" s="79"/>
      <c r="W56" s="182"/>
      <c r="X56" s="79"/>
      <c r="Y56" s="182"/>
      <c r="Z56" s="79"/>
      <c r="AA56" s="181"/>
      <c r="AB56" s="79"/>
      <c r="AC56" s="181"/>
      <c r="AD56" s="79"/>
      <c r="AE56" s="182"/>
      <c r="AF56" s="79"/>
      <c r="AG56" s="182"/>
      <c r="AH56" s="79"/>
      <c r="AI56" s="181"/>
      <c r="AJ56" s="79"/>
      <c r="AK56" s="181"/>
      <c r="AL56" s="79"/>
      <c r="AM56" s="182"/>
      <c r="AN56" s="79"/>
      <c r="AO56" s="182"/>
      <c r="AP56" s="79"/>
      <c r="AQ56" s="181"/>
      <c r="AR56" s="79"/>
      <c r="AS56" s="181"/>
      <c r="AT56" s="79"/>
      <c r="AU56" s="182"/>
      <c r="AV56" s="79"/>
      <c r="AW56" s="182"/>
      <c r="AX56" s="79"/>
      <c r="AY56" s="181"/>
      <c r="AZ56" s="79"/>
      <c r="BA56" s="181"/>
      <c r="BB56" s="79"/>
      <c r="BC56" s="182"/>
      <c r="BD56" s="79"/>
      <c r="BE56" s="182"/>
      <c r="BF56" s="79"/>
      <c r="BG56" s="181"/>
      <c r="BH56" s="79"/>
      <c r="BI56" s="181"/>
      <c r="BJ56" s="79"/>
      <c r="BK56" s="182"/>
      <c r="BL56" s="79"/>
      <c r="BM56" s="182"/>
      <c r="BN56" s="79"/>
      <c r="BO56" s="180"/>
      <c r="BP56" s="78"/>
      <c r="BQ56" s="79"/>
      <c r="BR56" s="26"/>
      <c r="BS56" s="193"/>
      <c r="BT56" s="79"/>
      <c r="BU56" s="192"/>
      <c r="BV56" s="78"/>
      <c r="BW56" s="78"/>
      <c r="BX56" s="78"/>
      <c r="BY56" s="78"/>
      <c r="BZ56" s="78"/>
      <c r="CA56" s="79"/>
      <c r="CB56" s="192"/>
      <c r="CC56" s="78"/>
      <c r="CD56" s="78"/>
      <c r="CE56" s="78"/>
      <c r="CF56" s="78"/>
      <c r="CG56" s="78"/>
      <c r="CH56" s="79"/>
      <c r="CI56" s="27">
        <f t="shared" si="1"/>
        <v>0</v>
      </c>
    </row>
    <row r="57" spans="1:87" ht="34.5" customHeight="1" x14ac:dyDescent="0.25">
      <c r="A57" s="23">
        <f t="shared" si="0"/>
        <v>45</v>
      </c>
      <c r="B57" s="179"/>
      <c r="C57" s="79"/>
      <c r="D57" s="181"/>
      <c r="E57" s="78"/>
      <c r="F57" s="79"/>
      <c r="G57" s="188"/>
      <c r="H57" s="79"/>
      <c r="I57" s="24"/>
      <c r="J57" s="25"/>
      <c r="K57" s="184"/>
      <c r="L57" s="79"/>
      <c r="M57" s="189"/>
      <c r="N57" s="79"/>
      <c r="O57" s="186"/>
      <c r="P57" s="79"/>
      <c r="Q57" s="190"/>
      <c r="R57" s="79"/>
      <c r="S57" s="181"/>
      <c r="T57" s="79"/>
      <c r="U57" s="181"/>
      <c r="V57" s="79"/>
      <c r="W57" s="179"/>
      <c r="X57" s="79"/>
      <c r="Y57" s="179"/>
      <c r="Z57" s="79"/>
      <c r="AA57" s="181"/>
      <c r="AB57" s="79"/>
      <c r="AC57" s="181"/>
      <c r="AD57" s="79"/>
      <c r="AE57" s="179"/>
      <c r="AF57" s="79"/>
      <c r="AG57" s="179"/>
      <c r="AH57" s="79"/>
      <c r="AI57" s="181"/>
      <c r="AJ57" s="79"/>
      <c r="AK57" s="181"/>
      <c r="AL57" s="79"/>
      <c r="AM57" s="179"/>
      <c r="AN57" s="79"/>
      <c r="AO57" s="179"/>
      <c r="AP57" s="79"/>
      <c r="AQ57" s="181"/>
      <c r="AR57" s="79"/>
      <c r="AS57" s="181"/>
      <c r="AT57" s="79"/>
      <c r="AU57" s="179"/>
      <c r="AV57" s="79"/>
      <c r="AW57" s="179"/>
      <c r="AX57" s="79"/>
      <c r="AY57" s="181"/>
      <c r="AZ57" s="79"/>
      <c r="BA57" s="181"/>
      <c r="BB57" s="79"/>
      <c r="BC57" s="179"/>
      <c r="BD57" s="79"/>
      <c r="BE57" s="179"/>
      <c r="BF57" s="79"/>
      <c r="BG57" s="181"/>
      <c r="BH57" s="79"/>
      <c r="BI57" s="181"/>
      <c r="BJ57" s="79"/>
      <c r="BK57" s="179"/>
      <c r="BL57" s="79"/>
      <c r="BM57" s="179"/>
      <c r="BN57" s="79"/>
      <c r="BO57" s="180"/>
      <c r="BP57" s="78"/>
      <c r="BQ57" s="79"/>
      <c r="BR57" s="26"/>
      <c r="BS57" s="191"/>
      <c r="BT57" s="79"/>
      <c r="BU57" s="192"/>
      <c r="BV57" s="78"/>
      <c r="BW57" s="78"/>
      <c r="BX57" s="78"/>
      <c r="BY57" s="78"/>
      <c r="BZ57" s="78"/>
      <c r="CA57" s="79"/>
      <c r="CB57" s="192"/>
      <c r="CC57" s="78"/>
      <c r="CD57" s="78"/>
      <c r="CE57" s="78"/>
      <c r="CF57" s="78"/>
      <c r="CG57" s="78"/>
      <c r="CH57" s="79"/>
      <c r="CI57" s="27">
        <f t="shared" si="1"/>
        <v>0</v>
      </c>
    </row>
    <row r="58" spans="1:87" ht="34.5" customHeight="1" x14ac:dyDescent="0.25">
      <c r="A58" s="23">
        <f t="shared" si="0"/>
        <v>46</v>
      </c>
      <c r="B58" s="182"/>
      <c r="C58" s="79"/>
      <c r="D58" s="179"/>
      <c r="E58" s="78"/>
      <c r="F58" s="79"/>
      <c r="G58" s="183"/>
      <c r="H58" s="79"/>
      <c r="I58" s="24"/>
      <c r="J58" s="28"/>
      <c r="K58" s="184"/>
      <c r="L58" s="79"/>
      <c r="M58" s="185"/>
      <c r="N58" s="79"/>
      <c r="O58" s="186"/>
      <c r="P58" s="79"/>
      <c r="Q58" s="187"/>
      <c r="R58" s="79"/>
      <c r="S58" s="181"/>
      <c r="T58" s="79"/>
      <c r="U58" s="181"/>
      <c r="V58" s="79"/>
      <c r="W58" s="182"/>
      <c r="X58" s="79"/>
      <c r="Y58" s="182"/>
      <c r="Z58" s="79"/>
      <c r="AA58" s="181"/>
      <c r="AB58" s="79"/>
      <c r="AC58" s="181"/>
      <c r="AD58" s="79"/>
      <c r="AE58" s="182"/>
      <c r="AF58" s="79"/>
      <c r="AG58" s="182"/>
      <c r="AH58" s="79"/>
      <c r="AI58" s="181"/>
      <c r="AJ58" s="79"/>
      <c r="AK58" s="181"/>
      <c r="AL58" s="79"/>
      <c r="AM58" s="182"/>
      <c r="AN58" s="79"/>
      <c r="AO58" s="182"/>
      <c r="AP58" s="79"/>
      <c r="AQ58" s="181"/>
      <c r="AR58" s="79"/>
      <c r="AS58" s="181"/>
      <c r="AT58" s="79"/>
      <c r="AU58" s="182"/>
      <c r="AV58" s="79"/>
      <c r="AW58" s="182"/>
      <c r="AX58" s="79"/>
      <c r="AY58" s="181"/>
      <c r="AZ58" s="79"/>
      <c r="BA58" s="181"/>
      <c r="BB58" s="79"/>
      <c r="BC58" s="182"/>
      <c r="BD58" s="79"/>
      <c r="BE58" s="182"/>
      <c r="BF58" s="79"/>
      <c r="BG58" s="181"/>
      <c r="BH58" s="79"/>
      <c r="BI58" s="181"/>
      <c r="BJ58" s="79"/>
      <c r="BK58" s="182"/>
      <c r="BL58" s="79"/>
      <c r="BM58" s="182"/>
      <c r="BN58" s="79"/>
      <c r="BO58" s="180"/>
      <c r="BP58" s="78"/>
      <c r="BQ58" s="79"/>
      <c r="BR58" s="26"/>
      <c r="BS58" s="193"/>
      <c r="BT58" s="79"/>
      <c r="BU58" s="192"/>
      <c r="BV58" s="78"/>
      <c r="BW58" s="78"/>
      <c r="BX58" s="78"/>
      <c r="BY58" s="78"/>
      <c r="BZ58" s="78"/>
      <c r="CA58" s="79"/>
      <c r="CB58" s="192"/>
      <c r="CC58" s="78"/>
      <c r="CD58" s="78"/>
      <c r="CE58" s="78"/>
      <c r="CF58" s="78"/>
      <c r="CG58" s="78"/>
      <c r="CH58" s="79"/>
      <c r="CI58" s="27">
        <f t="shared" si="1"/>
        <v>0</v>
      </c>
    </row>
    <row r="59" spans="1:87" ht="34.5" customHeight="1" x14ac:dyDescent="0.25">
      <c r="A59" s="23">
        <f t="shared" si="0"/>
        <v>47</v>
      </c>
      <c r="B59" s="179"/>
      <c r="C59" s="79"/>
      <c r="D59" s="181"/>
      <c r="E59" s="78"/>
      <c r="F59" s="79"/>
      <c r="G59" s="188"/>
      <c r="H59" s="79"/>
      <c r="I59" s="24"/>
      <c r="J59" s="25"/>
      <c r="K59" s="184"/>
      <c r="L59" s="79"/>
      <c r="M59" s="189"/>
      <c r="N59" s="79"/>
      <c r="O59" s="186"/>
      <c r="P59" s="79"/>
      <c r="Q59" s="190"/>
      <c r="R59" s="79"/>
      <c r="S59" s="181"/>
      <c r="T59" s="79"/>
      <c r="U59" s="181"/>
      <c r="V59" s="79"/>
      <c r="W59" s="179"/>
      <c r="X59" s="79"/>
      <c r="Y59" s="179"/>
      <c r="Z59" s="79"/>
      <c r="AA59" s="181"/>
      <c r="AB59" s="79"/>
      <c r="AC59" s="181"/>
      <c r="AD59" s="79"/>
      <c r="AE59" s="179"/>
      <c r="AF59" s="79"/>
      <c r="AG59" s="179"/>
      <c r="AH59" s="79"/>
      <c r="AI59" s="181"/>
      <c r="AJ59" s="79"/>
      <c r="AK59" s="181"/>
      <c r="AL59" s="79"/>
      <c r="AM59" s="179"/>
      <c r="AN59" s="79"/>
      <c r="AO59" s="179"/>
      <c r="AP59" s="79"/>
      <c r="AQ59" s="181"/>
      <c r="AR59" s="79"/>
      <c r="AS59" s="181"/>
      <c r="AT59" s="79"/>
      <c r="AU59" s="179"/>
      <c r="AV59" s="79"/>
      <c r="AW59" s="179"/>
      <c r="AX59" s="79"/>
      <c r="AY59" s="181"/>
      <c r="AZ59" s="79"/>
      <c r="BA59" s="181"/>
      <c r="BB59" s="79"/>
      <c r="BC59" s="179"/>
      <c r="BD59" s="79"/>
      <c r="BE59" s="179"/>
      <c r="BF59" s="79"/>
      <c r="BG59" s="181"/>
      <c r="BH59" s="79"/>
      <c r="BI59" s="181"/>
      <c r="BJ59" s="79"/>
      <c r="BK59" s="179"/>
      <c r="BL59" s="79"/>
      <c r="BM59" s="179"/>
      <c r="BN59" s="79"/>
      <c r="BO59" s="180"/>
      <c r="BP59" s="78"/>
      <c r="BQ59" s="79"/>
      <c r="BR59" s="26"/>
      <c r="BS59" s="191"/>
      <c r="BT59" s="79"/>
      <c r="BU59" s="192"/>
      <c r="BV59" s="78"/>
      <c r="BW59" s="78"/>
      <c r="BX59" s="78"/>
      <c r="BY59" s="78"/>
      <c r="BZ59" s="78"/>
      <c r="CA59" s="79"/>
      <c r="CB59" s="192"/>
      <c r="CC59" s="78"/>
      <c r="CD59" s="78"/>
      <c r="CE59" s="78"/>
      <c r="CF59" s="78"/>
      <c r="CG59" s="78"/>
      <c r="CH59" s="79"/>
      <c r="CI59" s="27">
        <f t="shared" si="1"/>
        <v>0</v>
      </c>
    </row>
    <row r="60" spans="1:87" ht="34.5" customHeight="1" x14ac:dyDescent="0.25">
      <c r="A60" s="23">
        <f t="shared" si="0"/>
        <v>48</v>
      </c>
      <c r="B60" s="182"/>
      <c r="C60" s="79"/>
      <c r="D60" s="179"/>
      <c r="E60" s="78"/>
      <c r="F60" s="79"/>
      <c r="G60" s="183"/>
      <c r="H60" s="79"/>
      <c r="I60" s="24"/>
      <c r="J60" s="28"/>
      <c r="K60" s="184"/>
      <c r="L60" s="79"/>
      <c r="M60" s="185"/>
      <c r="N60" s="79"/>
      <c r="O60" s="186"/>
      <c r="P60" s="79"/>
      <c r="Q60" s="187"/>
      <c r="R60" s="79"/>
      <c r="S60" s="181"/>
      <c r="T60" s="79"/>
      <c r="U60" s="181"/>
      <c r="V60" s="79"/>
      <c r="W60" s="182"/>
      <c r="X60" s="79"/>
      <c r="Y60" s="182"/>
      <c r="Z60" s="79"/>
      <c r="AA60" s="181"/>
      <c r="AB60" s="79"/>
      <c r="AC60" s="181"/>
      <c r="AD60" s="79"/>
      <c r="AE60" s="182"/>
      <c r="AF60" s="79"/>
      <c r="AG60" s="182"/>
      <c r="AH60" s="79"/>
      <c r="AI60" s="181"/>
      <c r="AJ60" s="79"/>
      <c r="AK60" s="181"/>
      <c r="AL60" s="79"/>
      <c r="AM60" s="182"/>
      <c r="AN60" s="79"/>
      <c r="AO60" s="182"/>
      <c r="AP60" s="79"/>
      <c r="AQ60" s="181"/>
      <c r="AR60" s="79"/>
      <c r="AS60" s="181"/>
      <c r="AT60" s="79"/>
      <c r="AU60" s="182"/>
      <c r="AV60" s="79"/>
      <c r="AW60" s="182"/>
      <c r="AX60" s="79"/>
      <c r="AY60" s="181"/>
      <c r="AZ60" s="79"/>
      <c r="BA60" s="181"/>
      <c r="BB60" s="79"/>
      <c r="BC60" s="182"/>
      <c r="BD60" s="79"/>
      <c r="BE60" s="182"/>
      <c r="BF60" s="79"/>
      <c r="BG60" s="181"/>
      <c r="BH60" s="79"/>
      <c r="BI60" s="181"/>
      <c r="BJ60" s="79"/>
      <c r="BK60" s="182"/>
      <c r="BL60" s="79"/>
      <c r="BM60" s="182"/>
      <c r="BN60" s="79"/>
      <c r="BO60" s="180"/>
      <c r="BP60" s="78"/>
      <c r="BQ60" s="79"/>
      <c r="BR60" s="26"/>
      <c r="BS60" s="193"/>
      <c r="BT60" s="79"/>
      <c r="BU60" s="192"/>
      <c r="BV60" s="78"/>
      <c r="BW60" s="78"/>
      <c r="BX60" s="78"/>
      <c r="BY60" s="78"/>
      <c r="BZ60" s="78"/>
      <c r="CA60" s="79"/>
      <c r="CB60" s="192"/>
      <c r="CC60" s="78"/>
      <c r="CD60" s="78"/>
      <c r="CE60" s="78"/>
      <c r="CF60" s="78"/>
      <c r="CG60" s="78"/>
      <c r="CH60" s="79"/>
      <c r="CI60" s="27">
        <f t="shared" si="1"/>
        <v>0</v>
      </c>
    </row>
    <row r="61" spans="1:87" ht="34.5" customHeight="1" x14ac:dyDescent="0.25">
      <c r="A61" s="23">
        <f t="shared" si="0"/>
        <v>49</v>
      </c>
      <c r="B61" s="179"/>
      <c r="C61" s="79"/>
      <c r="D61" s="181"/>
      <c r="E61" s="78"/>
      <c r="F61" s="79"/>
      <c r="G61" s="188"/>
      <c r="H61" s="79"/>
      <c r="I61" s="24"/>
      <c r="J61" s="25"/>
      <c r="K61" s="184"/>
      <c r="L61" s="79"/>
      <c r="M61" s="189"/>
      <c r="N61" s="79"/>
      <c r="O61" s="186"/>
      <c r="P61" s="79"/>
      <c r="Q61" s="190"/>
      <c r="R61" s="79"/>
      <c r="S61" s="181"/>
      <c r="T61" s="79"/>
      <c r="U61" s="181"/>
      <c r="V61" s="79"/>
      <c r="W61" s="179"/>
      <c r="X61" s="79"/>
      <c r="Y61" s="179"/>
      <c r="Z61" s="79"/>
      <c r="AA61" s="181"/>
      <c r="AB61" s="79"/>
      <c r="AC61" s="181"/>
      <c r="AD61" s="79"/>
      <c r="AE61" s="179"/>
      <c r="AF61" s="79"/>
      <c r="AG61" s="179"/>
      <c r="AH61" s="79"/>
      <c r="AI61" s="181"/>
      <c r="AJ61" s="79"/>
      <c r="AK61" s="181"/>
      <c r="AL61" s="79"/>
      <c r="AM61" s="179"/>
      <c r="AN61" s="79"/>
      <c r="AO61" s="179"/>
      <c r="AP61" s="79"/>
      <c r="AQ61" s="181"/>
      <c r="AR61" s="79"/>
      <c r="AS61" s="181"/>
      <c r="AT61" s="79"/>
      <c r="AU61" s="179"/>
      <c r="AV61" s="79"/>
      <c r="AW61" s="179"/>
      <c r="AX61" s="79"/>
      <c r="AY61" s="181"/>
      <c r="AZ61" s="79"/>
      <c r="BA61" s="181"/>
      <c r="BB61" s="79"/>
      <c r="BC61" s="179"/>
      <c r="BD61" s="79"/>
      <c r="BE61" s="179"/>
      <c r="BF61" s="79"/>
      <c r="BG61" s="181"/>
      <c r="BH61" s="79"/>
      <c r="BI61" s="181"/>
      <c r="BJ61" s="79"/>
      <c r="BK61" s="179"/>
      <c r="BL61" s="79"/>
      <c r="BM61" s="179"/>
      <c r="BN61" s="79"/>
      <c r="BO61" s="180"/>
      <c r="BP61" s="78"/>
      <c r="BQ61" s="79"/>
      <c r="BR61" s="26"/>
      <c r="BS61" s="191"/>
      <c r="BT61" s="79"/>
      <c r="BU61" s="192"/>
      <c r="BV61" s="78"/>
      <c r="BW61" s="78"/>
      <c r="BX61" s="78"/>
      <c r="BY61" s="78"/>
      <c r="BZ61" s="78"/>
      <c r="CA61" s="79"/>
      <c r="CB61" s="192"/>
      <c r="CC61" s="78"/>
      <c r="CD61" s="78"/>
      <c r="CE61" s="78"/>
      <c r="CF61" s="78"/>
      <c r="CG61" s="78"/>
      <c r="CH61" s="79"/>
      <c r="CI61" s="27">
        <f t="shared" si="1"/>
        <v>0</v>
      </c>
    </row>
    <row r="62" spans="1:87" ht="34.5" customHeight="1" x14ac:dyDescent="0.25">
      <c r="A62" s="23">
        <f t="shared" si="0"/>
        <v>50</v>
      </c>
      <c r="B62" s="182"/>
      <c r="C62" s="79"/>
      <c r="D62" s="179"/>
      <c r="E62" s="78"/>
      <c r="F62" s="79"/>
      <c r="G62" s="183"/>
      <c r="H62" s="79"/>
      <c r="I62" s="24"/>
      <c r="J62" s="28"/>
      <c r="K62" s="184"/>
      <c r="L62" s="79"/>
      <c r="M62" s="185"/>
      <c r="N62" s="79"/>
      <c r="O62" s="186"/>
      <c r="P62" s="79"/>
      <c r="Q62" s="187"/>
      <c r="R62" s="79"/>
      <c r="S62" s="181"/>
      <c r="T62" s="79"/>
      <c r="U62" s="181"/>
      <c r="V62" s="79"/>
      <c r="W62" s="182"/>
      <c r="X62" s="79"/>
      <c r="Y62" s="182"/>
      <c r="Z62" s="79"/>
      <c r="AA62" s="181"/>
      <c r="AB62" s="79"/>
      <c r="AC62" s="181"/>
      <c r="AD62" s="79"/>
      <c r="AE62" s="182"/>
      <c r="AF62" s="79"/>
      <c r="AG62" s="182"/>
      <c r="AH62" s="79"/>
      <c r="AI62" s="181"/>
      <c r="AJ62" s="79"/>
      <c r="AK62" s="181"/>
      <c r="AL62" s="79"/>
      <c r="AM62" s="182"/>
      <c r="AN62" s="79"/>
      <c r="AO62" s="182"/>
      <c r="AP62" s="79"/>
      <c r="AQ62" s="181"/>
      <c r="AR62" s="79"/>
      <c r="AS62" s="181"/>
      <c r="AT62" s="79"/>
      <c r="AU62" s="182"/>
      <c r="AV62" s="79"/>
      <c r="AW62" s="182"/>
      <c r="AX62" s="79"/>
      <c r="AY62" s="181"/>
      <c r="AZ62" s="79"/>
      <c r="BA62" s="181"/>
      <c r="BB62" s="79"/>
      <c r="BC62" s="182"/>
      <c r="BD62" s="79"/>
      <c r="BE62" s="182"/>
      <c r="BF62" s="79"/>
      <c r="BG62" s="181"/>
      <c r="BH62" s="79"/>
      <c r="BI62" s="181"/>
      <c r="BJ62" s="79"/>
      <c r="BK62" s="182"/>
      <c r="BL62" s="79"/>
      <c r="BM62" s="182"/>
      <c r="BN62" s="79"/>
      <c r="BO62" s="180"/>
      <c r="BP62" s="78"/>
      <c r="BQ62" s="79"/>
      <c r="BR62" s="26"/>
      <c r="BS62" s="193"/>
      <c r="BT62" s="79"/>
      <c r="BU62" s="192"/>
      <c r="BV62" s="78"/>
      <c r="BW62" s="78"/>
      <c r="BX62" s="78"/>
      <c r="BY62" s="78"/>
      <c r="BZ62" s="78"/>
      <c r="CA62" s="79"/>
      <c r="CB62" s="192"/>
      <c r="CC62" s="78"/>
      <c r="CD62" s="78"/>
      <c r="CE62" s="78"/>
      <c r="CF62" s="78"/>
      <c r="CG62" s="78"/>
      <c r="CH62" s="79"/>
      <c r="CI62" s="27">
        <f t="shared" si="1"/>
        <v>0</v>
      </c>
    </row>
    <row r="63" spans="1:87" ht="34.5" customHeight="1" x14ac:dyDescent="0.25">
      <c r="A63" s="23">
        <f t="shared" si="0"/>
        <v>51</v>
      </c>
      <c r="B63" s="179"/>
      <c r="C63" s="79"/>
      <c r="D63" s="181"/>
      <c r="E63" s="78"/>
      <c r="F63" s="79"/>
      <c r="G63" s="188"/>
      <c r="H63" s="79"/>
      <c r="I63" s="24"/>
      <c r="J63" s="25"/>
      <c r="K63" s="184"/>
      <c r="L63" s="79"/>
      <c r="M63" s="189"/>
      <c r="N63" s="79"/>
      <c r="O63" s="186"/>
      <c r="P63" s="79"/>
      <c r="Q63" s="190"/>
      <c r="R63" s="79"/>
      <c r="S63" s="181"/>
      <c r="T63" s="79"/>
      <c r="U63" s="181"/>
      <c r="V63" s="79"/>
      <c r="W63" s="179"/>
      <c r="X63" s="79"/>
      <c r="Y63" s="179"/>
      <c r="Z63" s="79"/>
      <c r="AA63" s="181"/>
      <c r="AB63" s="79"/>
      <c r="AC63" s="181"/>
      <c r="AD63" s="79"/>
      <c r="AE63" s="179"/>
      <c r="AF63" s="79"/>
      <c r="AG63" s="179"/>
      <c r="AH63" s="79"/>
      <c r="AI63" s="181"/>
      <c r="AJ63" s="79"/>
      <c r="AK63" s="181"/>
      <c r="AL63" s="79"/>
      <c r="AM63" s="179"/>
      <c r="AN63" s="79"/>
      <c r="AO63" s="179"/>
      <c r="AP63" s="79"/>
      <c r="AQ63" s="181"/>
      <c r="AR63" s="79"/>
      <c r="AS63" s="181"/>
      <c r="AT63" s="79"/>
      <c r="AU63" s="179"/>
      <c r="AV63" s="79"/>
      <c r="AW63" s="179"/>
      <c r="AX63" s="79"/>
      <c r="AY63" s="181"/>
      <c r="AZ63" s="79"/>
      <c r="BA63" s="181"/>
      <c r="BB63" s="79"/>
      <c r="BC63" s="179"/>
      <c r="BD63" s="79"/>
      <c r="BE63" s="179"/>
      <c r="BF63" s="79"/>
      <c r="BG63" s="181"/>
      <c r="BH63" s="79"/>
      <c r="BI63" s="181"/>
      <c r="BJ63" s="79"/>
      <c r="BK63" s="179"/>
      <c r="BL63" s="79"/>
      <c r="BM63" s="179"/>
      <c r="BN63" s="79"/>
      <c r="BO63" s="180"/>
      <c r="BP63" s="78"/>
      <c r="BQ63" s="79"/>
      <c r="BR63" s="26"/>
      <c r="BS63" s="191"/>
      <c r="BT63" s="79"/>
      <c r="BU63" s="192"/>
      <c r="BV63" s="78"/>
      <c r="BW63" s="78"/>
      <c r="BX63" s="78"/>
      <c r="BY63" s="78"/>
      <c r="BZ63" s="78"/>
      <c r="CA63" s="79"/>
      <c r="CB63" s="192"/>
      <c r="CC63" s="78"/>
      <c r="CD63" s="78"/>
      <c r="CE63" s="78"/>
      <c r="CF63" s="78"/>
      <c r="CG63" s="78"/>
      <c r="CH63" s="79"/>
      <c r="CI63" s="27">
        <f t="shared" si="1"/>
        <v>0</v>
      </c>
    </row>
    <row r="64" spans="1:87" ht="34.5" customHeight="1" x14ac:dyDescent="0.25">
      <c r="A64" s="23">
        <f t="shared" si="0"/>
        <v>52</v>
      </c>
      <c r="B64" s="182"/>
      <c r="C64" s="79"/>
      <c r="D64" s="179"/>
      <c r="E64" s="78"/>
      <c r="F64" s="79"/>
      <c r="G64" s="183"/>
      <c r="H64" s="79"/>
      <c r="I64" s="24"/>
      <c r="J64" s="28"/>
      <c r="K64" s="184"/>
      <c r="L64" s="79"/>
      <c r="M64" s="185"/>
      <c r="N64" s="79"/>
      <c r="O64" s="186"/>
      <c r="P64" s="79"/>
      <c r="Q64" s="187"/>
      <c r="R64" s="79"/>
      <c r="S64" s="181"/>
      <c r="T64" s="79"/>
      <c r="U64" s="181"/>
      <c r="V64" s="79"/>
      <c r="W64" s="182"/>
      <c r="X64" s="79"/>
      <c r="Y64" s="182"/>
      <c r="Z64" s="79"/>
      <c r="AA64" s="181"/>
      <c r="AB64" s="79"/>
      <c r="AC64" s="181"/>
      <c r="AD64" s="79"/>
      <c r="AE64" s="182"/>
      <c r="AF64" s="79"/>
      <c r="AG64" s="182"/>
      <c r="AH64" s="79"/>
      <c r="AI64" s="181"/>
      <c r="AJ64" s="79"/>
      <c r="AK64" s="181"/>
      <c r="AL64" s="79"/>
      <c r="AM64" s="182"/>
      <c r="AN64" s="79"/>
      <c r="AO64" s="182"/>
      <c r="AP64" s="79"/>
      <c r="AQ64" s="181"/>
      <c r="AR64" s="79"/>
      <c r="AS64" s="181"/>
      <c r="AT64" s="79"/>
      <c r="AU64" s="182"/>
      <c r="AV64" s="79"/>
      <c r="AW64" s="182"/>
      <c r="AX64" s="79"/>
      <c r="AY64" s="181"/>
      <c r="AZ64" s="79"/>
      <c r="BA64" s="181"/>
      <c r="BB64" s="79"/>
      <c r="BC64" s="182"/>
      <c r="BD64" s="79"/>
      <c r="BE64" s="182"/>
      <c r="BF64" s="79"/>
      <c r="BG64" s="181"/>
      <c r="BH64" s="79"/>
      <c r="BI64" s="181"/>
      <c r="BJ64" s="79"/>
      <c r="BK64" s="182"/>
      <c r="BL64" s="79"/>
      <c r="BM64" s="182"/>
      <c r="BN64" s="79"/>
      <c r="BO64" s="180"/>
      <c r="BP64" s="78"/>
      <c r="BQ64" s="79"/>
      <c r="BR64" s="26"/>
      <c r="BS64" s="193"/>
      <c r="BT64" s="79"/>
      <c r="BU64" s="192"/>
      <c r="BV64" s="78"/>
      <c r="BW64" s="78"/>
      <c r="BX64" s="78"/>
      <c r="BY64" s="78"/>
      <c r="BZ64" s="78"/>
      <c r="CA64" s="79"/>
      <c r="CB64" s="192"/>
      <c r="CC64" s="78"/>
      <c r="CD64" s="78"/>
      <c r="CE64" s="78"/>
      <c r="CF64" s="78"/>
      <c r="CG64" s="78"/>
      <c r="CH64" s="79"/>
      <c r="CI64" s="27">
        <f t="shared" si="1"/>
        <v>0</v>
      </c>
    </row>
    <row r="65" spans="1:87" ht="34.5" customHeight="1" x14ac:dyDescent="0.25">
      <c r="A65" s="23">
        <f t="shared" si="0"/>
        <v>53</v>
      </c>
      <c r="B65" s="179"/>
      <c r="C65" s="79"/>
      <c r="D65" s="181"/>
      <c r="E65" s="78"/>
      <c r="F65" s="79"/>
      <c r="G65" s="188"/>
      <c r="H65" s="79"/>
      <c r="I65" s="24"/>
      <c r="J65" s="25"/>
      <c r="K65" s="184"/>
      <c r="L65" s="79"/>
      <c r="M65" s="189"/>
      <c r="N65" s="79"/>
      <c r="O65" s="186"/>
      <c r="P65" s="79"/>
      <c r="Q65" s="190"/>
      <c r="R65" s="79"/>
      <c r="S65" s="181"/>
      <c r="T65" s="79"/>
      <c r="U65" s="181"/>
      <c r="V65" s="79"/>
      <c r="W65" s="179"/>
      <c r="X65" s="79"/>
      <c r="Y65" s="179"/>
      <c r="Z65" s="79"/>
      <c r="AA65" s="181"/>
      <c r="AB65" s="79"/>
      <c r="AC65" s="181"/>
      <c r="AD65" s="79"/>
      <c r="AE65" s="179"/>
      <c r="AF65" s="79"/>
      <c r="AG65" s="179"/>
      <c r="AH65" s="79"/>
      <c r="AI65" s="181"/>
      <c r="AJ65" s="79"/>
      <c r="AK65" s="181"/>
      <c r="AL65" s="79"/>
      <c r="AM65" s="179"/>
      <c r="AN65" s="79"/>
      <c r="AO65" s="179"/>
      <c r="AP65" s="79"/>
      <c r="AQ65" s="181"/>
      <c r="AR65" s="79"/>
      <c r="AS65" s="181"/>
      <c r="AT65" s="79"/>
      <c r="AU65" s="179"/>
      <c r="AV65" s="79"/>
      <c r="AW65" s="179"/>
      <c r="AX65" s="79"/>
      <c r="AY65" s="181"/>
      <c r="AZ65" s="79"/>
      <c r="BA65" s="181"/>
      <c r="BB65" s="79"/>
      <c r="BC65" s="179"/>
      <c r="BD65" s="79"/>
      <c r="BE65" s="179"/>
      <c r="BF65" s="79"/>
      <c r="BG65" s="181"/>
      <c r="BH65" s="79"/>
      <c r="BI65" s="181"/>
      <c r="BJ65" s="79"/>
      <c r="BK65" s="179"/>
      <c r="BL65" s="79"/>
      <c r="BM65" s="179"/>
      <c r="BN65" s="79"/>
      <c r="BO65" s="180"/>
      <c r="BP65" s="78"/>
      <c r="BQ65" s="79"/>
      <c r="BR65" s="26"/>
      <c r="BS65" s="191"/>
      <c r="BT65" s="79"/>
      <c r="BU65" s="192"/>
      <c r="BV65" s="78"/>
      <c r="BW65" s="78"/>
      <c r="BX65" s="78"/>
      <c r="BY65" s="78"/>
      <c r="BZ65" s="78"/>
      <c r="CA65" s="79"/>
      <c r="CB65" s="192"/>
      <c r="CC65" s="78"/>
      <c r="CD65" s="78"/>
      <c r="CE65" s="78"/>
      <c r="CF65" s="78"/>
      <c r="CG65" s="78"/>
      <c r="CH65" s="79"/>
      <c r="CI65" s="27">
        <f t="shared" si="1"/>
        <v>0</v>
      </c>
    </row>
    <row r="66" spans="1:87" ht="34.5" customHeight="1" x14ac:dyDescent="0.25">
      <c r="A66" s="23">
        <f t="shared" si="0"/>
        <v>54</v>
      </c>
      <c r="B66" s="182"/>
      <c r="C66" s="79"/>
      <c r="D66" s="179"/>
      <c r="E66" s="78"/>
      <c r="F66" s="79"/>
      <c r="G66" s="183"/>
      <c r="H66" s="79"/>
      <c r="I66" s="24"/>
      <c r="J66" s="28"/>
      <c r="K66" s="184"/>
      <c r="L66" s="79"/>
      <c r="M66" s="185"/>
      <c r="N66" s="79"/>
      <c r="O66" s="186"/>
      <c r="P66" s="79"/>
      <c r="Q66" s="187"/>
      <c r="R66" s="79"/>
      <c r="S66" s="181"/>
      <c r="T66" s="79"/>
      <c r="U66" s="181"/>
      <c r="V66" s="79"/>
      <c r="W66" s="182"/>
      <c r="X66" s="79"/>
      <c r="Y66" s="182"/>
      <c r="Z66" s="79"/>
      <c r="AA66" s="181"/>
      <c r="AB66" s="79"/>
      <c r="AC66" s="181"/>
      <c r="AD66" s="79"/>
      <c r="AE66" s="182"/>
      <c r="AF66" s="79"/>
      <c r="AG66" s="182"/>
      <c r="AH66" s="79"/>
      <c r="AI66" s="181"/>
      <c r="AJ66" s="79"/>
      <c r="AK66" s="181"/>
      <c r="AL66" s="79"/>
      <c r="AM66" s="182"/>
      <c r="AN66" s="79"/>
      <c r="AO66" s="182"/>
      <c r="AP66" s="79"/>
      <c r="AQ66" s="181"/>
      <c r="AR66" s="79"/>
      <c r="AS66" s="181"/>
      <c r="AT66" s="79"/>
      <c r="AU66" s="182"/>
      <c r="AV66" s="79"/>
      <c r="AW66" s="182"/>
      <c r="AX66" s="79"/>
      <c r="AY66" s="181"/>
      <c r="AZ66" s="79"/>
      <c r="BA66" s="181"/>
      <c r="BB66" s="79"/>
      <c r="BC66" s="182"/>
      <c r="BD66" s="79"/>
      <c r="BE66" s="182"/>
      <c r="BF66" s="79"/>
      <c r="BG66" s="181"/>
      <c r="BH66" s="79"/>
      <c r="BI66" s="181"/>
      <c r="BJ66" s="79"/>
      <c r="BK66" s="182"/>
      <c r="BL66" s="79"/>
      <c r="BM66" s="182"/>
      <c r="BN66" s="79"/>
      <c r="BO66" s="180"/>
      <c r="BP66" s="78"/>
      <c r="BQ66" s="79"/>
      <c r="BR66" s="26"/>
      <c r="BS66" s="193"/>
      <c r="BT66" s="79"/>
      <c r="BU66" s="192"/>
      <c r="BV66" s="78"/>
      <c r="BW66" s="78"/>
      <c r="BX66" s="78"/>
      <c r="BY66" s="78"/>
      <c r="BZ66" s="78"/>
      <c r="CA66" s="79"/>
      <c r="CB66" s="192"/>
      <c r="CC66" s="78"/>
      <c r="CD66" s="78"/>
      <c r="CE66" s="78"/>
      <c r="CF66" s="78"/>
      <c r="CG66" s="78"/>
      <c r="CH66" s="79"/>
      <c r="CI66" s="27">
        <f t="shared" si="1"/>
        <v>0</v>
      </c>
    </row>
    <row r="67" spans="1:87" ht="34.5" customHeight="1" x14ac:dyDescent="0.25">
      <c r="A67" s="23">
        <f t="shared" si="0"/>
        <v>55</v>
      </c>
      <c r="B67" s="179"/>
      <c r="C67" s="79"/>
      <c r="D67" s="181"/>
      <c r="E67" s="78"/>
      <c r="F67" s="79"/>
      <c r="G67" s="188"/>
      <c r="H67" s="79"/>
      <c r="I67" s="24"/>
      <c r="J67" s="25"/>
      <c r="K67" s="184"/>
      <c r="L67" s="79"/>
      <c r="M67" s="189"/>
      <c r="N67" s="79"/>
      <c r="O67" s="186"/>
      <c r="P67" s="79"/>
      <c r="Q67" s="190"/>
      <c r="R67" s="79"/>
      <c r="S67" s="181"/>
      <c r="T67" s="79"/>
      <c r="U67" s="181"/>
      <c r="V67" s="79"/>
      <c r="W67" s="179"/>
      <c r="X67" s="79"/>
      <c r="Y67" s="179"/>
      <c r="Z67" s="79"/>
      <c r="AA67" s="181"/>
      <c r="AB67" s="79"/>
      <c r="AC67" s="181"/>
      <c r="AD67" s="79"/>
      <c r="AE67" s="179"/>
      <c r="AF67" s="79"/>
      <c r="AG67" s="179"/>
      <c r="AH67" s="79"/>
      <c r="AI67" s="181"/>
      <c r="AJ67" s="79"/>
      <c r="AK67" s="181"/>
      <c r="AL67" s="79"/>
      <c r="AM67" s="179"/>
      <c r="AN67" s="79"/>
      <c r="AO67" s="179"/>
      <c r="AP67" s="79"/>
      <c r="AQ67" s="181"/>
      <c r="AR67" s="79"/>
      <c r="AS67" s="181"/>
      <c r="AT67" s="79"/>
      <c r="AU67" s="179"/>
      <c r="AV67" s="79"/>
      <c r="AW67" s="179"/>
      <c r="AX67" s="79"/>
      <c r="AY67" s="181"/>
      <c r="AZ67" s="79"/>
      <c r="BA67" s="181"/>
      <c r="BB67" s="79"/>
      <c r="BC67" s="179"/>
      <c r="BD67" s="79"/>
      <c r="BE67" s="179"/>
      <c r="BF67" s="79"/>
      <c r="BG67" s="181"/>
      <c r="BH67" s="79"/>
      <c r="BI67" s="181"/>
      <c r="BJ67" s="79"/>
      <c r="BK67" s="179"/>
      <c r="BL67" s="79"/>
      <c r="BM67" s="179"/>
      <c r="BN67" s="79"/>
      <c r="BO67" s="180"/>
      <c r="BP67" s="78"/>
      <c r="BQ67" s="79"/>
      <c r="BR67" s="26"/>
      <c r="BS67" s="191"/>
      <c r="BT67" s="79"/>
      <c r="BU67" s="192"/>
      <c r="BV67" s="78"/>
      <c r="BW67" s="78"/>
      <c r="BX67" s="78"/>
      <c r="BY67" s="78"/>
      <c r="BZ67" s="78"/>
      <c r="CA67" s="79"/>
      <c r="CB67" s="192"/>
      <c r="CC67" s="78"/>
      <c r="CD67" s="78"/>
      <c r="CE67" s="78"/>
      <c r="CF67" s="78"/>
      <c r="CG67" s="78"/>
      <c r="CH67" s="79"/>
      <c r="CI67" s="27">
        <f t="shared" si="1"/>
        <v>0</v>
      </c>
    </row>
    <row r="68" spans="1:87" ht="34.5" customHeight="1" x14ac:dyDescent="0.25">
      <c r="A68" s="23">
        <f t="shared" si="0"/>
        <v>56</v>
      </c>
      <c r="B68" s="182"/>
      <c r="C68" s="79"/>
      <c r="D68" s="179"/>
      <c r="E68" s="78"/>
      <c r="F68" s="79"/>
      <c r="G68" s="183"/>
      <c r="H68" s="79"/>
      <c r="I68" s="24"/>
      <c r="J68" s="28"/>
      <c r="K68" s="184"/>
      <c r="L68" s="79"/>
      <c r="M68" s="185"/>
      <c r="N68" s="79"/>
      <c r="O68" s="186"/>
      <c r="P68" s="79"/>
      <c r="Q68" s="187"/>
      <c r="R68" s="79"/>
      <c r="S68" s="181"/>
      <c r="T68" s="79"/>
      <c r="U68" s="181"/>
      <c r="V68" s="79"/>
      <c r="W68" s="182"/>
      <c r="X68" s="79"/>
      <c r="Y68" s="182"/>
      <c r="Z68" s="79"/>
      <c r="AA68" s="181"/>
      <c r="AB68" s="79"/>
      <c r="AC68" s="181"/>
      <c r="AD68" s="79"/>
      <c r="AE68" s="182"/>
      <c r="AF68" s="79"/>
      <c r="AG68" s="182"/>
      <c r="AH68" s="79"/>
      <c r="AI68" s="181"/>
      <c r="AJ68" s="79"/>
      <c r="AK68" s="181"/>
      <c r="AL68" s="79"/>
      <c r="AM68" s="182"/>
      <c r="AN68" s="79"/>
      <c r="AO68" s="182"/>
      <c r="AP68" s="79"/>
      <c r="AQ68" s="181"/>
      <c r="AR68" s="79"/>
      <c r="AS68" s="181"/>
      <c r="AT68" s="79"/>
      <c r="AU68" s="182"/>
      <c r="AV68" s="79"/>
      <c r="AW68" s="182"/>
      <c r="AX68" s="79"/>
      <c r="AY68" s="181"/>
      <c r="AZ68" s="79"/>
      <c r="BA68" s="181"/>
      <c r="BB68" s="79"/>
      <c r="BC68" s="182"/>
      <c r="BD68" s="79"/>
      <c r="BE68" s="182"/>
      <c r="BF68" s="79"/>
      <c r="BG68" s="181"/>
      <c r="BH68" s="79"/>
      <c r="BI68" s="181"/>
      <c r="BJ68" s="79"/>
      <c r="BK68" s="182"/>
      <c r="BL68" s="79"/>
      <c r="BM68" s="182"/>
      <c r="BN68" s="79"/>
      <c r="BO68" s="180"/>
      <c r="BP68" s="78"/>
      <c r="BQ68" s="79"/>
      <c r="BR68" s="26"/>
      <c r="BS68" s="193"/>
      <c r="BT68" s="79"/>
      <c r="BU68" s="192"/>
      <c r="BV68" s="78"/>
      <c r="BW68" s="78"/>
      <c r="BX68" s="78"/>
      <c r="BY68" s="78"/>
      <c r="BZ68" s="78"/>
      <c r="CA68" s="79"/>
      <c r="CB68" s="192"/>
      <c r="CC68" s="78"/>
      <c r="CD68" s="78"/>
      <c r="CE68" s="78"/>
      <c r="CF68" s="78"/>
      <c r="CG68" s="78"/>
      <c r="CH68" s="79"/>
      <c r="CI68" s="27">
        <f t="shared" si="1"/>
        <v>0</v>
      </c>
    </row>
    <row r="69" spans="1:87" ht="34.5" customHeight="1" x14ac:dyDescent="0.25">
      <c r="A69" s="23">
        <f t="shared" si="0"/>
        <v>57</v>
      </c>
      <c r="B69" s="179"/>
      <c r="C69" s="79"/>
      <c r="D69" s="181"/>
      <c r="E69" s="78"/>
      <c r="F69" s="79"/>
      <c r="G69" s="188"/>
      <c r="H69" s="79"/>
      <c r="I69" s="24"/>
      <c r="J69" s="25"/>
      <c r="K69" s="184"/>
      <c r="L69" s="79"/>
      <c r="M69" s="189"/>
      <c r="N69" s="79"/>
      <c r="O69" s="186"/>
      <c r="P69" s="79"/>
      <c r="Q69" s="190"/>
      <c r="R69" s="79"/>
      <c r="S69" s="181"/>
      <c r="T69" s="79"/>
      <c r="U69" s="181"/>
      <c r="V69" s="79"/>
      <c r="W69" s="179"/>
      <c r="X69" s="79"/>
      <c r="Y69" s="179"/>
      <c r="Z69" s="79"/>
      <c r="AA69" s="181"/>
      <c r="AB69" s="79"/>
      <c r="AC69" s="181"/>
      <c r="AD69" s="79"/>
      <c r="AE69" s="179"/>
      <c r="AF69" s="79"/>
      <c r="AG69" s="179"/>
      <c r="AH69" s="79"/>
      <c r="AI69" s="181"/>
      <c r="AJ69" s="79"/>
      <c r="AK69" s="181"/>
      <c r="AL69" s="79"/>
      <c r="AM69" s="179"/>
      <c r="AN69" s="79"/>
      <c r="AO69" s="179"/>
      <c r="AP69" s="79"/>
      <c r="AQ69" s="181"/>
      <c r="AR69" s="79"/>
      <c r="AS69" s="181"/>
      <c r="AT69" s="79"/>
      <c r="AU69" s="179"/>
      <c r="AV69" s="79"/>
      <c r="AW69" s="179"/>
      <c r="AX69" s="79"/>
      <c r="AY69" s="181"/>
      <c r="AZ69" s="79"/>
      <c r="BA69" s="181"/>
      <c r="BB69" s="79"/>
      <c r="BC69" s="179"/>
      <c r="BD69" s="79"/>
      <c r="BE69" s="179"/>
      <c r="BF69" s="79"/>
      <c r="BG69" s="181"/>
      <c r="BH69" s="79"/>
      <c r="BI69" s="181"/>
      <c r="BJ69" s="79"/>
      <c r="BK69" s="179"/>
      <c r="BL69" s="79"/>
      <c r="BM69" s="179"/>
      <c r="BN69" s="79"/>
      <c r="BO69" s="180"/>
      <c r="BP69" s="78"/>
      <c r="BQ69" s="79"/>
      <c r="BR69" s="26"/>
      <c r="BS69" s="191"/>
      <c r="BT69" s="79"/>
      <c r="BU69" s="192"/>
      <c r="BV69" s="78"/>
      <c r="BW69" s="78"/>
      <c r="BX69" s="78"/>
      <c r="BY69" s="78"/>
      <c r="BZ69" s="78"/>
      <c r="CA69" s="79"/>
      <c r="CB69" s="192"/>
      <c r="CC69" s="78"/>
      <c r="CD69" s="78"/>
      <c r="CE69" s="78"/>
      <c r="CF69" s="78"/>
      <c r="CG69" s="78"/>
      <c r="CH69" s="79"/>
      <c r="CI69" s="27">
        <f t="shared" si="1"/>
        <v>0</v>
      </c>
    </row>
    <row r="70" spans="1:87" ht="34.5" customHeight="1" x14ac:dyDescent="0.25">
      <c r="A70" s="23">
        <f t="shared" si="0"/>
        <v>58</v>
      </c>
      <c r="B70" s="182"/>
      <c r="C70" s="79"/>
      <c r="D70" s="179"/>
      <c r="E70" s="78"/>
      <c r="F70" s="79"/>
      <c r="G70" s="183"/>
      <c r="H70" s="79"/>
      <c r="I70" s="24"/>
      <c r="J70" s="28"/>
      <c r="K70" s="184"/>
      <c r="L70" s="79"/>
      <c r="M70" s="185"/>
      <c r="N70" s="79"/>
      <c r="O70" s="186"/>
      <c r="P70" s="79"/>
      <c r="Q70" s="187"/>
      <c r="R70" s="79"/>
      <c r="S70" s="181"/>
      <c r="T70" s="79"/>
      <c r="U70" s="181"/>
      <c r="V70" s="79"/>
      <c r="W70" s="182"/>
      <c r="X70" s="79"/>
      <c r="Y70" s="182"/>
      <c r="Z70" s="79"/>
      <c r="AA70" s="181"/>
      <c r="AB70" s="79"/>
      <c r="AC70" s="181"/>
      <c r="AD70" s="79"/>
      <c r="AE70" s="182"/>
      <c r="AF70" s="79"/>
      <c r="AG70" s="182"/>
      <c r="AH70" s="79"/>
      <c r="AI70" s="181"/>
      <c r="AJ70" s="79"/>
      <c r="AK70" s="181"/>
      <c r="AL70" s="79"/>
      <c r="AM70" s="182"/>
      <c r="AN70" s="79"/>
      <c r="AO70" s="182"/>
      <c r="AP70" s="79"/>
      <c r="AQ70" s="181"/>
      <c r="AR70" s="79"/>
      <c r="AS70" s="181"/>
      <c r="AT70" s="79"/>
      <c r="AU70" s="182"/>
      <c r="AV70" s="79"/>
      <c r="AW70" s="182"/>
      <c r="AX70" s="79"/>
      <c r="AY70" s="181"/>
      <c r="AZ70" s="79"/>
      <c r="BA70" s="181"/>
      <c r="BB70" s="79"/>
      <c r="BC70" s="182"/>
      <c r="BD70" s="79"/>
      <c r="BE70" s="182"/>
      <c r="BF70" s="79"/>
      <c r="BG70" s="181"/>
      <c r="BH70" s="79"/>
      <c r="BI70" s="181"/>
      <c r="BJ70" s="79"/>
      <c r="BK70" s="182"/>
      <c r="BL70" s="79"/>
      <c r="BM70" s="182"/>
      <c r="BN70" s="79"/>
      <c r="BO70" s="180"/>
      <c r="BP70" s="78"/>
      <c r="BQ70" s="79"/>
      <c r="BR70" s="26"/>
      <c r="BS70" s="193"/>
      <c r="BT70" s="79"/>
      <c r="BU70" s="192"/>
      <c r="BV70" s="78"/>
      <c r="BW70" s="78"/>
      <c r="BX70" s="78"/>
      <c r="BY70" s="78"/>
      <c r="BZ70" s="78"/>
      <c r="CA70" s="79"/>
      <c r="CB70" s="192"/>
      <c r="CC70" s="78"/>
      <c r="CD70" s="78"/>
      <c r="CE70" s="78"/>
      <c r="CF70" s="78"/>
      <c r="CG70" s="78"/>
      <c r="CH70" s="79"/>
      <c r="CI70" s="27">
        <f t="shared" si="1"/>
        <v>0</v>
      </c>
    </row>
    <row r="71" spans="1:87" ht="34.5" customHeight="1" x14ac:dyDescent="0.25">
      <c r="A71" s="23">
        <f t="shared" si="0"/>
        <v>59</v>
      </c>
      <c r="B71" s="179"/>
      <c r="C71" s="79"/>
      <c r="D71" s="181"/>
      <c r="E71" s="78"/>
      <c r="F71" s="79"/>
      <c r="G71" s="188"/>
      <c r="H71" s="79"/>
      <c r="I71" s="24"/>
      <c r="J71" s="25"/>
      <c r="K71" s="184"/>
      <c r="L71" s="79"/>
      <c r="M71" s="189"/>
      <c r="N71" s="79"/>
      <c r="O71" s="186"/>
      <c r="P71" s="79"/>
      <c r="Q71" s="190"/>
      <c r="R71" s="79"/>
      <c r="S71" s="181"/>
      <c r="T71" s="79"/>
      <c r="U71" s="181"/>
      <c r="V71" s="79"/>
      <c r="W71" s="179"/>
      <c r="X71" s="79"/>
      <c r="Y71" s="179"/>
      <c r="Z71" s="79"/>
      <c r="AA71" s="181"/>
      <c r="AB71" s="79"/>
      <c r="AC71" s="181"/>
      <c r="AD71" s="79"/>
      <c r="AE71" s="179"/>
      <c r="AF71" s="79"/>
      <c r="AG71" s="179"/>
      <c r="AH71" s="79"/>
      <c r="AI71" s="181"/>
      <c r="AJ71" s="79"/>
      <c r="AK71" s="181"/>
      <c r="AL71" s="79"/>
      <c r="AM71" s="179"/>
      <c r="AN71" s="79"/>
      <c r="AO71" s="179"/>
      <c r="AP71" s="79"/>
      <c r="AQ71" s="181"/>
      <c r="AR71" s="79"/>
      <c r="AS71" s="181"/>
      <c r="AT71" s="79"/>
      <c r="AU71" s="179"/>
      <c r="AV71" s="79"/>
      <c r="AW71" s="179"/>
      <c r="AX71" s="79"/>
      <c r="AY71" s="181"/>
      <c r="AZ71" s="79"/>
      <c r="BA71" s="181"/>
      <c r="BB71" s="79"/>
      <c r="BC71" s="179"/>
      <c r="BD71" s="79"/>
      <c r="BE71" s="179"/>
      <c r="BF71" s="79"/>
      <c r="BG71" s="181"/>
      <c r="BH71" s="79"/>
      <c r="BI71" s="181"/>
      <c r="BJ71" s="79"/>
      <c r="BK71" s="179"/>
      <c r="BL71" s="79"/>
      <c r="BM71" s="179"/>
      <c r="BN71" s="79"/>
      <c r="BO71" s="180"/>
      <c r="BP71" s="78"/>
      <c r="BQ71" s="79"/>
      <c r="BR71" s="26"/>
      <c r="BS71" s="191"/>
      <c r="BT71" s="79"/>
      <c r="BU71" s="192"/>
      <c r="BV71" s="78"/>
      <c r="BW71" s="78"/>
      <c r="BX71" s="78"/>
      <c r="BY71" s="78"/>
      <c r="BZ71" s="78"/>
      <c r="CA71" s="79"/>
      <c r="CB71" s="192"/>
      <c r="CC71" s="78"/>
      <c r="CD71" s="78"/>
      <c r="CE71" s="78"/>
      <c r="CF71" s="78"/>
      <c r="CG71" s="78"/>
      <c r="CH71" s="79"/>
      <c r="CI71" s="27">
        <f t="shared" si="1"/>
        <v>0</v>
      </c>
    </row>
    <row r="72" spans="1:87" ht="34.5" customHeight="1" x14ac:dyDescent="0.25">
      <c r="A72" s="23">
        <f t="shared" si="0"/>
        <v>60</v>
      </c>
      <c r="B72" s="182"/>
      <c r="C72" s="79"/>
      <c r="D72" s="179"/>
      <c r="E72" s="78"/>
      <c r="F72" s="79"/>
      <c r="G72" s="183"/>
      <c r="H72" s="79"/>
      <c r="I72" s="24"/>
      <c r="J72" s="28"/>
      <c r="K72" s="184"/>
      <c r="L72" s="79"/>
      <c r="M72" s="185"/>
      <c r="N72" s="79"/>
      <c r="O72" s="186"/>
      <c r="P72" s="79"/>
      <c r="Q72" s="187"/>
      <c r="R72" s="79"/>
      <c r="S72" s="181"/>
      <c r="T72" s="79"/>
      <c r="U72" s="181"/>
      <c r="V72" s="79"/>
      <c r="W72" s="182"/>
      <c r="X72" s="79"/>
      <c r="Y72" s="182"/>
      <c r="Z72" s="79"/>
      <c r="AA72" s="181"/>
      <c r="AB72" s="79"/>
      <c r="AC72" s="181"/>
      <c r="AD72" s="79"/>
      <c r="AE72" s="182"/>
      <c r="AF72" s="79"/>
      <c r="AG72" s="182"/>
      <c r="AH72" s="79"/>
      <c r="AI72" s="181"/>
      <c r="AJ72" s="79"/>
      <c r="AK72" s="181"/>
      <c r="AL72" s="79"/>
      <c r="AM72" s="182"/>
      <c r="AN72" s="79"/>
      <c r="AO72" s="182"/>
      <c r="AP72" s="79"/>
      <c r="AQ72" s="181"/>
      <c r="AR72" s="79"/>
      <c r="AS72" s="181"/>
      <c r="AT72" s="79"/>
      <c r="AU72" s="182"/>
      <c r="AV72" s="79"/>
      <c r="AW72" s="182"/>
      <c r="AX72" s="79"/>
      <c r="AY72" s="181"/>
      <c r="AZ72" s="79"/>
      <c r="BA72" s="181"/>
      <c r="BB72" s="79"/>
      <c r="BC72" s="182"/>
      <c r="BD72" s="79"/>
      <c r="BE72" s="182"/>
      <c r="BF72" s="79"/>
      <c r="BG72" s="181"/>
      <c r="BH72" s="79"/>
      <c r="BI72" s="181"/>
      <c r="BJ72" s="79"/>
      <c r="BK72" s="182"/>
      <c r="BL72" s="79"/>
      <c r="BM72" s="182"/>
      <c r="BN72" s="79"/>
      <c r="BO72" s="180"/>
      <c r="BP72" s="78"/>
      <c r="BQ72" s="79"/>
      <c r="BR72" s="26"/>
      <c r="BS72" s="193"/>
      <c r="BT72" s="79"/>
      <c r="BU72" s="192"/>
      <c r="BV72" s="78"/>
      <c r="BW72" s="78"/>
      <c r="BX72" s="78"/>
      <c r="BY72" s="78"/>
      <c r="BZ72" s="78"/>
      <c r="CA72" s="79"/>
      <c r="CB72" s="192"/>
      <c r="CC72" s="78"/>
      <c r="CD72" s="78"/>
      <c r="CE72" s="78"/>
      <c r="CF72" s="78"/>
      <c r="CG72" s="78"/>
      <c r="CH72" s="79"/>
      <c r="CI72" s="27">
        <f t="shared" si="1"/>
        <v>0</v>
      </c>
    </row>
    <row r="73" spans="1:87" ht="34.5" customHeight="1" x14ac:dyDescent="0.25">
      <c r="A73" s="23">
        <f t="shared" si="0"/>
        <v>61</v>
      </c>
      <c r="B73" s="179"/>
      <c r="C73" s="79"/>
      <c r="D73" s="181"/>
      <c r="E73" s="78"/>
      <c r="F73" s="79"/>
      <c r="G73" s="188"/>
      <c r="H73" s="79"/>
      <c r="I73" s="24"/>
      <c r="J73" s="25"/>
      <c r="K73" s="184"/>
      <c r="L73" s="79"/>
      <c r="M73" s="189"/>
      <c r="N73" s="79"/>
      <c r="O73" s="186"/>
      <c r="P73" s="79"/>
      <c r="Q73" s="190"/>
      <c r="R73" s="79"/>
      <c r="S73" s="181"/>
      <c r="T73" s="79"/>
      <c r="U73" s="181"/>
      <c r="V73" s="79"/>
      <c r="W73" s="179"/>
      <c r="X73" s="79"/>
      <c r="Y73" s="179"/>
      <c r="Z73" s="79"/>
      <c r="AA73" s="181"/>
      <c r="AB73" s="79"/>
      <c r="AC73" s="181"/>
      <c r="AD73" s="79"/>
      <c r="AE73" s="179"/>
      <c r="AF73" s="79"/>
      <c r="AG73" s="179"/>
      <c r="AH73" s="79"/>
      <c r="AI73" s="181"/>
      <c r="AJ73" s="79"/>
      <c r="AK73" s="181"/>
      <c r="AL73" s="79"/>
      <c r="AM73" s="179"/>
      <c r="AN73" s="79"/>
      <c r="AO73" s="179"/>
      <c r="AP73" s="79"/>
      <c r="AQ73" s="181"/>
      <c r="AR73" s="79"/>
      <c r="AS73" s="181"/>
      <c r="AT73" s="79"/>
      <c r="AU73" s="179"/>
      <c r="AV73" s="79"/>
      <c r="AW73" s="179"/>
      <c r="AX73" s="79"/>
      <c r="AY73" s="181"/>
      <c r="AZ73" s="79"/>
      <c r="BA73" s="181"/>
      <c r="BB73" s="79"/>
      <c r="BC73" s="179"/>
      <c r="BD73" s="79"/>
      <c r="BE73" s="179"/>
      <c r="BF73" s="79"/>
      <c r="BG73" s="181"/>
      <c r="BH73" s="79"/>
      <c r="BI73" s="181"/>
      <c r="BJ73" s="79"/>
      <c r="BK73" s="179"/>
      <c r="BL73" s="79"/>
      <c r="BM73" s="179"/>
      <c r="BN73" s="79"/>
      <c r="BO73" s="180"/>
      <c r="BP73" s="78"/>
      <c r="BQ73" s="79"/>
      <c r="BR73" s="26"/>
      <c r="BS73" s="191"/>
      <c r="BT73" s="79"/>
      <c r="BU73" s="192"/>
      <c r="BV73" s="78"/>
      <c r="BW73" s="78"/>
      <c r="BX73" s="78"/>
      <c r="BY73" s="78"/>
      <c r="BZ73" s="78"/>
      <c r="CA73" s="79"/>
      <c r="CB73" s="192"/>
      <c r="CC73" s="78"/>
      <c r="CD73" s="78"/>
      <c r="CE73" s="78"/>
      <c r="CF73" s="78"/>
      <c r="CG73" s="78"/>
      <c r="CH73" s="79"/>
      <c r="CI73" s="27">
        <f t="shared" si="1"/>
        <v>0</v>
      </c>
    </row>
    <row r="74" spans="1:87" ht="34.5" customHeight="1" x14ac:dyDescent="0.25">
      <c r="A74" s="23">
        <f t="shared" si="0"/>
        <v>62</v>
      </c>
      <c r="B74" s="182"/>
      <c r="C74" s="79"/>
      <c r="D74" s="179"/>
      <c r="E74" s="78"/>
      <c r="F74" s="79"/>
      <c r="G74" s="183"/>
      <c r="H74" s="79"/>
      <c r="I74" s="24"/>
      <c r="J74" s="28"/>
      <c r="K74" s="184"/>
      <c r="L74" s="79"/>
      <c r="M74" s="185"/>
      <c r="N74" s="79"/>
      <c r="O74" s="186"/>
      <c r="P74" s="79"/>
      <c r="Q74" s="187"/>
      <c r="R74" s="79"/>
      <c r="S74" s="181"/>
      <c r="T74" s="79"/>
      <c r="U74" s="181"/>
      <c r="V74" s="79"/>
      <c r="W74" s="182"/>
      <c r="X74" s="79"/>
      <c r="Y74" s="182"/>
      <c r="Z74" s="79"/>
      <c r="AA74" s="181"/>
      <c r="AB74" s="79"/>
      <c r="AC74" s="181"/>
      <c r="AD74" s="79"/>
      <c r="AE74" s="182"/>
      <c r="AF74" s="79"/>
      <c r="AG74" s="182"/>
      <c r="AH74" s="79"/>
      <c r="AI74" s="181"/>
      <c r="AJ74" s="79"/>
      <c r="AK74" s="181"/>
      <c r="AL74" s="79"/>
      <c r="AM74" s="182"/>
      <c r="AN74" s="79"/>
      <c r="AO74" s="182"/>
      <c r="AP74" s="79"/>
      <c r="AQ74" s="181"/>
      <c r="AR74" s="79"/>
      <c r="AS74" s="181"/>
      <c r="AT74" s="79"/>
      <c r="AU74" s="182"/>
      <c r="AV74" s="79"/>
      <c r="AW74" s="182"/>
      <c r="AX74" s="79"/>
      <c r="AY74" s="181"/>
      <c r="AZ74" s="79"/>
      <c r="BA74" s="181"/>
      <c r="BB74" s="79"/>
      <c r="BC74" s="182"/>
      <c r="BD74" s="79"/>
      <c r="BE74" s="182"/>
      <c r="BF74" s="79"/>
      <c r="BG74" s="181"/>
      <c r="BH74" s="79"/>
      <c r="BI74" s="181"/>
      <c r="BJ74" s="79"/>
      <c r="BK74" s="182"/>
      <c r="BL74" s="79"/>
      <c r="BM74" s="182"/>
      <c r="BN74" s="79"/>
      <c r="BO74" s="180"/>
      <c r="BP74" s="78"/>
      <c r="BQ74" s="79"/>
      <c r="BR74" s="26"/>
      <c r="BS74" s="193"/>
      <c r="BT74" s="79"/>
      <c r="BU74" s="192"/>
      <c r="BV74" s="78"/>
      <c r="BW74" s="78"/>
      <c r="BX74" s="78"/>
      <c r="BY74" s="78"/>
      <c r="BZ74" s="78"/>
      <c r="CA74" s="79"/>
      <c r="CB74" s="192"/>
      <c r="CC74" s="78"/>
      <c r="CD74" s="78"/>
      <c r="CE74" s="78"/>
      <c r="CF74" s="78"/>
      <c r="CG74" s="78"/>
      <c r="CH74" s="79"/>
      <c r="CI74" s="27">
        <f t="shared" si="1"/>
        <v>0</v>
      </c>
    </row>
    <row r="75" spans="1:87" ht="34.5" customHeight="1" x14ac:dyDescent="0.25">
      <c r="A75" s="23">
        <f t="shared" si="0"/>
        <v>63</v>
      </c>
      <c r="B75" s="179"/>
      <c r="C75" s="79"/>
      <c r="D75" s="181"/>
      <c r="E75" s="78"/>
      <c r="F75" s="79"/>
      <c r="G75" s="188"/>
      <c r="H75" s="79"/>
      <c r="I75" s="24"/>
      <c r="J75" s="25"/>
      <c r="K75" s="184"/>
      <c r="L75" s="79"/>
      <c r="M75" s="189"/>
      <c r="N75" s="79"/>
      <c r="O75" s="186"/>
      <c r="P75" s="79"/>
      <c r="Q75" s="190"/>
      <c r="R75" s="79"/>
      <c r="S75" s="181"/>
      <c r="T75" s="79"/>
      <c r="U75" s="181"/>
      <c r="V75" s="79"/>
      <c r="W75" s="179"/>
      <c r="X75" s="79"/>
      <c r="Y75" s="179"/>
      <c r="Z75" s="79"/>
      <c r="AA75" s="181"/>
      <c r="AB75" s="79"/>
      <c r="AC75" s="181"/>
      <c r="AD75" s="79"/>
      <c r="AE75" s="179"/>
      <c r="AF75" s="79"/>
      <c r="AG75" s="179"/>
      <c r="AH75" s="79"/>
      <c r="AI75" s="181"/>
      <c r="AJ75" s="79"/>
      <c r="AK75" s="181"/>
      <c r="AL75" s="79"/>
      <c r="AM75" s="179"/>
      <c r="AN75" s="79"/>
      <c r="AO75" s="179"/>
      <c r="AP75" s="79"/>
      <c r="AQ75" s="181"/>
      <c r="AR75" s="79"/>
      <c r="AS75" s="181"/>
      <c r="AT75" s="79"/>
      <c r="AU75" s="179"/>
      <c r="AV75" s="79"/>
      <c r="AW75" s="179"/>
      <c r="AX75" s="79"/>
      <c r="AY75" s="181"/>
      <c r="AZ75" s="79"/>
      <c r="BA75" s="181"/>
      <c r="BB75" s="79"/>
      <c r="BC75" s="179"/>
      <c r="BD75" s="79"/>
      <c r="BE75" s="179"/>
      <c r="BF75" s="79"/>
      <c r="BG75" s="181"/>
      <c r="BH75" s="79"/>
      <c r="BI75" s="181"/>
      <c r="BJ75" s="79"/>
      <c r="BK75" s="179"/>
      <c r="BL75" s="79"/>
      <c r="BM75" s="179"/>
      <c r="BN75" s="79"/>
      <c r="BO75" s="180"/>
      <c r="BP75" s="78"/>
      <c r="BQ75" s="79"/>
      <c r="BR75" s="26"/>
      <c r="BS75" s="191"/>
      <c r="BT75" s="79"/>
      <c r="BU75" s="192"/>
      <c r="BV75" s="78"/>
      <c r="BW75" s="78"/>
      <c r="BX75" s="78"/>
      <c r="BY75" s="78"/>
      <c r="BZ75" s="78"/>
      <c r="CA75" s="79"/>
      <c r="CB75" s="192"/>
      <c r="CC75" s="78"/>
      <c r="CD75" s="78"/>
      <c r="CE75" s="78"/>
      <c r="CF75" s="78"/>
      <c r="CG75" s="78"/>
      <c r="CH75" s="79"/>
      <c r="CI75" s="27">
        <f t="shared" si="1"/>
        <v>0</v>
      </c>
    </row>
    <row r="76" spans="1:87" ht="34.5" customHeight="1" x14ac:dyDescent="0.25">
      <c r="A76" s="23">
        <f t="shared" si="0"/>
        <v>64</v>
      </c>
      <c r="B76" s="182"/>
      <c r="C76" s="79"/>
      <c r="D76" s="179"/>
      <c r="E76" s="78"/>
      <c r="F76" s="79"/>
      <c r="G76" s="183"/>
      <c r="H76" s="79"/>
      <c r="I76" s="24"/>
      <c r="J76" s="28"/>
      <c r="K76" s="184"/>
      <c r="L76" s="79"/>
      <c r="M76" s="185"/>
      <c r="N76" s="79"/>
      <c r="O76" s="186"/>
      <c r="P76" s="79"/>
      <c r="Q76" s="187"/>
      <c r="R76" s="79"/>
      <c r="S76" s="181"/>
      <c r="T76" s="79"/>
      <c r="U76" s="181"/>
      <c r="V76" s="79"/>
      <c r="W76" s="182"/>
      <c r="X76" s="79"/>
      <c r="Y76" s="182"/>
      <c r="Z76" s="79"/>
      <c r="AA76" s="181"/>
      <c r="AB76" s="79"/>
      <c r="AC76" s="181"/>
      <c r="AD76" s="79"/>
      <c r="AE76" s="182"/>
      <c r="AF76" s="79"/>
      <c r="AG76" s="182"/>
      <c r="AH76" s="79"/>
      <c r="AI76" s="181"/>
      <c r="AJ76" s="79"/>
      <c r="AK76" s="181"/>
      <c r="AL76" s="79"/>
      <c r="AM76" s="182"/>
      <c r="AN76" s="79"/>
      <c r="AO76" s="182"/>
      <c r="AP76" s="79"/>
      <c r="AQ76" s="181"/>
      <c r="AR76" s="79"/>
      <c r="AS76" s="181"/>
      <c r="AT76" s="79"/>
      <c r="AU76" s="182"/>
      <c r="AV76" s="79"/>
      <c r="AW76" s="182"/>
      <c r="AX76" s="79"/>
      <c r="AY76" s="181"/>
      <c r="AZ76" s="79"/>
      <c r="BA76" s="181"/>
      <c r="BB76" s="79"/>
      <c r="BC76" s="182"/>
      <c r="BD76" s="79"/>
      <c r="BE76" s="182"/>
      <c r="BF76" s="79"/>
      <c r="BG76" s="181"/>
      <c r="BH76" s="79"/>
      <c r="BI76" s="181"/>
      <c r="BJ76" s="79"/>
      <c r="BK76" s="182"/>
      <c r="BL76" s="79"/>
      <c r="BM76" s="182"/>
      <c r="BN76" s="79"/>
      <c r="BO76" s="180"/>
      <c r="BP76" s="78"/>
      <c r="BQ76" s="79"/>
      <c r="BR76" s="26"/>
      <c r="BS76" s="193"/>
      <c r="BT76" s="79"/>
      <c r="BU76" s="192"/>
      <c r="BV76" s="78"/>
      <c r="BW76" s="78"/>
      <c r="BX76" s="78"/>
      <c r="BY76" s="78"/>
      <c r="BZ76" s="78"/>
      <c r="CA76" s="79"/>
      <c r="CB76" s="192"/>
      <c r="CC76" s="78"/>
      <c r="CD76" s="78"/>
      <c r="CE76" s="78"/>
      <c r="CF76" s="78"/>
      <c r="CG76" s="78"/>
      <c r="CH76" s="79"/>
      <c r="CI76" s="27">
        <f t="shared" si="1"/>
        <v>0</v>
      </c>
    </row>
    <row r="77" spans="1:87" ht="34.5" customHeight="1" x14ac:dyDescent="0.25">
      <c r="A77" s="23">
        <f t="shared" si="0"/>
        <v>65</v>
      </c>
      <c r="B77" s="179"/>
      <c r="C77" s="79"/>
      <c r="D77" s="181"/>
      <c r="E77" s="78"/>
      <c r="F77" s="79"/>
      <c r="G77" s="188"/>
      <c r="H77" s="79"/>
      <c r="I77" s="24"/>
      <c r="J77" s="25"/>
      <c r="K77" s="184"/>
      <c r="L77" s="79"/>
      <c r="M77" s="189"/>
      <c r="N77" s="79"/>
      <c r="O77" s="186"/>
      <c r="P77" s="79"/>
      <c r="Q77" s="190"/>
      <c r="R77" s="79"/>
      <c r="S77" s="181"/>
      <c r="T77" s="79"/>
      <c r="U77" s="181"/>
      <c r="V77" s="79"/>
      <c r="W77" s="179"/>
      <c r="X77" s="79"/>
      <c r="Y77" s="179"/>
      <c r="Z77" s="79"/>
      <c r="AA77" s="181"/>
      <c r="AB77" s="79"/>
      <c r="AC77" s="181"/>
      <c r="AD77" s="79"/>
      <c r="AE77" s="179"/>
      <c r="AF77" s="79"/>
      <c r="AG77" s="179"/>
      <c r="AH77" s="79"/>
      <c r="AI77" s="181"/>
      <c r="AJ77" s="79"/>
      <c r="AK77" s="181"/>
      <c r="AL77" s="79"/>
      <c r="AM77" s="179"/>
      <c r="AN77" s="79"/>
      <c r="AO77" s="179"/>
      <c r="AP77" s="79"/>
      <c r="AQ77" s="181"/>
      <c r="AR77" s="79"/>
      <c r="AS77" s="181"/>
      <c r="AT77" s="79"/>
      <c r="AU77" s="179"/>
      <c r="AV77" s="79"/>
      <c r="AW77" s="179"/>
      <c r="AX77" s="79"/>
      <c r="AY77" s="181"/>
      <c r="AZ77" s="79"/>
      <c r="BA77" s="181"/>
      <c r="BB77" s="79"/>
      <c r="BC77" s="179"/>
      <c r="BD77" s="79"/>
      <c r="BE77" s="179"/>
      <c r="BF77" s="79"/>
      <c r="BG77" s="181"/>
      <c r="BH77" s="79"/>
      <c r="BI77" s="181"/>
      <c r="BJ77" s="79"/>
      <c r="BK77" s="179"/>
      <c r="BL77" s="79"/>
      <c r="BM77" s="179"/>
      <c r="BN77" s="79"/>
      <c r="BO77" s="180"/>
      <c r="BP77" s="78"/>
      <c r="BQ77" s="79"/>
      <c r="BR77" s="26"/>
      <c r="BS77" s="191"/>
      <c r="BT77" s="79"/>
      <c r="BU77" s="192"/>
      <c r="BV77" s="78"/>
      <c r="BW77" s="78"/>
      <c r="BX77" s="78"/>
      <c r="BY77" s="78"/>
      <c r="BZ77" s="78"/>
      <c r="CA77" s="79"/>
      <c r="CB77" s="192"/>
      <c r="CC77" s="78"/>
      <c r="CD77" s="78"/>
      <c r="CE77" s="78"/>
      <c r="CF77" s="78"/>
      <c r="CG77" s="78"/>
      <c r="CH77" s="79"/>
      <c r="CI77" s="27">
        <f t="shared" si="1"/>
        <v>0</v>
      </c>
    </row>
    <row r="78" spans="1:87" ht="34.5" customHeight="1" x14ac:dyDescent="0.25">
      <c r="A78" s="23">
        <f t="shared" si="0"/>
        <v>66</v>
      </c>
      <c r="B78" s="182"/>
      <c r="C78" s="79"/>
      <c r="D78" s="179"/>
      <c r="E78" s="78"/>
      <c r="F78" s="79"/>
      <c r="G78" s="183"/>
      <c r="H78" s="79"/>
      <c r="I78" s="24"/>
      <c r="J78" s="28"/>
      <c r="K78" s="184"/>
      <c r="L78" s="79"/>
      <c r="M78" s="185"/>
      <c r="N78" s="79"/>
      <c r="O78" s="186"/>
      <c r="P78" s="79"/>
      <c r="Q78" s="187"/>
      <c r="R78" s="79"/>
      <c r="S78" s="181"/>
      <c r="T78" s="79"/>
      <c r="U78" s="181"/>
      <c r="V78" s="79"/>
      <c r="W78" s="182"/>
      <c r="X78" s="79"/>
      <c r="Y78" s="182"/>
      <c r="Z78" s="79"/>
      <c r="AA78" s="181"/>
      <c r="AB78" s="79"/>
      <c r="AC78" s="181"/>
      <c r="AD78" s="79"/>
      <c r="AE78" s="182"/>
      <c r="AF78" s="79"/>
      <c r="AG78" s="182"/>
      <c r="AH78" s="79"/>
      <c r="AI78" s="181"/>
      <c r="AJ78" s="79"/>
      <c r="AK78" s="181"/>
      <c r="AL78" s="79"/>
      <c r="AM78" s="182"/>
      <c r="AN78" s="79"/>
      <c r="AO78" s="182"/>
      <c r="AP78" s="79"/>
      <c r="AQ78" s="181"/>
      <c r="AR78" s="79"/>
      <c r="AS78" s="181"/>
      <c r="AT78" s="79"/>
      <c r="AU78" s="182"/>
      <c r="AV78" s="79"/>
      <c r="AW78" s="182"/>
      <c r="AX78" s="79"/>
      <c r="AY78" s="181"/>
      <c r="AZ78" s="79"/>
      <c r="BA78" s="181"/>
      <c r="BB78" s="79"/>
      <c r="BC78" s="182"/>
      <c r="BD78" s="79"/>
      <c r="BE78" s="182"/>
      <c r="BF78" s="79"/>
      <c r="BG78" s="181"/>
      <c r="BH78" s="79"/>
      <c r="BI78" s="181"/>
      <c r="BJ78" s="79"/>
      <c r="BK78" s="182"/>
      <c r="BL78" s="79"/>
      <c r="BM78" s="182"/>
      <c r="BN78" s="79"/>
      <c r="BO78" s="180"/>
      <c r="BP78" s="78"/>
      <c r="BQ78" s="79"/>
      <c r="BR78" s="26"/>
      <c r="BS78" s="193"/>
      <c r="BT78" s="79"/>
      <c r="BU78" s="192"/>
      <c r="BV78" s="78"/>
      <c r="BW78" s="78"/>
      <c r="BX78" s="78"/>
      <c r="BY78" s="78"/>
      <c r="BZ78" s="78"/>
      <c r="CA78" s="79"/>
      <c r="CB78" s="192"/>
      <c r="CC78" s="78"/>
      <c r="CD78" s="78"/>
      <c r="CE78" s="78"/>
      <c r="CF78" s="78"/>
      <c r="CG78" s="78"/>
      <c r="CH78" s="79"/>
      <c r="CI78" s="27">
        <f t="shared" si="1"/>
        <v>0</v>
      </c>
    </row>
    <row r="79" spans="1:87" ht="34.5" customHeight="1" x14ac:dyDescent="0.25">
      <c r="A79" s="23">
        <f t="shared" si="0"/>
        <v>67</v>
      </c>
      <c r="B79" s="179"/>
      <c r="C79" s="79"/>
      <c r="D79" s="181"/>
      <c r="E79" s="78"/>
      <c r="F79" s="79"/>
      <c r="G79" s="188"/>
      <c r="H79" s="79"/>
      <c r="I79" s="24"/>
      <c r="J79" s="25"/>
      <c r="K79" s="184"/>
      <c r="L79" s="79"/>
      <c r="M79" s="189"/>
      <c r="N79" s="79"/>
      <c r="O79" s="186"/>
      <c r="P79" s="79"/>
      <c r="Q79" s="190"/>
      <c r="R79" s="79"/>
      <c r="S79" s="181"/>
      <c r="T79" s="79"/>
      <c r="U79" s="181"/>
      <c r="V79" s="79"/>
      <c r="W79" s="179"/>
      <c r="X79" s="79"/>
      <c r="Y79" s="179"/>
      <c r="Z79" s="79"/>
      <c r="AA79" s="181"/>
      <c r="AB79" s="79"/>
      <c r="AC79" s="181"/>
      <c r="AD79" s="79"/>
      <c r="AE79" s="179"/>
      <c r="AF79" s="79"/>
      <c r="AG79" s="179"/>
      <c r="AH79" s="79"/>
      <c r="AI79" s="181"/>
      <c r="AJ79" s="79"/>
      <c r="AK79" s="181"/>
      <c r="AL79" s="79"/>
      <c r="AM79" s="179"/>
      <c r="AN79" s="79"/>
      <c r="AO79" s="179"/>
      <c r="AP79" s="79"/>
      <c r="AQ79" s="181"/>
      <c r="AR79" s="79"/>
      <c r="AS79" s="181"/>
      <c r="AT79" s="79"/>
      <c r="AU79" s="179"/>
      <c r="AV79" s="79"/>
      <c r="AW79" s="179"/>
      <c r="AX79" s="79"/>
      <c r="AY79" s="181"/>
      <c r="AZ79" s="79"/>
      <c r="BA79" s="181"/>
      <c r="BB79" s="79"/>
      <c r="BC79" s="179"/>
      <c r="BD79" s="79"/>
      <c r="BE79" s="179"/>
      <c r="BF79" s="79"/>
      <c r="BG79" s="181"/>
      <c r="BH79" s="79"/>
      <c r="BI79" s="181"/>
      <c r="BJ79" s="79"/>
      <c r="BK79" s="179"/>
      <c r="BL79" s="79"/>
      <c r="BM79" s="179"/>
      <c r="BN79" s="79"/>
      <c r="BO79" s="180"/>
      <c r="BP79" s="78"/>
      <c r="BQ79" s="79"/>
      <c r="BR79" s="26"/>
      <c r="BS79" s="191"/>
      <c r="BT79" s="79"/>
      <c r="BU79" s="192"/>
      <c r="BV79" s="78"/>
      <c r="BW79" s="78"/>
      <c r="BX79" s="78"/>
      <c r="BY79" s="78"/>
      <c r="BZ79" s="78"/>
      <c r="CA79" s="79"/>
      <c r="CB79" s="192"/>
      <c r="CC79" s="78"/>
      <c r="CD79" s="78"/>
      <c r="CE79" s="78"/>
      <c r="CF79" s="78"/>
      <c r="CG79" s="78"/>
      <c r="CH79" s="79"/>
      <c r="CI79" s="27">
        <f t="shared" si="1"/>
        <v>0</v>
      </c>
    </row>
    <row r="80" spans="1:87" ht="34.5" customHeight="1" x14ac:dyDescent="0.25">
      <c r="A80" s="23">
        <f t="shared" si="0"/>
        <v>68</v>
      </c>
      <c r="B80" s="182"/>
      <c r="C80" s="79"/>
      <c r="D80" s="179"/>
      <c r="E80" s="78"/>
      <c r="F80" s="79"/>
      <c r="G80" s="183"/>
      <c r="H80" s="79"/>
      <c r="I80" s="24"/>
      <c r="J80" s="28"/>
      <c r="K80" s="184"/>
      <c r="L80" s="79"/>
      <c r="M80" s="185"/>
      <c r="N80" s="79"/>
      <c r="O80" s="186"/>
      <c r="P80" s="79"/>
      <c r="Q80" s="187"/>
      <c r="R80" s="79"/>
      <c r="S80" s="181"/>
      <c r="T80" s="79"/>
      <c r="U80" s="181"/>
      <c r="V80" s="79"/>
      <c r="W80" s="182"/>
      <c r="X80" s="79"/>
      <c r="Y80" s="182"/>
      <c r="Z80" s="79"/>
      <c r="AA80" s="181"/>
      <c r="AB80" s="79"/>
      <c r="AC80" s="181"/>
      <c r="AD80" s="79"/>
      <c r="AE80" s="182"/>
      <c r="AF80" s="79"/>
      <c r="AG80" s="182"/>
      <c r="AH80" s="79"/>
      <c r="AI80" s="181"/>
      <c r="AJ80" s="79"/>
      <c r="AK80" s="181"/>
      <c r="AL80" s="79"/>
      <c r="AM80" s="182"/>
      <c r="AN80" s="79"/>
      <c r="AO80" s="182"/>
      <c r="AP80" s="79"/>
      <c r="AQ80" s="181"/>
      <c r="AR80" s="79"/>
      <c r="AS80" s="181"/>
      <c r="AT80" s="79"/>
      <c r="AU80" s="182"/>
      <c r="AV80" s="79"/>
      <c r="AW80" s="182"/>
      <c r="AX80" s="79"/>
      <c r="AY80" s="181"/>
      <c r="AZ80" s="79"/>
      <c r="BA80" s="181"/>
      <c r="BB80" s="79"/>
      <c r="BC80" s="182"/>
      <c r="BD80" s="79"/>
      <c r="BE80" s="182"/>
      <c r="BF80" s="79"/>
      <c r="BG80" s="181"/>
      <c r="BH80" s="79"/>
      <c r="BI80" s="181"/>
      <c r="BJ80" s="79"/>
      <c r="BK80" s="182"/>
      <c r="BL80" s="79"/>
      <c r="BM80" s="182"/>
      <c r="BN80" s="79"/>
      <c r="BO80" s="180"/>
      <c r="BP80" s="78"/>
      <c r="BQ80" s="79"/>
      <c r="BR80" s="26"/>
      <c r="BS80" s="193"/>
      <c r="BT80" s="79"/>
      <c r="BU80" s="192"/>
      <c r="BV80" s="78"/>
      <c r="BW80" s="78"/>
      <c r="BX80" s="78"/>
      <c r="BY80" s="78"/>
      <c r="BZ80" s="78"/>
      <c r="CA80" s="79"/>
      <c r="CB80" s="192"/>
      <c r="CC80" s="78"/>
      <c r="CD80" s="78"/>
      <c r="CE80" s="78"/>
      <c r="CF80" s="78"/>
      <c r="CG80" s="78"/>
      <c r="CH80" s="79"/>
      <c r="CI80" s="27">
        <f t="shared" si="1"/>
        <v>0</v>
      </c>
    </row>
    <row r="81" spans="1:87" ht="34.5" customHeight="1" x14ac:dyDescent="0.25">
      <c r="A81" s="23">
        <f t="shared" si="0"/>
        <v>69</v>
      </c>
      <c r="B81" s="179"/>
      <c r="C81" s="79"/>
      <c r="D81" s="181"/>
      <c r="E81" s="78"/>
      <c r="F81" s="79"/>
      <c r="G81" s="188"/>
      <c r="H81" s="79"/>
      <c r="I81" s="24"/>
      <c r="J81" s="25"/>
      <c r="K81" s="184"/>
      <c r="L81" s="79"/>
      <c r="M81" s="189"/>
      <c r="N81" s="79"/>
      <c r="O81" s="186"/>
      <c r="P81" s="79"/>
      <c r="Q81" s="190"/>
      <c r="R81" s="79"/>
      <c r="S81" s="181"/>
      <c r="T81" s="79"/>
      <c r="U81" s="181"/>
      <c r="V81" s="79"/>
      <c r="W81" s="179"/>
      <c r="X81" s="79"/>
      <c r="Y81" s="179"/>
      <c r="Z81" s="79"/>
      <c r="AA81" s="181"/>
      <c r="AB81" s="79"/>
      <c r="AC81" s="181"/>
      <c r="AD81" s="79"/>
      <c r="AE81" s="179"/>
      <c r="AF81" s="79"/>
      <c r="AG81" s="179"/>
      <c r="AH81" s="79"/>
      <c r="AI81" s="181"/>
      <c r="AJ81" s="79"/>
      <c r="AK81" s="181"/>
      <c r="AL81" s="79"/>
      <c r="AM81" s="179"/>
      <c r="AN81" s="79"/>
      <c r="AO81" s="179"/>
      <c r="AP81" s="79"/>
      <c r="AQ81" s="181"/>
      <c r="AR81" s="79"/>
      <c r="AS81" s="181"/>
      <c r="AT81" s="79"/>
      <c r="AU81" s="179"/>
      <c r="AV81" s="79"/>
      <c r="AW81" s="179"/>
      <c r="AX81" s="79"/>
      <c r="AY81" s="181"/>
      <c r="AZ81" s="79"/>
      <c r="BA81" s="181"/>
      <c r="BB81" s="79"/>
      <c r="BC81" s="179"/>
      <c r="BD81" s="79"/>
      <c r="BE81" s="179"/>
      <c r="BF81" s="79"/>
      <c r="BG81" s="181"/>
      <c r="BH81" s="79"/>
      <c r="BI81" s="181"/>
      <c r="BJ81" s="79"/>
      <c r="BK81" s="179"/>
      <c r="BL81" s="79"/>
      <c r="BM81" s="179"/>
      <c r="BN81" s="79"/>
      <c r="BO81" s="180"/>
      <c r="BP81" s="78"/>
      <c r="BQ81" s="79"/>
      <c r="BR81" s="26"/>
      <c r="BS81" s="191"/>
      <c r="BT81" s="79"/>
      <c r="BU81" s="192"/>
      <c r="BV81" s="78"/>
      <c r="BW81" s="78"/>
      <c r="BX81" s="78"/>
      <c r="BY81" s="78"/>
      <c r="BZ81" s="78"/>
      <c r="CA81" s="79"/>
      <c r="CB81" s="192"/>
      <c r="CC81" s="78"/>
      <c r="CD81" s="78"/>
      <c r="CE81" s="78"/>
      <c r="CF81" s="78"/>
      <c r="CG81" s="78"/>
      <c r="CH81" s="79"/>
      <c r="CI81" s="27">
        <f t="shared" si="1"/>
        <v>0</v>
      </c>
    </row>
    <row r="82" spans="1:87" ht="34.5" customHeight="1" x14ac:dyDescent="0.25">
      <c r="A82" s="23">
        <f t="shared" si="0"/>
        <v>70</v>
      </c>
      <c r="B82" s="182"/>
      <c r="C82" s="79"/>
      <c r="D82" s="179"/>
      <c r="E82" s="78"/>
      <c r="F82" s="79"/>
      <c r="G82" s="183"/>
      <c r="H82" s="79"/>
      <c r="I82" s="24"/>
      <c r="J82" s="28"/>
      <c r="K82" s="184"/>
      <c r="L82" s="79"/>
      <c r="M82" s="185"/>
      <c r="N82" s="79"/>
      <c r="O82" s="186"/>
      <c r="P82" s="79"/>
      <c r="Q82" s="187"/>
      <c r="R82" s="79"/>
      <c r="S82" s="181"/>
      <c r="T82" s="79"/>
      <c r="U82" s="181"/>
      <c r="V82" s="79"/>
      <c r="W82" s="182"/>
      <c r="X82" s="79"/>
      <c r="Y82" s="182"/>
      <c r="Z82" s="79"/>
      <c r="AA82" s="181"/>
      <c r="AB82" s="79"/>
      <c r="AC82" s="181"/>
      <c r="AD82" s="79"/>
      <c r="AE82" s="182"/>
      <c r="AF82" s="79"/>
      <c r="AG82" s="182"/>
      <c r="AH82" s="79"/>
      <c r="AI82" s="181"/>
      <c r="AJ82" s="79"/>
      <c r="AK82" s="181"/>
      <c r="AL82" s="79"/>
      <c r="AM82" s="182"/>
      <c r="AN82" s="79"/>
      <c r="AO82" s="182"/>
      <c r="AP82" s="79"/>
      <c r="AQ82" s="181"/>
      <c r="AR82" s="79"/>
      <c r="AS82" s="181"/>
      <c r="AT82" s="79"/>
      <c r="AU82" s="182"/>
      <c r="AV82" s="79"/>
      <c r="AW82" s="182"/>
      <c r="AX82" s="79"/>
      <c r="AY82" s="181"/>
      <c r="AZ82" s="79"/>
      <c r="BA82" s="181"/>
      <c r="BB82" s="79"/>
      <c r="BC82" s="182"/>
      <c r="BD82" s="79"/>
      <c r="BE82" s="182"/>
      <c r="BF82" s="79"/>
      <c r="BG82" s="181"/>
      <c r="BH82" s="79"/>
      <c r="BI82" s="181"/>
      <c r="BJ82" s="79"/>
      <c r="BK82" s="182"/>
      <c r="BL82" s="79"/>
      <c r="BM82" s="182"/>
      <c r="BN82" s="79"/>
      <c r="BO82" s="180"/>
      <c r="BP82" s="78"/>
      <c r="BQ82" s="79"/>
      <c r="BR82" s="26"/>
      <c r="BS82" s="193"/>
      <c r="BT82" s="79"/>
      <c r="BU82" s="192"/>
      <c r="BV82" s="78"/>
      <c r="BW82" s="78"/>
      <c r="BX82" s="78"/>
      <c r="BY82" s="78"/>
      <c r="BZ82" s="78"/>
      <c r="CA82" s="79"/>
      <c r="CB82" s="192"/>
      <c r="CC82" s="78"/>
      <c r="CD82" s="78"/>
      <c r="CE82" s="78"/>
      <c r="CF82" s="78"/>
      <c r="CG82" s="78"/>
      <c r="CH82" s="79"/>
      <c r="CI82" s="27">
        <f t="shared" si="1"/>
        <v>0</v>
      </c>
    </row>
    <row r="83" spans="1:87" ht="34.5" customHeight="1" x14ac:dyDescent="0.25">
      <c r="A83" s="23">
        <f t="shared" si="0"/>
        <v>71</v>
      </c>
      <c r="B83" s="179"/>
      <c r="C83" s="79"/>
      <c r="D83" s="181"/>
      <c r="E83" s="78"/>
      <c r="F83" s="79"/>
      <c r="G83" s="188"/>
      <c r="H83" s="79"/>
      <c r="I83" s="24"/>
      <c r="J83" s="25"/>
      <c r="K83" s="184"/>
      <c r="L83" s="79"/>
      <c r="M83" s="189"/>
      <c r="N83" s="79"/>
      <c r="O83" s="186"/>
      <c r="P83" s="79"/>
      <c r="Q83" s="190"/>
      <c r="R83" s="79"/>
      <c r="S83" s="181"/>
      <c r="T83" s="79"/>
      <c r="U83" s="181"/>
      <c r="V83" s="79"/>
      <c r="W83" s="179"/>
      <c r="X83" s="79"/>
      <c r="Y83" s="179"/>
      <c r="Z83" s="79"/>
      <c r="AA83" s="181"/>
      <c r="AB83" s="79"/>
      <c r="AC83" s="181"/>
      <c r="AD83" s="79"/>
      <c r="AE83" s="179"/>
      <c r="AF83" s="79"/>
      <c r="AG83" s="179"/>
      <c r="AH83" s="79"/>
      <c r="AI83" s="181"/>
      <c r="AJ83" s="79"/>
      <c r="AK83" s="181"/>
      <c r="AL83" s="79"/>
      <c r="AM83" s="179"/>
      <c r="AN83" s="79"/>
      <c r="AO83" s="179"/>
      <c r="AP83" s="79"/>
      <c r="AQ83" s="181"/>
      <c r="AR83" s="79"/>
      <c r="AS83" s="181"/>
      <c r="AT83" s="79"/>
      <c r="AU83" s="179"/>
      <c r="AV83" s="79"/>
      <c r="AW83" s="179"/>
      <c r="AX83" s="79"/>
      <c r="AY83" s="181"/>
      <c r="AZ83" s="79"/>
      <c r="BA83" s="181"/>
      <c r="BB83" s="79"/>
      <c r="BC83" s="179"/>
      <c r="BD83" s="79"/>
      <c r="BE83" s="179"/>
      <c r="BF83" s="79"/>
      <c r="BG83" s="181"/>
      <c r="BH83" s="79"/>
      <c r="BI83" s="181"/>
      <c r="BJ83" s="79"/>
      <c r="BK83" s="179"/>
      <c r="BL83" s="79"/>
      <c r="BM83" s="179"/>
      <c r="BN83" s="79"/>
      <c r="BO83" s="180"/>
      <c r="BP83" s="78"/>
      <c r="BQ83" s="79"/>
      <c r="BR83" s="26"/>
      <c r="BS83" s="191"/>
      <c r="BT83" s="79"/>
      <c r="BU83" s="192"/>
      <c r="BV83" s="78"/>
      <c r="BW83" s="78"/>
      <c r="BX83" s="78"/>
      <c r="BY83" s="78"/>
      <c r="BZ83" s="78"/>
      <c r="CA83" s="79"/>
      <c r="CB83" s="192"/>
      <c r="CC83" s="78"/>
      <c r="CD83" s="78"/>
      <c r="CE83" s="78"/>
      <c r="CF83" s="78"/>
      <c r="CG83" s="78"/>
      <c r="CH83" s="79"/>
      <c r="CI83" s="27">
        <f t="shared" si="1"/>
        <v>0</v>
      </c>
    </row>
    <row r="84" spans="1:87" ht="34.5" customHeight="1" x14ac:dyDescent="0.25">
      <c r="A84" s="23">
        <f t="shared" si="0"/>
        <v>72</v>
      </c>
      <c r="B84" s="182"/>
      <c r="C84" s="79"/>
      <c r="D84" s="179"/>
      <c r="E84" s="78"/>
      <c r="F84" s="79"/>
      <c r="G84" s="183"/>
      <c r="H84" s="79"/>
      <c r="I84" s="24"/>
      <c r="J84" s="28"/>
      <c r="K84" s="184"/>
      <c r="L84" s="79"/>
      <c r="M84" s="185"/>
      <c r="N84" s="79"/>
      <c r="O84" s="186"/>
      <c r="P84" s="79"/>
      <c r="Q84" s="187"/>
      <c r="R84" s="79"/>
      <c r="S84" s="181"/>
      <c r="T84" s="79"/>
      <c r="U84" s="181"/>
      <c r="V84" s="79"/>
      <c r="W84" s="182"/>
      <c r="X84" s="79"/>
      <c r="Y84" s="182"/>
      <c r="Z84" s="79"/>
      <c r="AA84" s="181"/>
      <c r="AB84" s="79"/>
      <c r="AC84" s="181"/>
      <c r="AD84" s="79"/>
      <c r="AE84" s="182"/>
      <c r="AF84" s="79"/>
      <c r="AG84" s="182"/>
      <c r="AH84" s="79"/>
      <c r="AI84" s="181"/>
      <c r="AJ84" s="79"/>
      <c r="AK84" s="181"/>
      <c r="AL84" s="79"/>
      <c r="AM84" s="182"/>
      <c r="AN84" s="79"/>
      <c r="AO84" s="182"/>
      <c r="AP84" s="79"/>
      <c r="AQ84" s="181"/>
      <c r="AR84" s="79"/>
      <c r="AS84" s="181"/>
      <c r="AT84" s="79"/>
      <c r="AU84" s="182"/>
      <c r="AV84" s="79"/>
      <c r="AW84" s="182"/>
      <c r="AX84" s="79"/>
      <c r="AY84" s="181"/>
      <c r="AZ84" s="79"/>
      <c r="BA84" s="181"/>
      <c r="BB84" s="79"/>
      <c r="BC84" s="182"/>
      <c r="BD84" s="79"/>
      <c r="BE84" s="182"/>
      <c r="BF84" s="79"/>
      <c r="BG84" s="181"/>
      <c r="BH84" s="79"/>
      <c r="BI84" s="181"/>
      <c r="BJ84" s="79"/>
      <c r="BK84" s="182"/>
      <c r="BL84" s="79"/>
      <c r="BM84" s="182"/>
      <c r="BN84" s="79"/>
      <c r="BO84" s="180"/>
      <c r="BP84" s="78"/>
      <c r="BQ84" s="79"/>
      <c r="BR84" s="26"/>
      <c r="BS84" s="193"/>
      <c r="BT84" s="79"/>
      <c r="BU84" s="192"/>
      <c r="BV84" s="78"/>
      <c r="BW84" s="78"/>
      <c r="BX84" s="78"/>
      <c r="BY84" s="78"/>
      <c r="BZ84" s="78"/>
      <c r="CA84" s="79"/>
      <c r="CB84" s="192"/>
      <c r="CC84" s="78"/>
      <c r="CD84" s="78"/>
      <c r="CE84" s="78"/>
      <c r="CF84" s="78"/>
      <c r="CG84" s="78"/>
      <c r="CH84" s="79"/>
      <c r="CI84" s="27">
        <f t="shared" si="1"/>
        <v>0</v>
      </c>
    </row>
    <row r="85" spans="1:87" ht="34.5" customHeight="1" x14ac:dyDescent="0.25">
      <c r="A85" s="23">
        <f t="shared" si="0"/>
        <v>73</v>
      </c>
      <c r="B85" s="179"/>
      <c r="C85" s="79"/>
      <c r="D85" s="181"/>
      <c r="E85" s="78"/>
      <c r="F85" s="79"/>
      <c r="G85" s="188"/>
      <c r="H85" s="79"/>
      <c r="I85" s="24"/>
      <c r="J85" s="25"/>
      <c r="K85" s="184"/>
      <c r="L85" s="79"/>
      <c r="M85" s="189"/>
      <c r="N85" s="79"/>
      <c r="O85" s="186"/>
      <c r="P85" s="79"/>
      <c r="Q85" s="190"/>
      <c r="R85" s="79"/>
      <c r="S85" s="181"/>
      <c r="T85" s="79"/>
      <c r="U85" s="181"/>
      <c r="V85" s="79"/>
      <c r="W85" s="179"/>
      <c r="X85" s="79"/>
      <c r="Y85" s="179"/>
      <c r="Z85" s="79"/>
      <c r="AA85" s="181"/>
      <c r="AB85" s="79"/>
      <c r="AC85" s="181"/>
      <c r="AD85" s="79"/>
      <c r="AE85" s="179"/>
      <c r="AF85" s="79"/>
      <c r="AG85" s="179"/>
      <c r="AH85" s="79"/>
      <c r="AI85" s="181"/>
      <c r="AJ85" s="79"/>
      <c r="AK85" s="181"/>
      <c r="AL85" s="79"/>
      <c r="AM85" s="179"/>
      <c r="AN85" s="79"/>
      <c r="AO85" s="179"/>
      <c r="AP85" s="79"/>
      <c r="AQ85" s="181"/>
      <c r="AR85" s="79"/>
      <c r="AS85" s="181"/>
      <c r="AT85" s="79"/>
      <c r="AU85" s="179"/>
      <c r="AV85" s="79"/>
      <c r="AW85" s="179"/>
      <c r="AX85" s="79"/>
      <c r="AY85" s="181"/>
      <c r="AZ85" s="79"/>
      <c r="BA85" s="181"/>
      <c r="BB85" s="79"/>
      <c r="BC85" s="179"/>
      <c r="BD85" s="79"/>
      <c r="BE85" s="179"/>
      <c r="BF85" s="79"/>
      <c r="BG85" s="181"/>
      <c r="BH85" s="79"/>
      <c r="BI85" s="181"/>
      <c r="BJ85" s="79"/>
      <c r="BK85" s="179"/>
      <c r="BL85" s="79"/>
      <c r="BM85" s="179"/>
      <c r="BN85" s="79"/>
      <c r="BO85" s="180"/>
      <c r="BP85" s="78"/>
      <c r="BQ85" s="79"/>
      <c r="BR85" s="26"/>
      <c r="BS85" s="191"/>
      <c r="BT85" s="79"/>
      <c r="BU85" s="192"/>
      <c r="BV85" s="78"/>
      <c r="BW85" s="78"/>
      <c r="BX85" s="78"/>
      <c r="BY85" s="78"/>
      <c r="BZ85" s="78"/>
      <c r="CA85" s="79"/>
      <c r="CB85" s="192"/>
      <c r="CC85" s="78"/>
      <c r="CD85" s="78"/>
      <c r="CE85" s="78"/>
      <c r="CF85" s="78"/>
      <c r="CG85" s="78"/>
      <c r="CH85" s="79"/>
      <c r="CI85" s="27">
        <f t="shared" si="1"/>
        <v>0</v>
      </c>
    </row>
    <row r="86" spans="1:87" ht="34.5" customHeight="1" x14ac:dyDescent="0.25">
      <c r="A86" s="23">
        <f t="shared" si="0"/>
        <v>74</v>
      </c>
      <c r="B86" s="182"/>
      <c r="C86" s="79"/>
      <c r="D86" s="179"/>
      <c r="E86" s="78"/>
      <c r="F86" s="79"/>
      <c r="G86" s="183"/>
      <c r="H86" s="79"/>
      <c r="I86" s="24"/>
      <c r="J86" s="28"/>
      <c r="K86" s="184"/>
      <c r="L86" s="79"/>
      <c r="M86" s="185"/>
      <c r="N86" s="79"/>
      <c r="O86" s="186"/>
      <c r="P86" s="79"/>
      <c r="Q86" s="187"/>
      <c r="R86" s="79"/>
      <c r="S86" s="181"/>
      <c r="T86" s="79"/>
      <c r="U86" s="181"/>
      <c r="V86" s="79"/>
      <c r="W86" s="182"/>
      <c r="X86" s="79"/>
      <c r="Y86" s="182"/>
      <c r="Z86" s="79"/>
      <c r="AA86" s="181"/>
      <c r="AB86" s="79"/>
      <c r="AC86" s="181"/>
      <c r="AD86" s="79"/>
      <c r="AE86" s="182"/>
      <c r="AF86" s="79"/>
      <c r="AG86" s="182"/>
      <c r="AH86" s="79"/>
      <c r="AI86" s="181"/>
      <c r="AJ86" s="79"/>
      <c r="AK86" s="181"/>
      <c r="AL86" s="79"/>
      <c r="AM86" s="182"/>
      <c r="AN86" s="79"/>
      <c r="AO86" s="182"/>
      <c r="AP86" s="79"/>
      <c r="AQ86" s="181"/>
      <c r="AR86" s="79"/>
      <c r="AS86" s="181"/>
      <c r="AT86" s="79"/>
      <c r="AU86" s="182"/>
      <c r="AV86" s="79"/>
      <c r="AW86" s="182"/>
      <c r="AX86" s="79"/>
      <c r="AY86" s="181"/>
      <c r="AZ86" s="79"/>
      <c r="BA86" s="181"/>
      <c r="BB86" s="79"/>
      <c r="BC86" s="182"/>
      <c r="BD86" s="79"/>
      <c r="BE86" s="182"/>
      <c r="BF86" s="79"/>
      <c r="BG86" s="181"/>
      <c r="BH86" s="79"/>
      <c r="BI86" s="181"/>
      <c r="BJ86" s="79"/>
      <c r="BK86" s="182"/>
      <c r="BL86" s="79"/>
      <c r="BM86" s="182"/>
      <c r="BN86" s="79"/>
      <c r="BO86" s="180"/>
      <c r="BP86" s="78"/>
      <c r="BQ86" s="79"/>
      <c r="BR86" s="26"/>
      <c r="BS86" s="193"/>
      <c r="BT86" s="79"/>
      <c r="BU86" s="192"/>
      <c r="BV86" s="78"/>
      <c r="BW86" s="78"/>
      <c r="BX86" s="78"/>
      <c r="BY86" s="78"/>
      <c r="BZ86" s="78"/>
      <c r="CA86" s="79"/>
      <c r="CB86" s="192"/>
      <c r="CC86" s="78"/>
      <c r="CD86" s="78"/>
      <c r="CE86" s="78"/>
      <c r="CF86" s="78"/>
      <c r="CG86" s="78"/>
      <c r="CH86" s="79"/>
      <c r="CI86" s="27">
        <f t="shared" si="1"/>
        <v>0</v>
      </c>
    </row>
    <row r="87" spans="1:87" ht="34.5" customHeight="1" x14ac:dyDescent="0.25">
      <c r="A87" s="23">
        <f t="shared" si="0"/>
        <v>75</v>
      </c>
      <c r="B87" s="179"/>
      <c r="C87" s="79"/>
      <c r="D87" s="181"/>
      <c r="E87" s="78"/>
      <c r="F87" s="79"/>
      <c r="G87" s="188"/>
      <c r="H87" s="79"/>
      <c r="I87" s="24"/>
      <c r="J87" s="25"/>
      <c r="K87" s="184"/>
      <c r="L87" s="79"/>
      <c r="M87" s="189"/>
      <c r="N87" s="79"/>
      <c r="O87" s="186"/>
      <c r="P87" s="79"/>
      <c r="Q87" s="190"/>
      <c r="R87" s="79"/>
      <c r="S87" s="181"/>
      <c r="T87" s="79"/>
      <c r="U87" s="181"/>
      <c r="V87" s="79"/>
      <c r="W87" s="179"/>
      <c r="X87" s="79"/>
      <c r="Y87" s="179"/>
      <c r="Z87" s="79"/>
      <c r="AA87" s="181"/>
      <c r="AB87" s="79"/>
      <c r="AC87" s="181"/>
      <c r="AD87" s="79"/>
      <c r="AE87" s="179"/>
      <c r="AF87" s="79"/>
      <c r="AG87" s="179"/>
      <c r="AH87" s="79"/>
      <c r="AI87" s="181"/>
      <c r="AJ87" s="79"/>
      <c r="AK87" s="181"/>
      <c r="AL87" s="79"/>
      <c r="AM87" s="179"/>
      <c r="AN87" s="79"/>
      <c r="AO87" s="179"/>
      <c r="AP87" s="79"/>
      <c r="AQ87" s="181"/>
      <c r="AR87" s="79"/>
      <c r="AS87" s="181"/>
      <c r="AT87" s="79"/>
      <c r="AU87" s="179"/>
      <c r="AV87" s="79"/>
      <c r="AW87" s="179"/>
      <c r="AX87" s="79"/>
      <c r="AY87" s="181"/>
      <c r="AZ87" s="79"/>
      <c r="BA87" s="181"/>
      <c r="BB87" s="79"/>
      <c r="BC87" s="179"/>
      <c r="BD87" s="79"/>
      <c r="BE87" s="179"/>
      <c r="BF87" s="79"/>
      <c r="BG87" s="181"/>
      <c r="BH87" s="79"/>
      <c r="BI87" s="181"/>
      <c r="BJ87" s="79"/>
      <c r="BK87" s="179"/>
      <c r="BL87" s="79"/>
      <c r="BM87" s="179"/>
      <c r="BN87" s="79"/>
      <c r="BO87" s="180"/>
      <c r="BP87" s="78"/>
      <c r="BQ87" s="79"/>
      <c r="BR87" s="26"/>
      <c r="BS87" s="191"/>
      <c r="BT87" s="79"/>
      <c r="BU87" s="192"/>
      <c r="BV87" s="78"/>
      <c r="BW87" s="78"/>
      <c r="BX87" s="78"/>
      <c r="BY87" s="78"/>
      <c r="BZ87" s="78"/>
      <c r="CA87" s="79"/>
      <c r="CB87" s="192"/>
      <c r="CC87" s="78"/>
      <c r="CD87" s="78"/>
      <c r="CE87" s="78"/>
      <c r="CF87" s="78"/>
      <c r="CG87" s="78"/>
      <c r="CH87" s="79"/>
      <c r="CI87" s="27">
        <f t="shared" si="1"/>
        <v>0</v>
      </c>
    </row>
    <row r="88" spans="1:87" ht="34.5" customHeight="1" x14ac:dyDescent="0.25">
      <c r="A88" s="23">
        <f t="shared" si="0"/>
        <v>76</v>
      </c>
      <c r="B88" s="182"/>
      <c r="C88" s="79"/>
      <c r="D88" s="179"/>
      <c r="E88" s="78"/>
      <c r="F88" s="79"/>
      <c r="G88" s="183"/>
      <c r="H88" s="79"/>
      <c r="I88" s="24"/>
      <c r="J88" s="28"/>
      <c r="K88" s="184"/>
      <c r="L88" s="79"/>
      <c r="M88" s="185"/>
      <c r="N88" s="79"/>
      <c r="O88" s="186"/>
      <c r="P88" s="79"/>
      <c r="Q88" s="187"/>
      <c r="R88" s="79"/>
      <c r="S88" s="181"/>
      <c r="T88" s="79"/>
      <c r="U88" s="181"/>
      <c r="V88" s="79"/>
      <c r="W88" s="182"/>
      <c r="X88" s="79"/>
      <c r="Y88" s="182"/>
      <c r="Z88" s="79"/>
      <c r="AA88" s="181"/>
      <c r="AB88" s="79"/>
      <c r="AC88" s="181"/>
      <c r="AD88" s="79"/>
      <c r="AE88" s="182"/>
      <c r="AF88" s="79"/>
      <c r="AG88" s="182"/>
      <c r="AH88" s="79"/>
      <c r="AI88" s="181"/>
      <c r="AJ88" s="79"/>
      <c r="AK88" s="181"/>
      <c r="AL88" s="79"/>
      <c r="AM88" s="182"/>
      <c r="AN88" s="79"/>
      <c r="AO88" s="182"/>
      <c r="AP88" s="79"/>
      <c r="AQ88" s="181"/>
      <c r="AR88" s="79"/>
      <c r="AS88" s="181"/>
      <c r="AT88" s="79"/>
      <c r="AU88" s="182"/>
      <c r="AV88" s="79"/>
      <c r="AW88" s="182"/>
      <c r="AX88" s="79"/>
      <c r="AY88" s="181"/>
      <c r="AZ88" s="79"/>
      <c r="BA88" s="181"/>
      <c r="BB88" s="79"/>
      <c r="BC88" s="182"/>
      <c r="BD88" s="79"/>
      <c r="BE88" s="182"/>
      <c r="BF88" s="79"/>
      <c r="BG88" s="181"/>
      <c r="BH88" s="79"/>
      <c r="BI88" s="181"/>
      <c r="BJ88" s="79"/>
      <c r="BK88" s="182"/>
      <c r="BL88" s="79"/>
      <c r="BM88" s="182"/>
      <c r="BN88" s="79"/>
      <c r="BO88" s="180"/>
      <c r="BP88" s="78"/>
      <c r="BQ88" s="79"/>
      <c r="BR88" s="26"/>
      <c r="BS88" s="193"/>
      <c r="BT88" s="79"/>
      <c r="BU88" s="192"/>
      <c r="BV88" s="78"/>
      <c r="BW88" s="78"/>
      <c r="BX88" s="78"/>
      <c r="BY88" s="78"/>
      <c r="BZ88" s="78"/>
      <c r="CA88" s="79"/>
      <c r="CB88" s="192"/>
      <c r="CC88" s="78"/>
      <c r="CD88" s="78"/>
      <c r="CE88" s="78"/>
      <c r="CF88" s="78"/>
      <c r="CG88" s="78"/>
      <c r="CH88" s="79"/>
      <c r="CI88" s="27">
        <f t="shared" si="1"/>
        <v>0</v>
      </c>
    </row>
    <row r="89" spans="1:87" ht="34.5" customHeight="1" x14ac:dyDescent="0.25">
      <c r="A89" s="23">
        <f t="shared" si="0"/>
        <v>77</v>
      </c>
      <c r="B89" s="179"/>
      <c r="C89" s="79"/>
      <c r="D89" s="181"/>
      <c r="E89" s="78"/>
      <c r="F89" s="79"/>
      <c r="G89" s="188"/>
      <c r="H89" s="79"/>
      <c r="I89" s="24"/>
      <c r="J89" s="25"/>
      <c r="K89" s="184"/>
      <c r="L89" s="79"/>
      <c r="M89" s="189"/>
      <c r="N89" s="79"/>
      <c r="O89" s="186"/>
      <c r="P89" s="79"/>
      <c r="Q89" s="190"/>
      <c r="R89" s="79"/>
      <c r="S89" s="181"/>
      <c r="T89" s="79"/>
      <c r="U89" s="181"/>
      <c r="V89" s="79"/>
      <c r="W89" s="179"/>
      <c r="X89" s="79"/>
      <c r="Y89" s="179"/>
      <c r="Z89" s="79"/>
      <c r="AA89" s="181"/>
      <c r="AB89" s="79"/>
      <c r="AC89" s="181"/>
      <c r="AD89" s="79"/>
      <c r="AE89" s="179"/>
      <c r="AF89" s="79"/>
      <c r="AG89" s="179"/>
      <c r="AH89" s="79"/>
      <c r="AI89" s="181"/>
      <c r="AJ89" s="79"/>
      <c r="AK89" s="181"/>
      <c r="AL89" s="79"/>
      <c r="AM89" s="179"/>
      <c r="AN89" s="79"/>
      <c r="AO89" s="179"/>
      <c r="AP89" s="79"/>
      <c r="AQ89" s="181"/>
      <c r="AR89" s="79"/>
      <c r="AS89" s="181"/>
      <c r="AT89" s="79"/>
      <c r="AU89" s="179"/>
      <c r="AV89" s="79"/>
      <c r="AW89" s="179"/>
      <c r="AX89" s="79"/>
      <c r="AY89" s="181"/>
      <c r="AZ89" s="79"/>
      <c r="BA89" s="181"/>
      <c r="BB89" s="79"/>
      <c r="BC89" s="179"/>
      <c r="BD89" s="79"/>
      <c r="BE89" s="179"/>
      <c r="BF89" s="79"/>
      <c r="BG89" s="181"/>
      <c r="BH89" s="79"/>
      <c r="BI89" s="181"/>
      <c r="BJ89" s="79"/>
      <c r="BK89" s="179"/>
      <c r="BL89" s="79"/>
      <c r="BM89" s="179"/>
      <c r="BN89" s="79"/>
      <c r="BO89" s="180"/>
      <c r="BP89" s="78"/>
      <c r="BQ89" s="79"/>
      <c r="BR89" s="26"/>
      <c r="BS89" s="191"/>
      <c r="BT89" s="79"/>
      <c r="BU89" s="192"/>
      <c r="BV89" s="78"/>
      <c r="BW89" s="78"/>
      <c r="BX89" s="78"/>
      <c r="BY89" s="78"/>
      <c r="BZ89" s="78"/>
      <c r="CA89" s="79"/>
      <c r="CB89" s="192"/>
      <c r="CC89" s="78"/>
      <c r="CD89" s="78"/>
      <c r="CE89" s="78"/>
      <c r="CF89" s="78"/>
      <c r="CG89" s="78"/>
      <c r="CH89" s="79"/>
      <c r="CI89" s="27">
        <f t="shared" si="1"/>
        <v>0</v>
      </c>
    </row>
    <row r="90" spans="1:87" ht="34.5" customHeight="1" x14ac:dyDescent="0.25">
      <c r="A90" s="23">
        <f t="shared" si="0"/>
        <v>78</v>
      </c>
      <c r="B90" s="182"/>
      <c r="C90" s="79"/>
      <c r="D90" s="179"/>
      <c r="E90" s="78"/>
      <c r="F90" s="79"/>
      <c r="G90" s="183"/>
      <c r="H90" s="79"/>
      <c r="I90" s="24"/>
      <c r="J90" s="28"/>
      <c r="K90" s="184"/>
      <c r="L90" s="79"/>
      <c r="M90" s="185"/>
      <c r="N90" s="79"/>
      <c r="O90" s="186"/>
      <c r="P90" s="79"/>
      <c r="Q90" s="187"/>
      <c r="R90" s="79"/>
      <c r="S90" s="181"/>
      <c r="T90" s="79"/>
      <c r="U90" s="181"/>
      <c r="V90" s="79"/>
      <c r="W90" s="182"/>
      <c r="X90" s="79"/>
      <c r="Y90" s="182"/>
      <c r="Z90" s="79"/>
      <c r="AA90" s="181"/>
      <c r="AB90" s="79"/>
      <c r="AC90" s="181"/>
      <c r="AD90" s="79"/>
      <c r="AE90" s="182"/>
      <c r="AF90" s="79"/>
      <c r="AG90" s="182"/>
      <c r="AH90" s="79"/>
      <c r="AI90" s="181"/>
      <c r="AJ90" s="79"/>
      <c r="AK90" s="181"/>
      <c r="AL90" s="79"/>
      <c r="AM90" s="182"/>
      <c r="AN90" s="79"/>
      <c r="AO90" s="182"/>
      <c r="AP90" s="79"/>
      <c r="AQ90" s="181"/>
      <c r="AR90" s="79"/>
      <c r="AS90" s="181"/>
      <c r="AT90" s="79"/>
      <c r="AU90" s="182"/>
      <c r="AV90" s="79"/>
      <c r="AW90" s="182"/>
      <c r="AX90" s="79"/>
      <c r="AY90" s="181"/>
      <c r="AZ90" s="79"/>
      <c r="BA90" s="181"/>
      <c r="BB90" s="79"/>
      <c r="BC90" s="182"/>
      <c r="BD90" s="79"/>
      <c r="BE90" s="182"/>
      <c r="BF90" s="79"/>
      <c r="BG90" s="181"/>
      <c r="BH90" s="79"/>
      <c r="BI90" s="181"/>
      <c r="BJ90" s="79"/>
      <c r="BK90" s="182"/>
      <c r="BL90" s="79"/>
      <c r="BM90" s="182"/>
      <c r="BN90" s="79"/>
      <c r="BO90" s="180"/>
      <c r="BP90" s="78"/>
      <c r="BQ90" s="79"/>
      <c r="BR90" s="26"/>
      <c r="BS90" s="193"/>
      <c r="BT90" s="79"/>
      <c r="BU90" s="192"/>
      <c r="BV90" s="78"/>
      <c r="BW90" s="78"/>
      <c r="BX90" s="78"/>
      <c r="BY90" s="78"/>
      <c r="BZ90" s="78"/>
      <c r="CA90" s="79"/>
      <c r="CB90" s="192"/>
      <c r="CC90" s="78"/>
      <c r="CD90" s="78"/>
      <c r="CE90" s="78"/>
      <c r="CF90" s="78"/>
      <c r="CG90" s="78"/>
      <c r="CH90" s="79"/>
      <c r="CI90" s="27">
        <f t="shared" si="1"/>
        <v>0</v>
      </c>
    </row>
    <row r="91" spans="1:87" ht="34.5" customHeight="1" x14ac:dyDescent="0.25">
      <c r="A91" s="23">
        <f t="shared" si="0"/>
        <v>79</v>
      </c>
      <c r="B91" s="179"/>
      <c r="C91" s="79"/>
      <c r="D91" s="181"/>
      <c r="E91" s="78"/>
      <c r="F91" s="79"/>
      <c r="G91" s="188"/>
      <c r="H91" s="79"/>
      <c r="I91" s="24"/>
      <c r="J91" s="25"/>
      <c r="K91" s="184"/>
      <c r="L91" s="79"/>
      <c r="M91" s="189"/>
      <c r="N91" s="79"/>
      <c r="O91" s="186"/>
      <c r="P91" s="79"/>
      <c r="Q91" s="190"/>
      <c r="R91" s="79"/>
      <c r="S91" s="181"/>
      <c r="T91" s="79"/>
      <c r="U91" s="181"/>
      <c r="V91" s="79"/>
      <c r="W91" s="179"/>
      <c r="X91" s="79"/>
      <c r="Y91" s="179"/>
      <c r="Z91" s="79"/>
      <c r="AA91" s="181"/>
      <c r="AB91" s="79"/>
      <c r="AC91" s="181"/>
      <c r="AD91" s="79"/>
      <c r="AE91" s="179"/>
      <c r="AF91" s="79"/>
      <c r="AG91" s="179"/>
      <c r="AH91" s="79"/>
      <c r="AI91" s="181"/>
      <c r="AJ91" s="79"/>
      <c r="AK91" s="181"/>
      <c r="AL91" s="79"/>
      <c r="AM91" s="179"/>
      <c r="AN91" s="79"/>
      <c r="AO91" s="179"/>
      <c r="AP91" s="79"/>
      <c r="AQ91" s="181"/>
      <c r="AR91" s="79"/>
      <c r="AS91" s="181"/>
      <c r="AT91" s="79"/>
      <c r="AU91" s="179"/>
      <c r="AV91" s="79"/>
      <c r="AW91" s="179"/>
      <c r="AX91" s="79"/>
      <c r="AY91" s="181"/>
      <c r="AZ91" s="79"/>
      <c r="BA91" s="181"/>
      <c r="BB91" s="79"/>
      <c r="BC91" s="179"/>
      <c r="BD91" s="79"/>
      <c r="BE91" s="179"/>
      <c r="BF91" s="79"/>
      <c r="BG91" s="181"/>
      <c r="BH91" s="79"/>
      <c r="BI91" s="181"/>
      <c r="BJ91" s="79"/>
      <c r="BK91" s="179"/>
      <c r="BL91" s="79"/>
      <c r="BM91" s="179"/>
      <c r="BN91" s="79"/>
      <c r="BO91" s="180"/>
      <c r="BP91" s="78"/>
      <c r="BQ91" s="79"/>
      <c r="BR91" s="26"/>
      <c r="BS91" s="191"/>
      <c r="BT91" s="79"/>
      <c r="BU91" s="192"/>
      <c r="BV91" s="78"/>
      <c r="BW91" s="78"/>
      <c r="BX91" s="78"/>
      <c r="BY91" s="78"/>
      <c r="BZ91" s="78"/>
      <c r="CA91" s="79"/>
      <c r="CB91" s="192"/>
      <c r="CC91" s="78"/>
      <c r="CD91" s="78"/>
      <c r="CE91" s="78"/>
      <c r="CF91" s="78"/>
      <c r="CG91" s="78"/>
      <c r="CH91" s="79"/>
      <c r="CI91" s="27">
        <f t="shared" si="1"/>
        <v>0</v>
      </c>
    </row>
    <row r="92" spans="1:87" ht="34.5" customHeight="1" x14ac:dyDescent="0.25">
      <c r="A92" s="23">
        <f t="shared" si="0"/>
        <v>80</v>
      </c>
      <c r="B92" s="182"/>
      <c r="C92" s="79"/>
      <c r="D92" s="179"/>
      <c r="E92" s="78"/>
      <c r="F92" s="79"/>
      <c r="G92" s="183"/>
      <c r="H92" s="79"/>
      <c r="I92" s="24"/>
      <c r="J92" s="28"/>
      <c r="K92" s="184"/>
      <c r="L92" s="79"/>
      <c r="M92" s="185"/>
      <c r="N92" s="79"/>
      <c r="O92" s="186"/>
      <c r="P92" s="79"/>
      <c r="Q92" s="187"/>
      <c r="R92" s="79"/>
      <c r="S92" s="181"/>
      <c r="T92" s="79"/>
      <c r="U92" s="181"/>
      <c r="V92" s="79"/>
      <c r="W92" s="182"/>
      <c r="X92" s="79"/>
      <c r="Y92" s="182"/>
      <c r="Z92" s="79"/>
      <c r="AA92" s="181"/>
      <c r="AB92" s="79"/>
      <c r="AC92" s="181"/>
      <c r="AD92" s="79"/>
      <c r="AE92" s="182"/>
      <c r="AF92" s="79"/>
      <c r="AG92" s="182"/>
      <c r="AH92" s="79"/>
      <c r="AI92" s="181"/>
      <c r="AJ92" s="79"/>
      <c r="AK92" s="181"/>
      <c r="AL92" s="79"/>
      <c r="AM92" s="182"/>
      <c r="AN92" s="79"/>
      <c r="AO92" s="182"/>
      <c r="AP92" s="79"/>
      <c r="AQ92" s="181"/>
      <c r="AR92" s="79"/>
      <c r="AS92" s="181"/>
      <c r="AT92" s="79"/>
      <c r="AU92" s="182"/>
      <c r="AV92" s="79"/>
      <c r="AW92" s="182"/>
      <c r="AX92" s="79"/>
      <c r="AY92" s="181"/>
      <c r="AZ92" s="79"/>
      <c r="BA92" s="181"/>
      <c r="BB92" s="79"/>
      <c r="BC92" s="182"/>
      <c r="BD92" s="79"/>
      <c r="BE92" s="182"/>
      <c r="BF92" s="79"/>
      <c r="BG92" s="181"/>
      <c r="BH92" s="79"/>
      <c r="BI92" s="181"/>
      <c r="BJ92" s="79"/>
      <c r="BK92" s="182"/>
      <c r="BL92" s="79"/>
      <c r="BM92" s="182"/>
      <c r="BN92" s="79"/>
      <c r="BO92" s="180"/>
      <c r="BP92" s="78"/>
      <c r="BQ92" s="79"/>
      <c r="BR92" s="26"/>
      <c r="BS92" s="193"/>
      <c r="BT92" s="79"/>
      <c r="BU92" s="192"/>
      <c r="BV92" s="78"/>
      <c r="BW92" s="78"/>
      <c r="BX92" s="78"/>
      <c r="BY92" s="78"/>
      <c r="BZ92" s="78"/>
      <c r="CA92" s="79"/>
      <c r="CB92" s="192"/>
      <c r="CC92" s="78"/>
      <c r="CD92" s="78"/>
      <c r="CE92" s="78"/>
      <c r="CF92" s="78"/>
      <c r="CG92" s="78"/>
      <c r="CH92" s="79"/>
      <c r="CI92" s="27">
        <f t="shared" si="1"/>
        <v>0</v>
      </c>
    </row>
    <row r="93" spans="1:87" ht="34.5" customHeight="1" x14ac:dyDescent="0.25">
      <c r="A93" s="23">
        <f t="shared" si="0"/>
        <v>81</v>
      </c>
      <c r="B93" s="179"/>
      <c r="C93" s="79"/>
      <c r="D93" s="181"/>
      <c r="E93" s="78"/>
      <c r="F93" s="79"/>
      <c r="G93" s="188"/>
      <c r="H93" s="79"/>
      <c r="I93" s="24"/>
      <c r="J93" s="25"/>
      <c r="K93" s="184"/>
      <c r="L93" s="79"/>
      <c r="M93" s="189"/>
      <c r="N93" s="79"/>
      <c r="O93" s="186"/>
      <c r="P93" s="79"/>
      <c r="Q93" s="190"/>
      <c r="R93" s="79"/>
      <c r="S93" s="181"/>
      <c r="T93" s="79"/>
      <c r="U93" s="181"/>
      <c r="V93" s="79"/>
      <c r="W93" s="179"/>
      <c r="X93" s="79"/>
      <c r="Y93" s="179"/>
      <c r="Z93" s="79"/>
      <c r="AA93" s="181"/>
      <c r="AB93" s="79"/>
      <c r="AC93" s="181"/>
      <c r="AD93" s="79"/>
      <c r="AE93" s="179"/>
      <c r="AF93" s="79"/>
      <c r="AG93" s="179"/>
      <c r="AH93" s="79"/>
      <c r="AI93" s="181"/>
      <c r="AJ93" s="79"/>
      <c r="AK93" s="181"/>
      <c r="AL93" s="79"/>
      <c r="AM93" s="179"/>
      <c r="AN93" s="79"/>
      <c r="AO93" s="179"/>
      <c r="AP93" s="79"/>
      <c r="AQ93" s="181"/>
      <c r="AR93" s="79"/>
      <c r="AS93" s="181"/>
      <c r="AT93" s="79"/>
      <c r="AU93" s="179"/>
      <c r="AV93" s="79"/>
      <c r="AW93" s="179"/>
      <c r="AX93" s="79"/>
      <c r="AY93" s="181"/>
      <c r="AZ93" s="79"/>
      <c r="BA93" s="181"/>
      <c r="BB93" s="79"/>
      <c r="BC93" s="179"/>
      <c r="BD93" s="79"/>
      <c r="BE93" s="179"/>
      <c r="BF93" s="79"/>
      <c r="BG93" s="181"/>
      <c r="BH93" s="79"/>
      <c r="BI93" s="181"/>
      <c r="BJ93" s="79"/>
      <c r="BK93" s="179"/>
      <c r="BL93" s="79"/>
      <c r="BM93" s="179"/>
      <c r="BN93" s="79"/>
      <c r="BO93" s="180"/>
      <c r="BP93" s="78"/>
      <c r="BQ93" s="79"/>
      <c r="BR93" s="26"/>
      <c r="BS93" s="191"/>
      <c r="BT93" s="79"/>
      <c r="BU93" s="192"/>
      <c r="BV93" s="78"/>
      <c r="BW93" s="78"/>
      <c r="BX93" s="78"/>
      <c r="BY93" s="78"/>
      <c r="BZ93" s="78"/>
      <c r="CA93" s="79"/>
      <c r="CB93" s="192"/>
      <c r="CC93" s="78"/>
      <c r="CD93" s="78"/>
      <c r="CE93" s="78"/>
      <c r="CF93" s="78"/>
      <c r="CG93" s="78"/>
      <c r="CH93" s="79"/>
      <c r="CI93" s="27">
        <f t="shared" si="1"/>
        <v>0</v>
      </c>
    </row>
    <row r="94" spans="1:87" ht="34.5" customHeight="1" x14ac:dyDescent="0.25">
      <c r="A94" s="23">
        <f t="shared" si="0"/>
        <v>82</v>
      </c>
      <c r="B94" s="182"/>
      <c r="C94" s="79"/>
      <c r="D94" s="179"/>
      <c r="E94" s="78"/>
      <c r="F94" s="79"/>
      <c r="G94" s="183"/>
      <c r="H94" s="79"/>
      <c r="I94" s="24"/>
      <c r="J94" s="28"/>
      <c r="K94" s="184"/>
      <c r="L94" s="79"/>
      <c r="M94" s="185"/>
      <c r="N94" s="79"/>
      <c r="O94" s="186"/>
      <c r="P94" s="79"/>
      <c r="Q94" s="187"/>
      <c r="R94" s="79"/>
      <c r="S94" s="181"/>
      <c r="T94" s="79"/>
      <c r="U94" s="181"/>
      <c r="V94" s="79"/>
      <c r="W94" s="182"/>
      <c r="X94" s="79"/>
      <c r="Y94" s="182"/>
      <c r="Z94" s="79"/>
      <c r="AA94" s="181"/>
      <c r="AB94" s="79"/>
      <c r="AC94" s="181"/>
      <c r="AD94" s="79"/>
      <c r="AE94" s="182"/>
      <c r="AF94" s="79"/>
      <c r="AG94" s="182"/>
      <c r="AH94" s="79"/>
      <c r="AI94" s="181"/>
      <c r="AJ94" s="79"/>
      <c r="AK94" s="181"/>
      <c r="AL94" s="79"/>
      <c r="AM94" s="182"/>
      <c r="AN94" s="79"/>
      <c r="AO94" s="182"/>
      <c r="AP94" s="79"/>
      <c r="AQ94" s="181"/>
      <c r="AR94" s="79"/>
      <c r="AS94" s="181"/>
      <c r="AT94" s="79"/>
      <c r="AU94" s="182"/>
      <c r="AV94" s="79"/>
      <c r="AW94" s="182"/>
      <c r="AX94" s="79"/>
      <c r="AY94" s="181"/>
      <c r="AZ94" s="79"/>
      <c r="BA94" s="181"/>
      <c r="BB94" s="79"/>
      <c r="BC94" s="182"/>
      <c r="BD94" s="79"/>
      <c r="BE94" s="182"/>
      <c r="BF94" s="79"/>
      <c r="BG94" s="181"/>
      <c r="BH94" s="79"/>
      <c r="BI94" s="181"/>
      <c r="BJ94" s="79"/>
      <c r="BK94" s="182"/>
      <c r="BL94" s="79"/>
      <c r="BM94" s="182"/>
      <c r="BN94" s="79"/>
      <c r="BO94" s="180"/>
      <c r="BP94" s="78"/>
      <c r="BQ94" s="79"/>
      <c r="BR94" s="26"/>
      <c r="BS94" s="193"/>
      <c r="BT94" s="79"/>
      <c r="BU94" s="192"/>
      <c r="BV94" s="78"/>
      <c r="BW94" s="78"/>
      <c r="BX94" s="78"/>
      <c r="BY94" s="78"/>
      <c r="BZ94" s="78"/>
      <c r="CA94" s="79"/>
      <c r="CB94" s="192"/>
      <c r="CC94" s="78"/>
      <c r="CD94" s="78"/>
      <c r="CE94" s="78"/>
      <c r="CF94" s="78"/>
      <c r="CG94" s="78"/>
      <c r="CH94" s="79"/>
      <c r="CI94" s="27">
        <f t="shared" si="1"/>
        <v>0</v>
      </c>
    </row>
    <row r="95" spans="1:87" ht="34.5" customHeight="1" x14ac:dyDescent="0.25">
      <c r="A95" s="23">
        <f t="shared" si="0"/>
        <v>83</v>
      </c>
      <c r="B95" s="179"/>
      <c r="C95" s="79"/>
      <c r="D95" s="181"/>
      <c r="E95" s="78"/>
      <c r="F95" s="79"/>
      <c r="G95" s="188"/>
      <c r="H95" s="79"/>
      <c r="I95" s="24"/>
      <c r="J95" s="25"/>
      <c r="K95" s="184"/>
      <c r="L95" s="79"/>
      <c r="M95" s="189"/>
      <c r="N95" s="79"/>
      <c r="O95" s="186"/>
      <c r="P95" s="79"/>
      <c r="Q95" s="190"/>
      <c r="R95" s="79"/>
      <c r="S95" s="181"/>
      <c r="T95" s="79"/>
      <c r="U95" s="181"/>
      <c r="V95" s="79"/>
      <c r="W95" s="179"/>
      <c r="X95" s="79"/>
      <c r="Y95" s="179"/>
      <c r="Z95" s="79"/>
      <c r="AA95" s="181"/>
      <c r="AB95" s="79"/>
      <c r="AC95" s="181"/>
      <c r="AD95" s="79"/>
      <c r="AE95" s="179"/>
      <c r="AF95" s="79"/>
      <c r="AG95" s="179"/>
      <c r="AH95" s="79"/>
      <c r="AI95" s="181"/>
      <c r="AJ95" s="79"/>
      <c r="AK95" s="181"/>
      <c r="AL95" s="79"/>
      <c r="AM95" s="179"/>
      <c r="AN95" s="79"/>
      <c r="AO95" s="179"/>
      <c r="AP95" s="79"/>
      <c r="AQ95" s="181"/>
      <c r="AR95" s="79"/>
      <c r="AS95" s="181"/>
      <c r="AT95" s="79"/>
      <c r="AU95" s="179"/>
      <c r="AV95" s="79"/>
      <c r="AW95" s="179"/>
      <c r="AX95" s="79"/>
      <c r="AY95" s="181"/>
      <c r="AZ95" s="79"/>
      <c r="BA95" s="181"/>
      <c r="BB95" s="79"/>
      <c r="BC95" s="179"/>
      <c r="BD95" s="79"/>
      <c r="BE95" s="179"/>
      <c r="BF95" s="79"/>
      <c r="BG95" s="181"/>
      <c r="BH95" s="79"/>
      <c r="BI95" s="181"/>
      <c r="BJ95" s="79"/>
      <c r="BK95" s="179"/>
      <c r="BL95" s="79"/>
      <c r="BM95" s="179"/>
      <c r="BN95" s="79"/>
      <c r="BO95" s="180"/>
      <c r="BP95" s="78"/>
      <c r="BQ95" s="79"/>
      <c r="BR95" s="26"/>
      <c r="BS95" s="191"/>
      <c r="BT95" s="79"/>
      <c r="BU95" s="192"/>
      <c r="BV95" s="78"/>
      <c r="BW95" s="78"/>
      <c r="BX95" s="78"/>
      <c r="BY95" s="78"/>
      <c r="BZ95" s="78"/>
      <c r="CA95" s="79"/>
      <c r="CB95" s="192"/>
      <c r="CC95" s="78"/>
      <c r="CD95" s="78"/>
      <c r="CE95" s="78"/>
      <c r="CF95" s="78"/>
      <c r="CG95" s="78"/>
      <c r="CH95" s="79"/>
      <c r="CI95" s="27">
        <f t="shared" si="1"/>
        <v>0</v>
      </c>
    </row>
    <row r="96" spans="1:87" ht="34.5" customHeight="1" x14ac:dyDescent="0.25">
      <c r="A96" s="23">
        <f t="shared" si="0"/>
        <v>84</v>
      </c>
      <c r="B96" s="182"/>
      <c r="C96" s="79"/>
      <c r="D96" s="179"/>
      <c r="E96" s="78"/>
      <c r="F96" s="79"/>
      <c r="G96" s="183"/>
      <c r="H96" s="79"/>
      <c r="I96" s="24"/>
      <c r="J96" s="28"/>
      <c r="K96" s="184"/>
      <c r="L96" s="79"/>
      <c r="M96" s="185"/>
      <c r="N96" s="79"/>
      <c r="O96" s="186"/>
      <c r="P96" s="79"/>
      <c r="Q96" s="187"/>
      <c r="R96" s="79"/>
      <c r="S96" s="181"/>
      <c r="T96" s="79"/>
      <c r="U96" s="181"/>
      <c r="V96" s="79"/>
      <c r="W96" s="182"/>
      <c r="X96" s="79"/>
      <c r="Y96" s="182"/>
      <c r="Z96" s="79"/>
      <c r="AA96" s="181"/>
      <c r="AB96" s="79"/>
      <c r="AC96" s="181"/>
      <c r="AD96" s="79"/>
      <c r="AE96" s="182"/>
      <c r="AF96" s="79"/>
      <c r="AG96" s="182"/>
      <c r="AH96" s="79"/>
      <c r="AI96" s="181"/>
      <c r="AJ96" s="79"/>
      <c r="AK96" s="181"/>
      <c r="AL96" s="79"/>
      <c r="AM96" s="182"/>
      <c r="AN96" s="79"/>
      <c r="AO96" s="182"/>
      <c r="AP96" s="79"/>
      <c r="AQ96" s="181"/>
      <c r="AR96" s="79"/>
      <c r="AS96" s="181"/>
      <c r="AT96" s="79"/>
      <c r="AU96" s="182"/>
      <c r="AV96" s="79"/>
      <c r="AW96" s="182"/>
      <c r="AX96" s="79"/>
      <c r="AY96" s="181"/>
      <c r="AZ96" s="79"/>
      <c r="BA96" s="181"/>
      <c r="BB96" s="79"/>
      <c r="BC96" s="182"/>
      <c r="BD96" s="79"/>
      <c r="BE96" s="182"/>
      <c r="BF96" s="79"/>
      <c r="BG96" s="181"/>
      <c r="BH96" s="79"/>
      <c r="BI96" s="181"/>
      <c r="BJ96" s="79"/>
      <c r="BK96" s="182"/>
      <c r="BL96" s="79"/>
      <c r="BM96" s="182"/>
      <c r="BN96" s="79"/>
      <c r="BO96" s="180"/>
      <c r="BP96" s="78"/>
      <c r="BQ96" s="79"/>
      <c r="BR96" s="26"/>
      <c r="BS96" s="193"/>
      <c r="BT96" s="79"/>
      <c r="BU96" s="192"/>
      <c r="BV96" s="78"/>
      <c r="BW96" s="78"/>
      <c r="BX96" s="78"/>
      <c r="BY96" s="78"/>
      <c r="BZ96" s="78"/>
      <c r="CA96" s="79"/>
      <c r="CB96" s="192"/>
      <c r="CC96" s="78"/>
      <c r="CD96" s="78"/>
      <c r="CE96" s="78"/>
      <c r="CF96" s="78"/>
      <c r="CG96" s="78"/>
      <c r="CH96" s="79"/>
      <c r="CI96" s="27">
        <f t="shared" si="1"/>
        <v>0</v>
      </c>
    </row>
    <row r="97" spans="1:87" ht="34.5" customHeight="1" x14ac:dyDescent="0.25">
      <c r="A97" s="23">
        <f t="shared" si="0"/>
        <v>85</v>
      </c>
      <c r="B97" s="179"/>
      <c r="C97" s="79"/>
      <c r="D97" s="181"/>
      <c r="E97" s="78"/>
      <c r="F97" s="79"/>
      <c r="G97" s="188"/>
      <c r="H97" s="79"/>
      <c r="I97" s="24"/>
      <c r="J97" s="25"/>
      <c r="K97" s="184"/>
      <c r="L97" s="79"/>
      <c r="M97" s="189"/>
      <c r="N97" s="79"/>
      <c r="O97" s="186"/>
      <c r="P97" s="79"/>
      <c r="Q97" s="190"/>
      <c r="R97" s="79"/>
      <c r="S97" s="181"/>
      <c r="T97" s="79"/>
      <c r="U97" s="181"/>
      <c r="V97" s="79"/>
      <c r="W97" s="179"/>
      <c r="X97" s="79"/>
      <c r="Y97" s="179"/>
      <c r="Z97" s="79"/>
      <c r="AA97" s="181"/>
      <c r="AB97" s="79"/>
      <c r="AC97" s="181"/>
      <c r="AD97" s="79"/>
      <c r="AE97" s="179"/>
      <c r="AF97" s="79"/>
      <c r="AG97" s="179"/>
      <c r="AH97" s="79"/>
      <c r="AI97" s="181"/>
      <c r="AJ97" s="79"/>
      <c r="AK97" s="181"/>
      <c r="AL97" s="79"/>
      <c r="AM97" s="179"/>
      <c r="AN97" s="79"/>
      <c r="AO97" s="179"/>
      <c r="AP97" s="79"/>
      <c r="AQ97" s="181"/>
      <c r="AR97" s="79"/>
      <c r="AS97" s="181"/>
      <c r="AT97" s="79"/>
      <c r="AU97" s="179"/>
      <c r="AV97" s="79"/>
      <c r="AW97" s="179"/>
      <c r="AX97" s="79"/>
      <c r="AY97" s="181"/>
      <c r="AZ97" s="79"/>
      <c r="BA97" s="181"/>
      <c r="BB97" s="79"/>
      <c r="BC97" s="179"/>
      <c r="BD97" s="79"/>
      <c r="BE97" s="179"/>
      <c r="BF97" s="79"/>
      <c r="BG97" s="181"/>
      <c r="BH97" s="79"/>
      <c r="BI97" s="181"/>
      <c r="BJ97" s="79"/>
      <c r="BK97" s="179"/>
      <c r="BL97" s="79"/>
      <c r="BM97" s="179"/>
      <c r="BN97" s="79"/>
      <c r="BO97" s="180"/>
      <c r="BP97" s="78"/>
      <c r="BQ97" s="79"/>
      <c r="BR97" s="26"/>
      <c r="BS97" s="191"/>
      <c r="BT97" s="79"/>
      <c r="BU97" s="192"/>
      <c r="BV97" s="78"/>
      <c r="BW97" s="78"/>
      <c r="BX97" s="78"/>
      <c r="BY97" s="78"/>
      <c r="BZ97" s="78"/>
      <c r="CA97" s="79"/>
      <c r="CB97" s="192"/>
      <c r="CC97" s="78"/>
      <c r="CD97" s="78"/>
      <c r="CE97" s="78"/>
      <c r="CF97" s="78"/>
      <c r="CG97" s="78"/>
      <c r="CH97" s="79"/>
      <c r="CI97" s="27">
        <f t="shared" si="1"/>
        <v>0</v>
      </c>
    </row>
    <row r="98" spans="1:87" ht="34.5" customHeight="1" x14ac:dyDescent="0.25">
      <c r="A98" s="23">
        <f t="shared" si="0"/>
        <v>86</v>
      </c>
      <c r="B98" s="182"/>
      <c r="C98" s="79"/>
      <c r="D98" s="179"/>
      <c r="E98" s="78"/>
      <c r="F98" s="79"/>
      <c r="G98" s="183"/>
      <c r="H98" s="79"/>
      <c r="I98" s="24"/>
      <c r="J98" s="28"/>
      <c r="K98" s="184"/>
      <c r="L98" s="79"/>
      <c r="M98" s="185"/>
      <c r="N98" s="79"/>
      <c r="O98" s="186"/>
      <c r="P98" s="79"/>
      <c r="Q98" s="187"/>
      <c r="R98" s="79"/>
      <c r="S98" s="181"/>
      <c r="T98" s="79"/>
      <c r="U98" s="181"/>
      <c r="V98" s="79"/>
      <c r="W98" s="182"/>
      <c r="X98" s="79"/>
      <c r="Y98" s="182"/>
      <c r="Z98" s="79"/>
      <c r="AA98" s="181"/>
      <c r="AB98" s="79"/>
      <c r="AC98" s="181"/>
      <c r="AD98" s="79"/>
      <c r="AE98" s="182"/>
      <c r="AF98" s="79"/>
      <c r="AG98" s="182"/>
      <c r="AH98" s="79"/>
      <c r="AI98" s="181"/>
      <c r="AJ98" s="79"/>
      <c r="AK98" s="181"/>
      <c r="AL98" s="79"/>
      <c r="AM98" s="182"/>
      <c r="AN98" s="79"/>
      <c r="AO98" s="182"/>
      <c r="AP98" s="79"/>
      <c r="AQ98" s="181"/>
      <c r="AR98" s="79"/>
      <c r="AS98" s="181"/>
      <c r="AT98" s="79"/>
      <c r="AU98" s="182"/>
      <c r="AV98" s="79"/>
      <c r="AW98" s="182"/>
      <c r="AX98" s="79"/>
      <c r="AY98" s="181"/>
      <c r="AZ98" s="79"/>
      <c r="BA98" s="181"/>
      <c r="BB98" s="79"/>
      <c r="BC98" s="182"/>
      <c r="BD98" s="79"/>
      <c r="BE98" s="182"/>
      <c r="BF98" s="79"/>
      <c r="BG98" s="181"/>
      <c r="BH98" s="79"/>
      <c r="BI98" s="181"/>
      <c r="BJ98" s="79"/>
      <c r="BK98" s="182"/>
      <c r="BL98" s="79"/>
      <c r="BM98" s="182"/>
      <c r="BN98" s="79"/>
      <c r="BO98" s="180"/>
      <c r="BP98" s="78"/>
      <c r="BQ98" s="79"/>
      <c r="BR98" s="26"/>
      <c r="BS98" s="193"/>
      <c r="BT98" s="79"/>
      <c r="BU98" s="192"/>
      <c r="BV98" s="78"/>
      <c r="BW98" s="78"/>
      <c r="BX98" s="78"/>
      <c r="BY98" s="78"/>
      <c r="BZ98" s="78"/>
      <c r="CA98" s="79"/>
      <c r="CB98" s="192"/>
      <c r="CC98" s="78"/>
      <c r="CD98" s="78"/>
      <c r="CE98" s="78"/>
      <c r="CF98" s="78"/>
      <c r="CG98" s="78"/>
      <c r="CH98" s="79"/>
      <c r="CI98" s="27">
        <f t="shared" si="1"/>
        <v>0</v>
      </c>
    </row>
    <row r="99" spans="1:87" ht="34.5" customHeight="1" x14ac:dyDescent="0.25">
      <c r="A99" s="23">
        <f t="shared" si="0"/>
        <v>87</v>
      </c>
      <c r="B99" s="179"/>
      <c r="C99" s="79"/>
      <c r="D99" s="181"/>
      <c r="E99" s="78"/>
      <c r="F99" s="79"/>
      <c r="G99" s="188"/>
      <c r="H99" s="79"/>
      <c r="I99" s="24"/>
      <c r="J99" s="25"/>
      <c r="K99" s="184"/>
      <c r="L99" s="79"/>
      <c r="M99" s="189"/>
      <c r="N99" s="79"/>
      <c r="O99" s="186"/>
      <c r="P99" s="79"/>
      <c r="Q99" s="190"/>
      <c r="R99" s="79"/>
      <c r="S99" s="181"/>
      <c r="T99" s="79"/>
      <c r="U99" s="181"/>
      <c r="V99" s="79"/>
      <c r="W99" s="179"/>
      <c r="X99" s="79"/>
      <c r="Y99" s="179"/>
      <c r="Z99" s="79"/>
      <c r="AA99" s="181"/>
      <c r="AB99" s="79"/>
      <c r="AC99" s="181"/>
      <c r="AD99" s="79"/>
      <c r="AE99" s="179"/>
      <c r="AF99" s="79"/>
      <c r="AG99" s="179"/>
      <c r="AH99" s="79"/>
      <c r="AI99" s="181"/>
      <c r="AJ99" s="79"/>
      <c r="AK99" s="181"/>
      <c r="AL99" s="79"/>
      <c r="AM99" s="179"/>
      <c r="AN99" s="79"/>
      <c r="AO99" s="179"/>
      <c r="AP99" s="79"/>
      <c r="AQ99" s="181"/>
      <c r="AR99" s="79"/>
      <c r="AS99" s="181"/>
      <c r="AT99" s="79"/>
      <c r="AU99" s="179"/>
      <c r="AV99" s="79"/>
      <c r="AW99" s="179"/>
      <c r="AX99" s="79"/>
      <c r="AY99" s="181"/>
      <c r="AZ99" s="79"/>
      <c r="BA99" s="181"/>
      <c r="BB99" s="79"/>
      <c r="BC99" s="179"/>
      <c r="BD99" s="79"/>
      <c r="BE99" s="179"/>
      <c r="BF99" s="79"/>
      <c r="BG99" s="181"/>
      <c r="BH99" s="79"/>
      <c r="BI99" s="181"/>
      <c r="BJ99" s="79"/>
      <c r="BK99" s="179"/>
      <c r="BL99" s="79"/>
      <c r="BM99" s="179"/>
      <c r="BN99" s="79"/>
      <c r="BO99" s="180"/>
      <c r="BP99" s="78"/>
      <c r="BQ99" s="79"/>
      <c r="BR99" s="26"/>
      <c r="BS99" s="191"/>
      <c r="BT99" s="79"/>
      <c r="BU99" s="192"/>
      <c r="BV99" s="78"/>
      <c r="BW99" s="78"/>
      <c r="BX99" s="78"/>
      <c r="BY99" s="78"/>
      <c r="BZ99" s="78"/>
      <c r="CA99" s="79"/>
      <c r="CB99" s="192"/>
      <c r="CC99" s="78"/>
      <c r="CD99" s="78"/>
      <c r="CE99" s="78"/>
      <c r="CF99" s="78"/>
      <c r="CG99" s="78"/>
      <c r="CH99" s="79"/>
      <c r="CI99" s="27">
        <f t="shared" si="1"/>
        <v>0</v>
      </c>
    </row>
    <row r="100" spans="1:87" ht="34.5" customHeight="1" x14ac:dyDescent="0.25">
      <c r="A100" s="23">
        <f t="shared" si="0"/>
        <v>88</v>
      </c>
      <c r="B100" s="182"/>
      <c r="C100" s="79"/>
      <c r="D100" s="179"/>
      <c r="E100" s="78"/>
      <c r="F100" s="79"/>
      <c r="G100" s="183"/>
      <c r="H100" s="79"/>
      <c r="I100" s="24"/>
      <c r="J100" s="28"/>
      <c r="K100" s="184"/>
      <c r="L100" s="79"/>
      <c r="M100" s="185"/>
      <c r="N100" s="79"/>
      <c r="O100" s="186"/>
      <c r="P100" s="79"/>
      <c r="Q100" s="187"/>
      <c r="R100" s="79"/>
      <c r="S100" s="181"/>
      <c r="T100" s="79"/>
      <c r="U100" s="181"/>
      <c r="V100" s="79"/>
      <c r="W100" s="182"/>
      <c r="X100" s="79"/>
      <c r="Y100" s="182"/>
      <c r="Z100" s="79"/>
      <c r="AA100" s="181"/>
      <c r="AB100" s="79"/>
      <c r="AC100" s="181"/>
      <c r="AD100" s="79"/>
      <c r="AE100" s="182"/>
      <c r="AF100" s="79"/>
      <c r="AG100" s="182"/>
      <c r="AH100" s="79"/>
      <c r="AI100" s="181"/>
      <c r="AJ100" s="79"/>
      <c r="AK100" s="181"/>
      <c r="AL100" s="79"/>
      <c r="AM100" s="182"/>
      <c r="AN100" s="79"/>
      <c r="AO100" s="182"/>
      <c r="AP100" s="79"/>
      <c r="AQ100" s="181"/>
      <c r="AR100" s="79"/>
      <c r="AS100" s="181"/>
      <c r="AT100" s="79"/>
      <c r="AU100" s="182"/>
      <c r="AV100" s="79"/>
      <c r="AW100" s="182"/>
      <c r="AX100" s="79"/>
      <c r="AY100" s="181"/>
      <c r="AZ100" s="79"/>
      <c r="BA100" s="181"/>
      <c r="BB100" s="79"/>
      <c r="BC100" s="182"/>
      <c r="BD100" s="79"/>
      <c r="BE100" s="182"/>
      <c r="BF100" s="79"/>
      <c r="BG100" s="181"/>
      <c r="BH100" s="79"/>
      <c r="BI100" s="181"/>
      <c r="BJ100" s="79"/>
      <c r="BK100" s="182"/>
      <c r="BL100" s="79"/>
      <c r="BM100" s="182"/>
      <c r="BN100" s="79"/>
      <c r="BO100" s="180"/>
      <c r="BP100" s="78"/>
      <c r="BQ100" s="79"/>
      <c r="BR100" s="26"/>
      <c r="BS100" s="193"/>
      <c r="BT100" s="79"/>
      <c r="BU100" s="192"/>
      <c r="BV100" s="78"/>
      <c r="BW100" s="78"/>
      <c r="BX100" s="78"/>
      <c r="BY100" s="78"/>
      <c r="BZ100" s="78"/>
      <c r="CA100" s="79"/>
      <c r="CB100" s="192"/>
      <c r="CC100" s="78"/>
      <c r="CD100" s="78"/>
      <c r="CE100" s="78"/>
      <c r="CF100" s="78"/>
      <c r="CG100" s="78"/>
      <c r="CH100" s="79"/>
      <c r="CI100" s="27">
        <f t="shared" si="1"/>
        <v>0</v>
      </c>
    </row>
    <row r="101" spans="1:87" ht="34.5" customHeight="1" x14ac:dyDescent="0.25">
      <c r="A101" s="23">
        <f t="shared" si="0"/>
        <v>89</v>
      </c>
      <c r="B101" s="179"/>
      <c r="C101" s="79"/>
      <c r="D101" s="181"/>
      <c r="E101" s="78"/>
      <c r="F101" s="79"/>
      <c r="G101" s="188"/>
      <c r="H101" s="79"/>
      <c r="I101" s="24"/>
      <c r="J101" s="25"/>
      <c r="K101" s="184"/>
      <c r="L101" s="79"/>
      <c r="M101" s="189"/>
      <c r="N101" s="79"/>
      <c r="O101" s="186"/>
      <c r="P101" s="79"/>
      <c r="Q101" s="190"/>
      <c r="R101" s="79"/>
      <c r="S101" s="181"/>
      <c r="T101" s="79"/>
      <c r="U101" s="181"/>
      <c r="V101" s="79"/>
      <c r="W101" s="179"/>
      <c r="X101" s="79"/>
      <c r="Y101" s="179"/>
      <c r="Z101" s="79"/>
      <c r="AA101" s="181"/>
      <c r="AB101" s="79"/>
      <c r="AC101" s="181"/>
      <c r="AD101" s="79"/>
      <c r="AE101" s="179"/>
      <c r="AF101" s="79"/>
      <c r="AG101" s="179"/>
      <c r="AH101" s="79"/>
      <c r="AI101" s="181"/>
      <c r="AJ101" s="79"/>
      <c r="AK101" s="181"/>
      <c r="AL101" s="79"/>
      <c r="AM101" s="179"/>
      <c r="AN101" s="79"/>
      <c r="AO101" s="179"/>
      <c r="AP101" s="79"/>
      <c r="AQ101" s="181"/>
      <c r="AR101" s="79"/>
      <c r="AS101" s="181"/>
      <c r="AT101" s="79"/>
      <c r="AU101" s="179"/>
      <c r="AV101" s="79"/>
      <c r="AW101" s="179"/>
      <c r="AX101" s="79"/>
      <c r="AY101" s="181"/>
      <c r="AZ101" s="79"/>
      <c r="BA101" s="181"/>
      <c r="BB101" s="79"/>
      <c r="BC101" s="179"/>
      <c r="BD101" s="79"/>
      <c r="BE101" s="179"/>
      <c r="BF101" s="79"/>
      <c r="BG101" s="181"/>
      <c r="BH101" s="79"/>
      <c r="BI101" s="181"/>
      <c r="BJ101" s="79"/>
      <c r="BK101" s="179"/>
      <c r="BL101" s="79"/>
      <c r="BM101" s="179"/>
      <c r="BN101" s="79"/>
      <c r="BO101" s="180"/>
      <c r="BP101" s="78"/>
      <c r="BQ101" s="79"/>
      <c r="BR101" s="26"/>
      <c r="BS101" s="191"/>
      <c r="BT101" s="79"/>
      <c r="BU101" s="192"/>
      <c r="BV101" s="78"/>
      <c r="BW101" s="78"/>
      <c r="BX101" s="78"/>
      <c r="BY101" s="78"/>
      <c r="BZ101" s="78"/>
      <c r="CA101" s="79"/>
      <c r="CB101" s="192"/>
      <c r="CC101" s="78"/>
      <c r="CD101" s="78"/>
      <c r="CE101" s="78"/>
      <c r="CF101" s="78"/>
      <c r="CG101" s="78"/>
      <c r="CH101" s="79"/>
      <c r="CI101" s="27">
        <f t="shared" si="1"/>
        <v>0</v>
      </c>
    </row>
    <row r="102" spans="1:87" ht="34.5" customHeight="1" x14ac:dyDescent="0.25">
      <c r="A102" s="23">
        <f t="shared" si="0"/>
        <v>90</v>
      </c>
      <c r="B102" s="182"/>
      <c r="C102" s="79"/>
      <c r="D102" s="179"/>
      <c r="E102" s="78"/>
      <c r="F102" s="79"/>
      <c r="G102" s="183"/>
      <c r="H102" s="79"/>
      <c r="I102" s="24"/>
      <c r="J102" s="28"/>
      <c r="K102" s="184"/>
      <c r="L102" s="79"/>
      <c r="M102" s="185"/>
      <c r="N102" s="79"/>
      <c r="O102" s="186"/>
      <c r="P102" s="79"/>
      <c r="Q102" s="187"/>
      <c r="R102" s="79"/>
      <c r="S102" s="181"/>
      <c r="T102" s="79"/>
      <c r="U102" s="181"/>
      <c r="V102" s="79"/>
      <c r="W102" s="182"/>
      <c r="X102" s="79"/>
      <c r="Y102" s="182"/>
      <c r="Z102" s="79"/>
      <c r="AA102" s="181"/>
      <c r="AB102" s="79"/>
      <c r="AC102" s="181"/>
      <c r="AD102" s="79"/>
      <c r="AE102" s="182"/>
      <c r="AF102" s="79"/>
      <c r="AG102" s="182"/>
      <c r="AH102" s="79"/>
      <c r="AI102" s="181"/>
      <c r="AJ102" s="79"/>
      <c r="AK102" s="181"/>
      <c r="AL102" s="79"/>
      <c r="AM102" s="182"/>
      <c r="AN102" s="79"/>
      <c r="AO102" s="182"/>
      <c r="AP102" s="79"/>
      <c r="AQ102" s="181"/>
      <c r="AR102" s="79"/>
      <c r="AS102" s="181"/>
      <c r="AT102" s="79"/>
      <c r="AU102" s="182"/>
      <c r="AV102" s="79"/>
      <c r="AW102" s="182"/>
      <c r="AX102" s="79"/>
      <c r="AY102" s="181"/>
      <c r="AZ102" s="79"/>
      <c r="BA102" s="181"/>
      <c r="BB102" s="79"/>
      <c r="BC102" s="182"/>
      <c r="BD102" s="79"/>
      <c r="BE102" s="182"/>
      <c r="BF102" s="79"/>
      <c r="BG102" s="181"/>
      <c r="BH102" s="79"/>
      <c r="BI102" s="181"/>
      <c r="BJ102" s="79"/>
      <c r="BK102" s="182"/>
      <c r="BL102" s="79"/>
      <c r="BM102" s="182"/>
      <c r="BN102" s="79"/>
      <c r="BO102" s="180"/>
      <c r="BP102" s="78"/>
      <c r="BQ102" s="79"/>
      <c r="BR102" s="26"/>
      <c r="BS102" s="193"/>
      <c r="BT102" s="79"/>
      <c r="BU102" s="192"/>
      <c r="BV102" s="78"/>
      <c r="BW102" s="78"/>
      <c r="BX102" s="78"/>
      <c r="BY102" s="78"/>
      <c r="BZ102" s="78"/>
      <c r="CA102" s="79"/>
      <c r="CB102" s="192"/>
      <c r="CC102" s="78"/>
      <c r="CD102" s="78"/>
      <c r="CE102" s="78"/>
      <c r="CF102" s="78"/>
      <c r="CG102" s="78"/>
      <c r="CH102" s="79"/>
      <c r="CI102" s="27">
        <f t="shared" si="1"/>
        <v>0</v>
      </c>
    </row>
    <row r="103" spans="1:87" ht="34.5" customHeight="1" x14ac:dyDescent="0.25">
      <c r="A103" s="23">
        <f t="shared" si="0"/>
        <v>91</v>
      </c>
      <c r="B103" s="179"/>
      <c r="C103" s="79"/>
      <c r="D103" s="181"/>
      <c r="E103" s="78"/>
      <c r="F103" s="79"/>
      <c r="G103" s="188"/>
      <c r="H103" s="79"/>
      <c r="I103" s="24"/>
      <c r="J103" s="25"/>
      <c r="K103" s="184"/>
      <c r="L103" s="79"/>
      <c r="M103" s="189"/>
      <c r="N103" s="79"/>
      <c r="O103" s="186"/>
      <c r="P103" s="79"/>
      <c r="Q103" s="190"/>
      <c r="R103" s="79"/>
      <c r="S103" s="181"/>
      <c r="T103" s="79"/>
      <c r="U103" s="181"/>
      <c r="V103" s="79"/>
      <c r="W103" s="179"/>
      <c r="X103" s="79"/>
      <c r="Y103" s="179"/>
      <c r="Z103" s="79"/>
      <c r="AA103" s="181"/>
      <c r="AB103" s="79"/>
      <c r="AC103" s="181"/>
      <c r="AD103" s="79"/>
      <c r="AE103" s="179"/>
      <c r="AF103" s="79"/>
      <c r="AG103" s="179"/>
      <c r="AH103" s="79"/>
      <c r="AI103" s="181"/>
      <c r="AJ103" s="79"/>
      <c r="AK103" s="181"/>
      <c r="AL103" s="79"/>
      <c r="AM103" s="179"/>
      <c r="AN103" s="79"/>
      <c r="AO103" s="179"/>
      <c r="AP103" s="79"/>
      <c r="AQ103" s="181"/>
      <c r="AR103" s="79"/>
      <c r="AS103" s="181"/>
      <c r="AT103" s="79"/>
      <c r="AU103" s="179"/>
      <c r="AV103" s="79"/>
      <c r="AW103" s="179"/>
      <c r="AX103" s="79"/>
      <c r="AY103" s="181"/>
      <c r="AZ103" s="79"/>
      <c r="BA103" s="181"/>
      <c r="BB103" s="79"/>
      <c r="BC103" s="179"/>
      <c r="BD103" s="79"/>
      <c r="BE103" s="179"/>
      <c r="BF103" s="79"/>
      <c r="BG103" s="181"/>
      <c r="BH103" s="79"/>
      <c r="BI103" s="181"/>
      <c r="BJ103" s="79"/>
      <c r="BK103" s="179"/>
      <c r="BL103" s="79"/>
      <c r="BM103" s="179"/>
      <c r="BN103" s="79"/>
      <c r="BO103" s="180"/>
      <c r="BP103" s="78"/>
      <c r="BQ103" s="79"/>
      <c r="BR103" s="26"/>
      <c r="BS103" s="191"/>
      <c r="BT103" s="79"/>
      <c r="BU103" s="192"/>
      <c r="BV103" s="78"/>
      <c r="BW103" s="78"/>
      <c r="BX103" s="78"/>
      <c r="BY103" s="78"/>
      <c r="BZ103" s="78"/>
      <c r="CA103" s="79"/>
      <c r="CB103" s="192"/>
      <c r="CC103" s="78"/>
      <c r="CD103" s="78"/>
      <c r="CE103" s="78"/>
      <c r="CF103" s="78"/>
      <c r="CG103" s="78"/>
      <c r="CH103" s="79"/>
      <c r="CI103" s="27">
        <f t="shared" si="1"/>
        <v>0</v>
      </c>
    </row>
    <row r="104" spans="1:87" ht="34.5" customHeight="1" x14ac:dyDescent="0.25">
      <c r="A104" s="23">
        <f t="shared" si="0"/>
        <v>92</v>
      </c>
      <c r="B104" s="182"/>
      <c r="C104" s="79"/>
      <c r="D104" s="179"/>
      <c r="E104" s="78"/>
      <c r="F104" s="79"/>
      <c r="G104" s="183"/>
      <c r="H104" s="79"/>
      <c r="I104" s="24"/>
      <c r="J104" s="28"/>
      <c r="K104" s="184"/>
      <c r="L104" s="79"/>
      <c r="M104" s="185"/>
      <c r="N104" s="79"/>
      <c r="O104" s="186"/>
      <c r="P104" s="79"/>
      <c r="Q104" s="187"/>
      <c r="R104" s="79"/>
      <c r="S104" s="181"/>
      <c r="T104" s="79"/>
      <c r="U104" s="181"/>
      <c r="V104" s="79"/>
      <c r="W104" s="182"/>
      <c r="X104" s="79"/>
      <c r="Y104" s="182"/>
      <c r="Z104" s="79"/>
      <c r="AA104" s="181"/>
      <c r="AB104" s="79"/>
      <c r="AC104" s="181"/>
      <c r="AD104" s="79"/>
      <c r="AE104" s="182"/>
      <c r="AF104" s="79"/>
      <c r="AG104" s="182"/>
      <c r="AH104" s="79"/>
      <c r="AI104" s="181"/>
      <c r="AJ104" s="79"/>
      <c r="AK104" s="181"/>
      <c r="AL104" s="79"/>
      <c r="AM104" s="182"/>
      <c r="AN104" s="79"/>
      <c r="AO104" s="182"/>
      <c r="AP104" s="79"/>
      <c r="AQ104" s="181"/>
      <c r="AR104" s="79"/>
      <c r="AS104" s="181"/>
      <c r="AT104" s="79"/>
      <c r="AU104" s="182"/>
      <c r="AV104" s="79"/>
      <c r="AW104" s="182"/>
      <c r="AX104" s="79"/>
      <c r="AY104" s="181"/>
      <c r="AZ104" s="79"/>
      <c r="BA104" s="181"/>
      <c r="BB104" s="79"/>
      <c r="BC104" s="182"/>
      <c r="BD104" s="79"/>
      <c r="BE104" s="182"/>
      <c r="BF104" s="79"/>
      <c r="BG104" s="181"/>
      <c r="BH104" s="79"/>
      <c r="BI104" s="181"/>
      <c r="BJ104" s="79"/>
      <c r="BK104" s="182"/>
      <c r="BL104" s="79"/>
      <c r="BM104" s="182"/>
      <c r="BN104" s="79"/>
      <c r="BO104" s="180"/>
      <c r="BP104" s="78"/>
      <c r="BQ104" s="79"/>
      <c r="BR104" s="26"/>
      <c r="BS104" s="193"/>
      <c r="BT104" s="79"/>
      <c r="BU104" s="192"/>
      <c r="BV104" s="78"/>
      <c r="BW104" s="78"/>
      <c r="BX104" s="78"/>
      <c r="BY104" s="78"/>
      <c r="BZ104" s="78"/>
      <c r="CA104" s="79"/>
      <c r="CB104" s="192"/>
      <c r="CC104" s="78"/>
      <c r="CD104" s="78"/>
      <c r="CE104" s="78"/>
      <c r="CF104" s="78"/>
      <c r="CG104" s="78"/>
      <c r="CH104" s="79"/>
      <c r="CI104" s="27">
        <f t="shared" si="1"/>
        <v>0</v>
      </c>
    </row>
    <row r="105" spans="1:87" ht="34.5" customHeight="1" x14ac:dyDescent="0.25">
      <c r="A105" s="23">
        <f t="shared" si="0"/>
        <v>93</v>
      </c>
      <c r="B105" s="179"/>
      <c r="C105" s="79"/>
      <c r="D105" s="181"/>
      <c r="E105" s="78"/>
      <c r="F105" s="79"/>
      <c r="G105" s="188"/>
      <c r="H105" s="79"/>
      <c r="I105" s="24"/>
      <c r="J105" s="25"/>
      <c r="K105" s="184"/>
      <c r="L105" s="79"/>
      <c r="M105" s="189"/>
      <c r="N105" s="79"/>
      <c r="O105" s="186"/>
      <c r="P105" s="79"/>
      <c r="Q105" s="190"/>
      <c r="R105" s="79"/>
      <c r="S105" s="181"/>
      <c r="T105" s="79"/>
      <c r="U105" s="181"/>
      <c r="V105" s="79"/>
      <c r="W105" s="179"/>
      <c r="X105" s="79"/>
      <c r="Y105" s="179"/>
      <c r="Z105" s="79"/>
      <c r="AA105" s="181"/>
      <c r="AB105" s="79"/>
      <c r="AC105" s="181"/>
      <c r="AD105" s="79"/>
      <c r="AE105" s="179"/>
      <c r="AF105" s="79"/>
      <c r="AG105" s="179"/>
      <c r="AH105" s="79"/>
      <c r="AI105" s="181"/>
      <c r="AJ105" s="79"/>
      <c r="AK105" s="181"/>
      <c r="AL105" s="79"/>
      <c r="AM105" s="179"/>
      <c r="AN105" s="79"/>
      <c r="AO105" s="179"/>
      <c r="AP105" s="79"/>
      <c r="AQ105" s="181"/>
      <c r="AR105" s="79"/>
      <c r="AS105" s="181"/>
      <c r="AT105" s="79"/>
      <c r="AU105" s="179"/>
      <c r="AV105" s="79"/>
      <c r="AW105" s="179"/>
      <c r="AX105" s="79"/>
      <c r="AY105" s="181"/>
      <c r="AZ105" s="79"/>
      <c r="BA105" s="181"/>
      <c r="BB105" s="79"/>
      <c r="BC105" s="179"/>
      <c r="BD105" s="79"/>
      <c r="BE105" s="179"/>
      <c r="BF105" s="79"/>
      <c r="BG105" s="181"/>
      <c r="BH105" s="79"/>
      <c r="BI105" s="181"/>
      <c r="BJ105" s="79"/>
      <c r="BK105" s="179"/>
      <c r="BL105" s="79"/>
      <c r="BM105" s="179"/>
      <c r="BN105" s="79"/>
      <c r="BO105" s="180"/>
      <c r="BP105" s="78"/>
      <c r="BQ105" s="79"/>
      <c r="BR105" s="26"/>
      <c r="BS105" s="191"/>
      <c r="BT105" s="79"/>
      <c r="BU105" s="192"/>
      <c r="BV105" s="78"/>
      <c r="BW105" s="78"/>
      <c r="BX105" s="78"/>
      <c r="BY105" s="78"/>
      <c r="BZ105" s="78"/>
      <c r="CA105" s="79"/>
      <c r="CB105" s="192"/>
      <c r="CC105" s="78"/>
      <c r="CD105" s="78"/>
      <c r="CE105" s="78"/>
      <c r="CF105" s="78"/>
      <c r="CG105" s="78"/>
      <c r="CH105" s="79"/>
      <c r="CI105" s="27">
        <f t="shared" si="1"/>
        <v>0</v>
      </c>
    </row>
    <row r="106" spans="1:87" ht="34.5" customHeight="1" x14ac:dyDescent="0.25">
      <c r="A106" s="23">
        <f t="shared" si="0"/>
        <v>94</v>
      </c>
      <c r="B106" s="182"/>
      <c r="C106" s="79"/>
      <c r="D106" s="179"/>
      <c r="E106" s="78"/>
      <c r="F106" s="79"/>
      <c r="G106" s="183"/>
      <c r="H106" s="79"/>
      <c r="I106" s="24"/>
      <c r="J106" s="28"/>
      <c r="K106" s="184"/>
      <c r="L106" s="79"/>
      <c r="M106" s="185"/>
      <c r="N106" s="79"/>
      <c r="O106" s="186"/>
      <c r="P106" s="79"/>
      <c r="Q106" s="187"/>
      <c r="R106" s="79"/>
      <c r="S106" s="181"/>
      <c r="T106" s="79"/>
      <c r="U106" s="181"/>
      <c r="V106" s="79"/>
      <c r="W106" s="182"/>
      <c r="X106" s="79"/>
      <c r="Y106" s="182"/>
      <c r="Z106" s="79"/>
      <c r="AA106" s="181"/>
      <c r="AB106" s="79"/>
      <c r="AC106" s="181"/>
      <c r="AD106" s="79"/>
      <c r="AE106" s="182"/>
      <c r="AF106" s="79"/>
      <c r="AG106" s="182"/>
      <c r="AH106" s="79"/>
      <c r="AI106" s="181"/>
      <c r="AJ106" s="79"/>
      <c r="AK106" s="181"/>
      <c r="AL106" s="79"/>
      <c r="AM106" s="182"/>
      <c r="AN106" s="79"/>
      <c r="AO106" s="182"/>
      <c r="AP106" s="79"/>
      <c r="AQ106" s="181"/>
      <c r="AR106" s="79"/>
      <c r="AS106" s="181"/>
      <c r="AT106" s="79"/>
      <c r="AU106" s="182"/>
      <c r="AV106" s="79"/>
      <c r="AW106" s="182"/>
      <c r="AX106" s="79"/>
      <c r="AY106" s="181"/>
      <c r="AZ106" s="79"/>
      <c r="BA106" s="181"/>
      <c r="BB106" s="79"/>
      <c r="BC106" s="182"/>
      <c r="BD106" s="79"/>
      <c r="BE106" s="182"/>
      <c r="BF106" s="79"/>
      <c r="BG106" s="181"/>
      <c r="BH106" s="79"/>
      <c r="BI106" s="181"/>
      <c r="BJ106" s="79"/>
      <c r="BK106" s="182"/>
      <c r="BL106" s="79"/>
      <c r="BM106" s="182"/>
      <c r="BN106" s="79"/>
      <c r="BO106" s="180"/>
      <c r="BP106" s="78"/>
      <c r="BQ106" s="79"/>
      <c r="BR106" s="26"/>
      <c r="BS106" s="193"/>
      <c r="BT106" s="79"/>
      <c r="BU106" s="192"/>
      <c r="BV106" s="78"/>
      <c r="BW106" s="78"/>
      <c r="BX106" s="78"/>
      <c r="BY106" s="78"/>
      <c r="BZ106" s="78"/>
      <c r="CA106" s="79"/>
      <c r="CB106" s="192"/>
      <c r="CC106" s="78"/>
      <c r="CD106" s="78"/>
      <c r="CE106" s="78"/>
      <c r="CF106" s="78"/>
      <c r="CG106" s="78"/>
      <c r="CH106" s="79"/>
      <c r="CI106" s="27">
        <f t="shared" si="1"/>
        <v>0</v>
      </c>
    </row>
    <row r="107" spans="1:87" ht="34.5" customHeight="1" x14ac:dyDescent="0.25">
      <c r="A107" s="23">
        <f t="shared" si="0"/>
        <v>95</v>
      </c>
      <c r="B107" s="179"/>
      <c r="C107" s="79"/>
      <c r="D107" s="181"/>
      <c r="E107" s="78"/>
      <c r="F107" s="79"/>
      <c r="G107" s="188"/>
      <c r="H107" s="79"/>
      <c r="I107" s="24"/>
      <c r="J107" s="25"/>
      <c r="K107" s="184"/>
      <c r="L107" s="79"/>
      <c r="M107" s="189"/>
      <c r="N107" s="79"/>
      <c r="O107" s="186"/>
      <c r="P107" s="79"/>
      <c r="Q107" s="190"/>
      <c r="R107" s="79"/>
      <c r="S107" s="181"/>
      <c r="T107" s="79"/>
      <c r="U107" s="181"/>
      <c r="V107" s="79"/>
      <c r="W107" s="179"/>
      <c r="X107" s="79"/>
      <c r="Y107" s="179"/>
      <c r="Z107" s="79"/>
      <c r="AA107" s="181"/>
      <c r="AB107" s="79"/>
      <c r="AC107" s="181"/>
      <c r="AD107" s="79"/>
      <c r="AE107" s="179"/>
      <c r="AF107" s="79"/>
      <c r="AG107" s="179"/>
      <c r="AH107" s="79"/>
      <c r="AI107" s="181"/>
      <c r="AJ107" s="79"/>
      <c r="AK107" s="181"/>
      <c r="AL107" s="79"/>
      <c r="AM107" s="179"/>
      <c r="AN107" s="79"/>
      <c r="AO107" s="179"/>
      <c r="AP107" s="79"/>
      <c r="AQ107" s="181"/>
      <c r="AR107" s="79"/>
      <c r="AS107" s="181"/>
      <c r="AT107" s="79"/>
      <c r="AU107" s="179"/>
      <c r="AV107" s="79"/>
      <c r="AW107" s="179"/>
      <c r="AX107" s="79"/>
      <c r="AY107" s="181"/>
      <c r="AZ107" s="79"/>
      <c r="BA107" s="181"/>
      <c r="BB107" s="79"/>
      <c r="BC107" s="179"/>
      <c r="BD107" s="79"/>
      <c r="BE107" s="179"/>
      <c r="BF107" s="79"/>
      <c r="BG107" s="181"/>
      <c r="BH107" s="79"/>
      <c r="BI107" s="181"/>
      <c r="BJ107" s="79"/>
      <c r="BK107" s="179"/>
      <c r="BL107" s="79"/>
      <c r="BM107" s="179"/>
      <c r="BN107" s="79"/>
      <c r="BO107" s="180"/>
      <c r="BP107" s="78"/>
      <c r="BQ107" s="79"/>
      <c r="BR107" s="26"/>
      <c r="BS107" s="191"/>
      <c r="BT107" s="79"/>
      <c r="BU107" s="192"/>
      <c r="BV107" s="78"/>
      <c r="BW107" s="78"/>
      <c r="BX107" s="78"/>
      <c r="BY107" s="78"/>
      <c r="BZ107" s="78"/>
      <c r="CA107" s="79"/>
      <c r="CB107" s="192"/>
      <c r="CC107" s="78"/>
      <c r="CD107" s="78"/>
      <c r="CE107" s="78"/>
      <c r="CF107" s="78"/>
      <c r="CG107" s="78"/>
      <c r="CH107" s="79"/>
      <c r="CI107" s="27">
        <f t="shared" si="1"/>
        <v>0</v>
      </c>
    </row>
    <row r="108" spans="1:87" ht="34.5" customHeight="1" x14ac:dyDescent="0.25">
      <c r="A108" s="23">
        <f t="shared" si="0"/>
        <v>96</v>
      </c>
      <c r="B108" s="182"/>
      <c r="C108" s="79"/>
      <c r="D108" s="179"/>
      <c r="E108" s="78"/>
      <c r="F108" s="79"/>
      <c r="G108" s="183"/>
      <c r="H108" s="79"/>
      <c r="I108" s="24"/>
      <c r="J108" s="28"/>
      <c r="K108" s="184"/>
      <c r="L108" s="79"/>
      <c r="M108" s="185"/>
      <c r="N108" s="79"/>
      <c r="O108" s="186"/>
      <c r="P108" s="79"/>
      <c r="Q108" s="187"/>
      <c r="R108" s="79"/>
      <c r="S108" s="181"/>
      <c r="T108" s="79"/>
      <c r="U108" s="181"/>
      <c r="V108" s="79"/>
      <c r="W108" s="182"/>
      <c r="X108" s="79"/>
      <c r="Y108" s="182"/>
      <c r="Z108" s="79"/>
      <c r="AA108" s="181"/>
      <c r="AB108" s="79"/>
      <c r="AC108" s="181"/>
      <c r="AD108" s="79"/>
      <c r="AE108" s="182"/>
      <c r="AF108" s="79"/>
      <c r="AG108" s="182"/>
      <c r="AH108" s="79"/>
      <c r="AI108" s="181"/>
      <c r="AJ108" s="79"/>
      <c r="AK108" s="181"/>
      <c r="AL108" s="79"/>
      <c r="AM108" s="182"/>
      <c r="AN108" s="79"/>
      <c r="AO108" s="182"/>
      <c r="AP108" s="79"/>
      <c r="AQ108" s="181"/>
      <c r="AR108" s="79"/>
      <c r="AS108" s="181"/>
      <c r="AT108" s="79"/>
      <c r="AU108" s="182"/>
      <c r="AV108" s="79"/>
      <c r="AW108" s="182"/>
      <c r="AX108" s="79"/>
      <c r="AY108" s="181"/>
      <c r="AZ108" s="79"/>
      <c r="BA108" s="181"/>
      <c r="BB108" s="79"/>
      <c r="BC108" s="182"/>
      <c r="BD108" s="79"/>
      <c r="BE108" s="182"/>
      <c r="BF108" s="79"/>
      <c r="BG108" s="181"/>
      <c r="BH108" s="79"/>
      <c r="BI108" s="181"/>
      <c r="BJ108" s="79"/>
      <c r="BK108" s="182"/>
      <c r="BL108" s="79"/>
      <c r="BM108" s="182"/>
      <c r="BN108" s="79"/>
      <c r="BO108" s="180"/>
      <c r="BP108" s="78"/>
      <c r="BQ108" s="79"/>
      <c r="BR108" s="26"/>
      <c r="BS108" s="193"/>
      <c r="BT108" s="79"/>
      <c r="BU108" s="192"/>
      <c r="BV108" s="78"/>
      <c r="BW108" s="78"/>
      <c r="BX108" s="78"/>
      <c r="BY108" s="78"/>
      <c r="BZ108" s="78"/>
      <c r="CA108" s="79"/>
      <c r="CB108" s="192"/>
      <c r="CC108" s="78"/>
      <c r="CD108" s="78"/>
      <c r="CE108" s="78"/>
      <c r="CF108" s="78"/>
      <c r="CG108" s="78"/>
      <c r="CH108" s="79"/>
      <c r="CI108" s="27">
        <f t="shared" si="1"/>
        <v>0</v>
      </c>
    </row>
    <row r="109" spans="1:87" ht="34.5" customHeight="1" x14ac:dyDescent="0.25">
      <c r="A109" s="23">
        <f t="shared" si="0"/>
        <v>97</v>
      </c>
      <c r="B109" s="179"/>
      <c r="C109" s="79"/>
      <c r="D109" s="181"/>
      <c r="E109" s="78"/>
      <c r="F109" s="79"/>
      <c r="G109" s="188"/>
      <c r="H109" s="79"/>
      <c r="I109" s="24"/>
      <c r="J109" s="25"/>
      <c r="K109" s="184"/>
      <c r="L109" s="79"/>
      <c r="M109" s="189"/>
      <c r="N109" s="79"/>
      <c r="O109" s="186"/>
      <c r="P109" s="79"/>
      <c r="Q109" s="190"/>
      <c r="R109" s="79"/>
      <c r="S109" s="181"/>
      <c r="T109" s="79"/>
      <c r="U109" s="181"/>
      <c r="V109" s="79"/>
      <c r="W109" s="179"/>
      <c r="X109" s="79"/>
      <c r="Y109" s="179"/>
      <c r="Z109" s="79"/>
      <c r="AA109" s="181"/>
      <c r="AB109" s="79"/>
      <c r="AC109" s="181"/>
      <c r="AD109" s="79"/>
      <c r="AE109" s="179"/>
      <c r="AF109" s="79"/>
      <c r="AG109" s="179"/>
      <c r="AH109" s="79"/>
      <c r="AI109" s="181"/>
      <c r="AJ109" s="79"/>
      <c r="AK109" s="181"/>
      <c r="AL109" s="79"/>
      <c r="AM109" s="179"/>
      <c r="AN109" s="79"/>
      <c r="AO109" s="179"/>
      <c r="AP109" s="79"/>
      <c r="AQ109" s="181"/>
      <c r="AR109" s="79"/>
      <c r="AS109" s="181"/>
      <c r="AT109" s="79"/>
      <c r="AU109" s="179"/>
      <c r="AV109" s="79"/>
      <c r="AW109" s="179"/>
      <c r="AX109" s="79"/>
      <c r="AY109" s="181"/>
      <c r="AZ109" s="79"/>
      <c r="BA109" s="181"/>
      <c r="BB109" s="79"/>
      <c r="BC109" s="179"/>
      <c r="BD109" s="79"/>
      <c r="BE109" s="179"/>
      <c r="BF109" s="79"/>
      <c r="BG109" s="181"/>
      <c r="BH109" s="79"/>
      <c r="BI109" s="181"/>
      <c r="BJ109" s="79"/>
      <c r="BK109" s="179"/>
      <c r="BL109" s="79"/>
      <c r="BM109" s="179"/>
      <c r="BN109" s="79"/>
      <c r="BO109" s="180"/>
      <c r="BP109" s="78"/>
      <c r="BQ109" s="79"/>
      <c r="BR109" s="26"/>
      <c r="BS109" s="191"/>
      <c r="BT109" s="79"/>
      <c r="BU109" s="192"/>
      <c r="BV109" s="78"/>
      <c r="BW109" s="78"/>
      <c r="BX109" s="78"/>
      <c r="BY109" s="78"/>
      <c r="BZ109" s="78"/>
      <c r="CA109" s="79"/>
      <c r="CB109" s="192"/>
      <c r="CC109" s="78"/>
      <c r="CD109" s="78"/>
      <c r="CE109" s="78"/>
      <c r="CF109" s="78"/>
      <c r="CG109" s="78"/>
      <c r="CH109" s="79"/>
      <c r="CI109" s="27">
        <f t="shared" si="1"/>
        <v>0</v>
      </c>
    </row>
    <row r="110" spans="1:87" ht="34.5" customHeight="1" x14ac:dyDescent="0.25">
      <c r="A110" s="23">
        <f t="shared" si="0"/>
        <v>98</v>
      </c>
      <c r="B110" s="182"/>
      <c r="C110" s="79"/>
      <c r="D110" s="179"/>
      <c r="E110" s="78"/>
      <c r="F110" s="79"/>
      <c r="G110" s="183"/>
      <c r="H110" s="79"/>
      <c r="I110" s="24"/>
      <c r="J110" s="28"/>
      <c r="K110" s="184"/>
      <c r="L110" s="79"/>
      <c r="M110" s="185"/>
      <c r="N110" s="79"/>
      <c r="O110" s="186"/>
      <c r="P110" s="79"/>
      <c r="Q110" s="187"/>
      <c r="R110" s="79"/>
      <c r="S110" s="181"/>
      <c r="T110" s="79"/>
      <c r="U110" s="181"/>
      <c r="V110" s="79"/>
      <c r="W110" s="182"/>
      <c r="X110" s="79"/>
      <c r="Y110" s="182"/>
      <c r="Z110" s="79"/>
      <c r="AA110" s="181"/>
      <c r="AB110" s="79"/>
      <c r="AC110" s="181"/>
      <c r="AD110" s="79"/>
      <c r="AE110" s="182"/>
      <c r="AF110" s="79"/>
      <c r="AG110" s="182"/>
      <c r="AH110" s="79"/>
      <c r="AI110" s="181"/>
      <c r="AJ110" s="79"/>
      <c r="AK110" s="181"/>
      <c r="AL110" s="79"/>
      <c r="AM110" s="182"/>
      <c r="AN110" s="79"/>
      <c r="AO110" s="182"/>
      <c r="AP110" s="79"/>
      <c r="AQ110" s="181"/>
      <c r="AR110" s="79"/>
      <c r="AS110" s="181"/>
      <c r="AT110" s="79"/>
      <c r="AU110" s="182"/>
      <c r="AV110" s="79"/>
      <c r="AW110" s="182"/>
      <c r="AX110" s="79"/>
      <c r="AY110" s="181"/>
      <c r="AZ110" s="79"/>
      <c r="BA110" s="181"/>
      <c r="BB110" s="79"/>
      <c r="BC110" s="182"/>
      <c r="BD110" s="79"/>
      <c r="BE110" s="182"/>
      <c r="BF110" s="79"/>
      <c r="BG110" s="181"/>
      <c r="BH110" s="79"/>
      <c r="BI110" s="181"/>
      <c r="BJ110" s="79"/>
      <c r="BK110" s="182"/>
      <c r="BL110" s="79"/>
      <c r="BM110" s="182"/>
      <c r="BN110" s="79"/>
      <c r="BO110" s="180"/>
      <c r="BP110" s="78"/>
      <c r="BQ110" s="79"/>
      <c r="BR110" s="26"/>
      <c r="BS110" s="193"/>
      <c r="BT110" s="79"/>
      <c r="BU110" s="192"/>
      <c r="BV110" s="78"/>
      <c r="BW110" s="78"/>
      <c r="BX110" s="78"/>
      <c r="BY110" s="78"/>
      <c r="BZ110" s="78"/>
      <c r="CA110" s="79"/>
      <c r="CB110" s="192"/>
      <c r="CC110" s="78"/>
      <c r="CD110" s="78"/>
      <c r="CE110" s="78"/>
      <c r="CF110" s="78"/>
      <c r="CG110" s="78"/>
      <c r="CH110" s="79"/>
      <c r="CI110" s="27">
        <f t="shared" si="1"/>
        <v>0</v>
      </c>
    </row>
    <row r="111" spans="1:87" ht="34.5" customHeight="1" x14ac:dyDescent="0.25">
      <c r="A111" s="23">
        <f t="shared" si="0"/>
        <v>99</v>
      </c>
      <c r="B111" s="179"/>
      <c r="C111" s="79"/>
      <c r="D111" s="181"/>
      <c r="E111" s="78"/>
      <c r="F111" s="79"/>
      <c r="G111" s="188"/>
      <c r="H111" s="79"/>
      <c r="I111" s="24"/>
      <c r="J111" s="25"/>
      <c r="K111" s="184"/>
      <c r="L111" s="79"/>
      <c r="M111" s="189"/>
      <c r="N111" s="79"/>
      <c r="O111" s="186"/>
      <c r="P111" s="79"/>
      <c r="Q111" s="190"/>
      <c r="R111" s="79"/>
      <c r="S111" s="181"/>
      <c r="T111" s="79"/>
      <c r="U111" s="181"/>
      <c r="V111" s="79"/>
      <c r="W111" s="179"/>
      <c r="X111" s="79"/>
      <c r="Y111" s="179"/>
      <c r="Z111" s="79"/>
      <c r="AA111" s="181"/>
      <c r="AB111" s="79"/>
      <c r="AC111" s="181"/>
      <c r="AD111" s="79"/>
      <c r="AE111" s="179"/>
      <c r="AF111" s="79"/>
      <c r="AG111" s="179"/>
      <c r="AH111" s="79"/>
      <c r="AI111" s="181"/>
      <c r="AJ111" s="79"/>
      <c r="AK111" s="181"/>
      <c r="AL111" s="79"/>
      <c r="AM111" s="179"/>
      <c r="AN111" s="79"/>
      <c r="AO111" s="179"/>
      <c r="AP111" s="79"/>
      <c r="AQ111" s="181"/>
      <c r="AR111" s="79"/>
      <c r="AS111" s="181"/>
      <c r="AT111" s="79"/>
      <c r="AU111" s="179"/>
      <c r="AV111" s="79"/>
      <c r="AW111" s="179"/>
      <c r="AX111" s="79"/>
      <c r="AY111" s="181"/>
      <c r="AZ111" s="79"/>
      <c r="BA111" s="181"/>
      <c r="BB111" s="79"/>
      <c r="BC111" s="179"/>
      <c r="BD111" s="79"/>
      <c r="BE111" s="179"/>
      <c r="BF111" s="79"/>
      <c r="BG111" s="181"/>
      <c r="BH111" s="79"/>
      <c r="BI111" s="181"/>
      <c r="BJ111" s="79"/>
      <c r="BK111" s="179"/>
      <c r="BL111" s="79"/>
      <c r="BM111" s="179"/>
      <c r="BN111" s="79"/>
      <c r="BO111" s="180"/>
      <c r="BP111" s="78"/>
      <c r="BQ111" s="79"/>
      <c r="BR111" s="26"/>
      <c r="BS111" s="191"/>
      <c r="BT111" s="79"/>
      <c r="BU111" s="192"/>
      <c r="BV111" s="78"/>
      <c r="BW111" s="78"/>
      <c r="BX111" s="78"/>
      <c r="BY111" s="78"/>
      <c r="BZ111" s="78"/>
      <c r="CA111" s="79"/>
      <c r="CB111" s="192"/>
      <c r="CC111" s="78"/>
      <c r="CD111" s="78"/>
      <c r="CE111" s="78"/>
      <c r="CF111" s="78"/>
      <c r="CG111" s="78"/>
      <c r="CH111" s="79"/>
      <c r="CI111" s="27">
        <f t="shared" si="1"/>
        <v>0</v>
      </c>
    </row>
    <row r="112" spans="1:87" ht="34.5" customHeight="1" x14ac:dyDescent="0.25">
      <c r="A112" s="23">
        <f t="shared" si="0"/>
        <v>100</v>
      </c>
      <c r="B112" s="182"/>
      <c r="C112" s="79"/>
      <c r="D112" s="179"/>
      <c r="E112" s="78"/>
      <c r="F112" s="79"/>
      <c r="G112" s="183"/>
      <c r="H112" s="79"/>
      <c r="I112" s="24"/>
      <c r="J112" s="28"/>
      <c r="K112" s="184"/>
      <c r="L112" s="79"/>
      <c r="M112" s="185"/>
      <c r="N112" s="79"/>
      <c r="O112" s="186"/>
      <c r="P112" s="79"/>
      <c r="Q112" s="187"/>
      <c r="R112" s="79"/>
      <c r="S112" s="181"/>
      <c r="T112" s="79"/>
      <c r="U112" s="181"/>
      <c r="V112" s="79"/>
      <c r="W112" s="182"/>
      <c r="X112" s="79"/>
      <c r="Y112" s="182"/>
      <c r="Z112" s="79"/>
      <c r="AA112" s="181"/>
      <c r="AB112" s="79"/>
      <c r="AC112" s="181"/>
      <c r="AD112" s="79"/>
      <c r="AE112" s="182"/>
      <c r="AF112" s="79"/>
      <c r="AG112" s="182"/>
      <c r="AH112" s="79"/>
      <c r="AI112" s="181"/>
      <c r="AJ112" s="79"/>
      <c r="AK112" s="181"/>
      <c r="AL112" s="79"/>
      <c r="AM112" s="182"/>
      <c r="AN112" s="79"/>
      <c r="AO112" s="182"/>
      <c r="AP112" s="79"/>
      <c r="AQ112" s="181"/>
      <c r="AR112" s="79"/>
      <c r="AS112" s="181"/>
      <c r="AT112" s="79"/>
      <c r="AU112" s="182"/>
      <c r="AV112" s="79"/>
      <c r="AW112" s="182"/>
      <c r="AX112" s="79"/>
      <c r="AY112" s="181"/>
      <c r="AZ112" s="79"/>
      <c r="BA112" s="181"/>
      <c r="BB112" s="79"/>
      <c r="BC112" s="182"/>
      <c r="BD112" s="79"/>
      <c r="BE112" s="182"/>
      <c r="BF112" s="79"/>
      <c r="BG112" s="181"/>
      <c r="BH112" s="79"/>
      <c r="BI112" s="181"/>
      <c r="BJ112" s="79"/>
      <c r="BK112" s="182"/>
      <c r="BL112" s="79"/>
      <c r="BM112" s="182"/>
      <c r="BN112" s="79"/>
      <c r="BO112" s="180"/>
      <c r="BP112" s="78"/>
      <c r="BQ112" s="79"/>
      <c r="BR112" s="26"/>
      <c r="BS112" s="193"/>
      <c r="BT112" s="79"/>
      <c r="BU112" s="192"/>
      <c r="BV112" s="78"/>
      <c r="BW112" s="78"/>
      <c r="BX112" s="78"/>
      <c r="BY112" s="78"/>
      <c r="BZ112" s="78"/>
      <c r="CA112" s="79"/>
      <c r="CB112" s="192"/>
      <c r="CC112" s="78"/>
      <c r="CD112" s="78"/>
      <c r="CE112" s="78"/>
      <c r="CF112" s="78"/>
      <c r="CG112" s="78"/>
      <c r="CH112" s="79"/>
      <c r="CI112" s="27">
        <f t="shared" si="1"/>
        <v>0</v>
      </c>
    </row>
    <row r="113" spans="1:87" ht="34.5" customHeight="1" x14ac:dyDescent="0.25">
      <c r="A113" s="23">
        <f t="shared" si="0"/>
        <v>101</v>
      </c>
      <c r="B113" s="179"/>
      <c r="C113" s="79"/>
      <c r="D113" s="181"/>
      <c r="E113" s="78"/>
      <c r="F113" s="79"/>
      <c r="G113" s="188"/>
      <c r="H113" s="79"/>
      <c r="I113" s="24"/>
      <c r="J113" s="25"/>
      <c r="K113" s="184"/>
      <c r="L113" s="79"/>
      <c r="M113" s="189"/>
      <c r="N113" s="79"/>
      <c r="O113" s="186"/>
      <c r="P113" s="79"/>
      <c r="Q113" s="190"/>
      <c r="R113" s="79"/>
      <c r="S113" s="181"/>
      <c r="T113" s="79"/>
      <c r="U113" s="181"/>
      <c r="V113" s="79"/>
      <c r="W113" s="179"/>
      <c r="X113" s="79"/>
      <c r="Y113" s="179"/>
      <c r="Z113" s="79"/>
      <c r="AA113" s="181"/>
      <c r="AB113" s="79"/>
      <c r="AC113" s="181"/>
      <c r="AD113" s="79"/>
      <c r="AE113" s="179"/>
      <c r="AF113" s="79"/>
      <c r="AG113" s="179"/>
      <c r="AH113" s="79"/>
      <c r="AI113" s="181"/>
      <c r="AJ113" s="79"/>
      <c r="AK113" s="181"/>
      <c r="AL113" s="79"/>
      <c r="AM113" s="179"/>
      <c r="AN113" s="79"/>
      <c r="AO113" s="179"/>
      <c r="AP113" s="79"/>
      <c r="AQ113" s="181"/>
      <c r="AR113" s="79"/>
      <c r="AS113" s="181"/>
      <c r="AT113" s="79"/>
      <c r="AU113" s="179"/>
      <c r="AV113" s="79"/>
      <c r="AW113" s="179"/>
      <c r="AX113" s="79"/>
      <c r="AY113" s="181"/>
      <c r="AZ113" s="79"/>
      <c r="BA113" s="181"/>
      <c r="BB113" s="79"/>
      <c r="BC113" s="179"/>
      <c r="BD113" s="79"/>
      <c r="BE113" s="179"/>
      <c r="BF113" s="79"/>
      <c r="BG113" s="181"/>
      <c r="BH113" s="79"/>
      <c r="BI113" s="181"/>
      <c r="BJ113" s="79"/>
      <c r="BK113" s="179"/>
      <c r="BL113" s="79"/>
      <c r="BM113" s="179"/>
      <c r="BN113" s="79"/>
      <c r="BO113" s="180"/>
      <c r="BP113" s="78"/>
      <c r="BQ113" s="79"/>
      <c r="BR113" s="26"/>
      <c r="BS113" s="191"/>
      <c r="BT113" s="79"/>
      <c r="BU113" s="192"/>
      <c r="BV113" s="78"/>
      <c r="BW113" s="78"/>
      <c r="BX113" s="78"/>
      <c r="BY113" s="78"/>
      <c r="BZ113" s="78"/>
      <c r="CA113" s="79"/>
      <c r="CB113" s="192"/>
      <c r="CC113" s="78"/>
      <c r="CD113" s="78"/>
      <c r="CE113" s="78"/>
      <c r="CF113" s="78"/>
      <c r="CG113" s="78"/>
      <c r="CH113" s="79"/>
      <c r="CI113" s="27">
        <f t="shared" si="1"/>
        <v>0</v>
      </c>
    </row>
    <row r="114" spans="1:87" ht="34.5" customHeight="1" x14ac:dyDescent="0.25">
      <c r="A114" s="23">
        <f t="shared" si="0"/>
        <v>102</v>
      </c>
      <c r="B114" s="182"/>
      <c r="C114" s="79"/>
      <c r="D114" s="179"/>
      <c r="E114" s="78"/>
      <c r="F114" s="79"/>
      <c r="G114" s="183"/>
      <c r="H114" s="79"/>
      <c r="I114" s="24"/>
      <c r="J114" s="28"/>
      <c r="K114" s="184"/>
      <c r="L114" s="79"/>
      <c r="M114" s="185"/>
      <c r="N114" s="79"/>
      <c r="O114" s="186"/>
      <c r="P114" s="79"/>
      <c r="Q114" s="187"/>
      <c r="R114" s="79"/>
      <c r="S114" s="181"/>
      <c r="T114" s="79"/>
      <c r="U114" s="181"/>
      <c r="V114" s="79"/>
      <c r="W114" s="182"/>
      <c r="X114" s="79"/>
      <c r="Y114" s="182"/>
      <c r="Z114" s="79"/>
      <c r="AA114" s="181"/>
      <c r="AB114" s="79"/>
      <c r="AC114" s="181"/>
      <c r="AD114" s="79"/>
      <c r="AE114" s="182"/>
      <c r="AF114" s="79"/>
      <c r="AG114" s="182"/>
      <c r="AH114" s="79"/>
      <c r="AI114" s="181"/>
      <c r="AJ114" s="79"/>
      <c r="AK114" s="181"/>
      <c r="AL114" s="79"/>
      <c r="AM114" s="182"/>
      <c r="AN114" s="79"/>
      <c r="AO114" s="182"/>
      <c r="AP114" s="79"/>
      <c r="AQ114" s="181"/>
      <c r="AR114" s="79"/>
      <c r="AS114" s="181"/>
      <c r="AT114" s="79"/>
      <c r="AU114" s="182"/>
      <c r="AV114" s="79"/>
      <c r="AW114" s="182"/>
      <c r="AX114" s="79"/>
      <c r="AY114" s="181"/>
      <c r="AZ114" s="79"/>
      <c r="BA114" s="181"/>
      <c r="BB114" s="79"/>
      <c r="BC114" s="182"/>
      <c r="BD114" s="79"/>
      <c r="BE114" s="182"/>
      <c r="BF114" s="79"/>
      <c r="BG114" s="181"/>
      <c r="BH114" s="79"/>
      <c r="BI114" s="181"/>
      <c r="BJ114" s="79"/>
      <c r="BK114" s="182"/>
      <c r="BL114" s="79"/>
      <c r="BM114" s="182"/>
      <c r="BN114" s="79"/>
      <c r="BO114" s="180"/>
      <c r="BP114" s="78"/>
      <c r="BQ114" s="79"/>
      <c r="BR114" s="26"/>
      <c r="BS114" s="193"/>
      <c r="BT114" s="79"/>
      <c r="BU114" s="192"/>
      <c r="BV114" s="78"/>
      <c r="BW114" s="78"/>
      <c r="BX114" s="78"/>
      <c r="BY114" s="78"/>
      <c r="BZ114" s="78"/>
      <c r="CA114" s="79"/>
      <c r="CB114" s="192"/>
      <c r="CC114" s="78"/>
      <c r="CD114" s="78"/>
      <c r="CE114" s="78"/>
      <c r="CF114" s="78"/>
      <c r="CG114" s="78"/>
      <c r="CH114" s="79"/>
      <c r="CI114" s="27">
        <f t="shared" si="1"/>
        <v>0</v>
      </c>
    </row>
    <row r="115" spans="1:87" ht="34.5" customHeight="1" x14ac:dyDescent="0.25">
      <c r="A115" s="23">
        <f t="shared" si="0"/>
        <v>103</v>
      </c>
      <c r="B115" s="179"/>
      <c r="C115" s="79"/>
      <c r="D115" s="181"/>
      <c r="E115" s="78"/>
      <c r="F115" s="79"/>
      <c r="G115" s="188"/>
      <c r="H115" s="79"/>
      <c r="I115" s="24"/>
      <c r="J115" s="25"/>
      <c r="K115" s="184"/>
      <c r="L115" s="79"/>
      <c r="M115" s="189"/>
      <c r="N115" s="79"/>
      <c r="O115" s="186"/>
      <c r="P115" s="79"/>
      <c r="Q115" s="190"/>
      <c r="R115" s="79"/>
      <c r="S115" s="181"/>
      <c r="T115" s="79"/>
      <c r="U115" s="181"/>
      <c r="V115" s="79"/>
      <c r="W115" s="179"/>
      <c r="X115" s="79"/>
      <c r="Y115" s="179"/>
      <c r="Z115" s="79"/>
      <c r="AA115" s="181"/>
      <c r="AB115" s="79"/>
      <c r="AC115" s="181"/>
      <c r="AD115" s="79"/>
      <c r="AE115" s="179"/>
      <c r="AF115" s="79"/>
      <c r="AG115" s="179"/>
      <c r="AH115" s="79"/>
      <c r="AI115" s="181"/>
      <c r="AJ115" s="79"/>
      <c r="AK115" s="181"/>
      <c r="AL115" s="79"/>
      <c r="AM115" s="179"/>
      <c r="AN115" s="79"/>
      <c r="AO115" s="179"/>
      <c r="AP115" s="79"/>
      <c r="AQ115" s="181"/>
      <c r="AR115" s="79"/>
      <c r="AS115" s="181"/>
      <c r="AT115" s="79"/>
      <c r="AU115" s="179"/>
      <c r="AV115" s="79"/>
      <c r="AW115" s="179"/>
      <c r="AX115" s="79"/>
      <c r="AY115" s="181"/>
      <c r="AZ115" s="79"/>
      <c r="BA115" s="181"/>
      <c r="BB115" s="79"/>
      <c r="BC115" s="179"/>
      <c r="BD115" s="79"/>
      <c r="BE115" s="179"/>
      <c r="BF115" s="79"/>
      <c r="BG115" s="181"/>
      <c r="BH115" s="79"/>
      <c r="BI115" s="181"/>
      <c r="BJ115" s="79"/>
      <c r="BK115" s="179"/>
      <c r="BL115" s="79"/>
      <c r="BM115" s="179"/>
      <c r="BN115" s="79"/>
      <c r="BO115" s="180"/>
      <c r="BP115" s="78"/>
      <c r="BQ115" s="79"/>
      <c r="BR115" s="26"/>
      <c r="BS115" s="191"/>
      <c r="BT115" s="79"/>
      <c r="BU115" s="192"/>
      <c r="BV115" s="78"/>
      <c r="BW115" s="78"/>
      <c r="BX115" s="78"/>
      <c r="BY115" s="78"/>
      <c r="BZ115" s="78"/>
      <c r="CA115" s="79"/>
      <c r="CB115" s="192"/>
      <c r="CC115" s="78"/>
      <c r="CD115" s="78"/>
      <c r="CE115" s="78"/>
      <c r="CF115" s="78"/>
      <c r="CG115" s="78"/>
      <c r="CH115" s="79"/>
      <c r="CI115" s="27">
        <f t="shared" si="1"/>
        <v>0</v>
      </c>
    </row>
    <row r="116" spans="1:87" ht="34.5" customHeight="1" x14ac:dyDescent="0.25">
      <c r="A116" s="23">
        <f t="shared" si="0"/>
        <v>104</v>
      </c>
      <c r="B116" s="182"/>
      <c r="C116" s="79"/>
      <c r="D116" s="179"/>
      <c r="E116" s="78"/>
      <c r="F116" s="79"/>
      <c r="G116" s="183"/>
      <c r="H116" s="79"/>
      <c r="I116" s="24"/>
      <c r="J116" s="28"/>
      <c r="K116" s="184"/>
      <c r="L116" s="79"/>
      <c r="M116" s="185"/>
      <c r="N116" s="79"/>
      <c r="O116" s="186"/>
      <c r="P116" s="79"/>
      <c r="Q116" s="187"/>
      <c r="R116" s="79"/>
      <c r="S116" s="181"/>
      <c r="T116" s="79"/>
      <c r="U116" s="181"/>
      <c r="V116" s="79"/>
      <c r="W116" s="182"/>
      <c r="X116" s="79"/>
      <c r="Y116" s="182"/>
      <c r="Z116" s="79"/>
      <c r="AA116" s="181"/>
      <c r="AB116" s="79"/>
      <c r="AC116" s="181"/>
      <c r="AD116" s="79"/>
      <c r="AE116" s="182"/>
      <c r="AF116" s="79"/>
      <c r="AG116" s="182"/>
      <c r="AH116" s="79"/>
      <c r="AI116" s="181"/>
      <c r="AJ116" s="79"/>
      <c r="AK116" s="181"/>
      <c r="AL116" s="79"/>
      <c r="AM116" s="182"/>
      <c r="AN116" s="79"/>
      <c r="AO116" s="182"/>
      <c r="AP116" s="79"/>
      <c r="AQ116" s="181"/>
      <c r="AR116" s="79"/>
      <c r="AS116" s="181"/>
      <c r="AT116" s="79"/>
      <c r="AU116" s="182"/>
      <c r="AV116" s="79"/>
      <c r="AW116" s="182"/>
      <c r="AX116" s="79"/>
      <c r="AY116" s="181"/>
      <c r="AZ116" s="79"/>
      <c r="BA116" s="181"/>
      <c r="BB116" s="79"/>
      <c r="BC116" s="182"/>
      <c r="BD116" s="79"/>
      <c r="BE116" s="182"/>
      <c r="BF116" s="79"/>
      <c r="BG116" s="181"/>
      <c r="BH116" s="79"/>
      <c r="BI116" s="181"/>
      <c r="BJ116" s="79"/>
      <c r="BK116" s="182"/>
      <c r="BL116" s="79"/>
      <c r="BM116" s="182"/>
      <c r="BN116" s="79"/>
      <c r="BO116" s="180"/>
      <c r="BP116" s="78"/>
      <c r="BQ116" s="79"/>
      <c r="BR116" s="26"/>
      <c r="BS116" s="193"/>
      <c r="BT116" s="79"/>
      <c r="BU116" s="192"/>
      <c r="BV116" s="78"/>
      <c r="BW116" s="78"/>
      <c r="BX116" s="78"/>
      <c r="BY116" s="78"/>
      <c r="BZ116" s="78"/>
      <c r="CA116" s="79"/>
      <c r="CB116" s="192"/>
      <c r="CC116" s="78"/>
      <c r="CD116" s="78"/>
      <c r="CE116" s="78"/>
      <c r="CF116" s="78"/>
      <c r="CG116" s="78"/>
      <c r="CH116" s="79"/>
      <c r="CI116" s="27">
        <f t="shared" si="1"/>
        <v>0</v>
      </c>
    </row>
    <row r="117" spans="1:87" ht="34.5" customHeight="1" x14ac:dyDescent="0.25">
      <c r="A117" s="23">
        <f t="shared" si="0"/>
        <v>105</v>
      </c>
      <c r="B117" s="179"/>
      <c r="C117" s="79"/>
      <c r="D117" s="181"/>
      <c r="E117" s="78"/>
      <c r="F117" s="79"/>
      <c r="G117" s="188"/>
      <c r="H117" s="79"/>
      <c r="I117" s="24"/>
      <c r="J117" s="25"/>
      <c r="K117" s="184"/>
      <c r="L117" s="79"/>
      <c r="M117" s="189"/>
      <c r="N117" s="79"/>
      <c r="O117" s="186"/>
      <c r="P117" s="79"/>
      <c r="Q117" s="190"/>
      <c r="R117" s="79"/>
      <c r="S117" s="181"/>
      <c r="T117" s="79"/>
      <c r="U117" s="181"/>
      <c r="V117" s="79"/>
      <c r="W117" s="179"/>
      <c r="X117" s="79"/>
      <c r="Y117" s="179"/>
      <c r="Z117" s="79"/>
      <c r="AA117" s="181"/>
      <c r="AB117" s="79"/>
      <c r="AC117" s="181"/>
      <c r="AD117" s="79"/>
      <c r="AE117" s="179"/>
      <c r="AF117" s="79"/>
      <c r="AG117" s="179"/>
      <c r="AH117" s="79"/>
      <c r="AI117" s="181"/>
      <c r="AJ117" s="79"/>
      <c r="AK117" s="181"/>
      <c r="AL117" s="79"/>
      <c r="AM117" s="179"/>
      <c r="AN117" s="79"/>
      <c r="AO117" s="179"/>
      <c r="AP117" s="79"/>
      <c r="AQ117" s="181"/>
      <c r="AR117" s="79"/>
      <c r="AS117" s="181"/>
      <c r="AT117" s="79"/>
      <c r="AU117" s="179"/>
      <c r="AV117" s="79"/>
      <c r="AW117" s="179"/>
      <c r="AX117" s="79"/>
      <c r="AY117" s="181"/>
      <c r="AZ117" s="79"/>
      <c r="BA117" s="181"/>
      <c r="BB117" s="79"/>
      <c r="BC117" s="179"/>
      <c r="BD117" s="79"/>
      <c r="BE117" s="179"/>
      <c r="BF117" s="79"/>
      <c r="BG117" s="181"/>
      <c r="BH117" s="79"/>
      <c r="BI117" s="181"/>
      <c r="BJ117" s="79"/>
      <c r="BK117" s="179"/>
      <c r="BL117" s="79"/>
      <c r="BM117" s="179"/>
      <c r="BN117" s="79"/>
      <c r="BO117" s="180"/>
      <c r="BP117" s="78"/>
      <c r="BQ117" s="79"/>
      <c r="BR117" s="26"/>
      <c r="BS117" s="191"/>
      <c r="BT117" s="79"/>
      <c r="BU117" s="192"/>
      <c r="BV117" s="78"/>
      <c r="BW117" s="78"/>
      <c r="BX117" s="78"/>
      <c r="BY117" s="78"/>
      <c r="BZ117" s="78"/>
      <c r="CA117" s="79"/>
      <c r="CB117" s="192"/>
      <c r="CC117" s="78"/>
      <c r="CD117" s="78"/>
      <c r="CE117" s="78"/>
      <c r="CF117" s="78"/>
      <c r="CG117" s="78"/>
      <c r="CH117" s="79"/>
      <c r="CI117" s="27">
        <f t="shared" si="1"/>
        <v>0</v>
      </c>
    </row>
    <row r="118" spans="1:87" ht="34.5" customHeight="1" x14ac:dyDescent="0.25">
      <c r="A118" s="23">
        <f t="shared" si="0"/>
        <v>106</v>
      </c>
      <c r="B118" s="182"/>
      <c r="C118" s="79"/>
      <c r="D118" s="179"/>
      <c r="E118" s="78"/>
      <c r="F118" s="79"/>
      <c r="G118" s="183"/>
      <c r="H118" s="79"/>
      <c r="I118" s="24"/>
      <c r="J118" s="28"/>
      <c r="K118" s="184"/>
      <c r="L118" s="79"/>
      <c r="M118" s="185"/>
      <c r="N118" s="79"/>
      <c r="O118" s="186"/>
      <c r="P118" s="79"/>
      <c r="Q118" s="187"/>
      <c r="R118" s="79"/>
      <c r="S118" s="181"/>
      <c r="T118" s="79"/>
      <c r="U118" s="181"/>
      <c r="V118" s="79"/>
      <c r="W118" s="182"/>
      <c r="X118" s="79"/>
      <c r="Y118" s="182"/>
      <c r="Z118" s="79"/>
      <c r="AA118" s="181"/>
      <c r="AB118" s="79"/>
      <c r="AC118" s="181"/>
      <c r="AD118" s="79"/>
      <c r="AE118" s="182"/>
      <c r="AF118" s="79"/>
      <c r="AG118" s="182"/>
      <c r="AH118" s="79"/>
      <c r="AI118" s="181"/>
      <c r="AJ118" s="79"/>
      <c r="AK118" s="181"/>
      <c r="AL118" s="79"/>
      <c r="AM118" s="182"/>
      <c r="AN118" s="79"/>
      <c r="AO118" s="182"/>
      <c r="AP118" s="79"/>
      <c r="AQ118" s="181"/>
      <c r="AR118" s="79"/>
      <c r="AS118" s="181"/>
      <c r="AT118" s="79"/>
      <c r="AU118" s="182"/>
      <c r="AV118" s="79"/>
      <c r="AW118" s="182"/>
      <c r="AX118" s="79"/>
      <c r="AY118" s="181"/>
      <c r="AZ118" s="79"/>
      <c r="BA118" s="181"/>
      <c r="BB118" s="79"/>
      <c r="BC118" s="182"/>
      <c r="BD118" s="79"/>
      <c r="BE118" s="182"/>
      <c r="BF118" s="79"/>
      <c r="BG118" s="181"/>
      <c r="BH118" s="79"/>
      <c r="BI118" s="181"/>
      <c r="BJ118" s="79"/>
      <c r="BK118" s="182"/>
      <c r="BL118" s="79"/>
      <c r="BM118" s="182"/>
      <c r="BN118" s="79"/>
      <c r="BO118" s="180"/>
      <c r="BP118" s="78"/>
      <c r="BQ118" s="79"/>
      <c r="BR118" s="26"/>
      <c r="BS118" s="193"/>
      <c r="BT118" s="79"/>
      <c r="BU118" s="192"/>
      <c r="BV118" s="78"/>
      <c r="BW118" s="78"/>
      <c r="BX118" s="78"/>
      <c r="BY118" s="78"/>
      <c r="BZ118" s="78"/>
      <c r="CA118" s="79"/>
      <c r="CB118" s="192"/>
      <c r="CC118" s="78"/>
      <c r="CD118" s="78"/>
      <c r="CE118" s="78"/>
      <c r="CF118" s="78"/>
      <c r="CG118" s="78"/>
      <c r="CH118" s="79"/>
      <c r="CI118" s="27">
        <f t="shared" si="1"/>
        <v>0</v>
      </c>
    </row>
    <row r="119" spans="1:87" ht="34.5" customHeight="1" x14ac:dyDescent="0.25">
      <c r="A119" s="23">
        <f t="shared" si="0"/>
        <v>107</v>
      </c>
      <c r="B119" s="179"/>
      <c r="C119" s="79"/>
      <c r="D119" s="181"/>
      <c r="E119" s="78"/>
      <c r="F119" s="79"/>
      <c r="G119" s="188"/>
      <c r="H119" s="79"/>
      <c r="I119" s="24"/>
      <c r="J119" s="25"/>
      <c r="K119" s="184"/>
      <c r="L119" s="79"/>
      <c r="M119" s="189"/>
      <c r="N119" s="79"/>
      <c r="O119" s="186"/>
      <c r="P119" s="79"/>
      <c r="Q119" s="190"/>
      <c r="R119" s="79"/>
      <c r="S119" s="181"/>
      <c r="T119" s="79"/>
      <c r="U119" s="181"/>
      <c r="V119" s="79"/>
      <c r="W119" s="179"/>
      <c r="X119" s="79"/>
      <c r="Y119" s="179"/>
      <c r="Z119" s="79"/>
      <c r="AA119" s="181"/>
      <c r="AB119" s="79"/>
      <c r="AC119" s="181"/>
      <c r="AD119" s="79"/>
      <c r="AE119" s="179"/>
      <c r="AF119" s="79"/>
      <c r="AG119" s="179"/>
      <c r="AH119" s="79"/>
      <c r="AI119" s="181"/>
      <c r="AJ119" s="79"/>
      <c r="AK119" s="181"/>
      <c r="AL119" s="79"/>
      <c r="AM119" s="179"/>
      <c r="AN119" s="79"/>
      <c r="AO119" s="179"/>
      <c r="AP119" s="79"/>
      <c r="AQ119" s="181"/>
      <c r="AR119" s="79"/>
      <c r="AS119" s="181"/>
      <c r="AT119" s="79"/>
      <c r="AU119" s="179"/>
      <c r="AV119" s="79"/>
      <c r="AW119" s="179"/>
      <c r="AX119" s="79"/>
      <c r="AY119" s="181"/>
      <c r="AZ119" s="79"/>
      <c r="BA119" s="181"/>
      <c r="BB119" s="79"/>
      <c r="BC119" s="179"/>
      <c r="BD119" s="79"/>
      <c r="BE119" s="179"/>
      <c r="BF119" s="79"/>
      <c r="BG119" s="181"/>
      <c r="BH119" s="79"/>
      <c r="BI119" s="181"/>
      <c r="BJ119" s="79"/>
      <c r="BK119" s="179"/>
      <c r="BL119" s="79"/>
      <c r="BM119" s="179"/>
      <c r="BN119" s="79"/>
      <c r="BO119" s="180"/>
      <c r="BP119" s="78"/>
      <c r="BQ119" s="79"/>
      <c r="BR119" s="26"/>
      <c r="BS119" s="191"/>
      <c r="BT119" s="79"/>
      <c r="BU119" s="192"/>
      <c r="BV119" s="78"/>
      <c r="BW119" s="78"/>
      <c r="BX119" s="78"/>
      <c r="BY119" s="78"/>
      <c r="BZ119" s="78"/>
      <c r="CA119" s="79"/>
      <c r="CB119" s="192"/>
      <c r="CC119" s="78"/>
      <c r="CD119" s="78"/>
      <c r="CE119" s="78"/>
      <c r="CF119" s="78"/>
      <c r="CG119" s="78"/>
      <c r="CH119" s="79"/>
      <c r="CI119" s="27">
        <f t="shared" si="1"/>
        <v>0</v>
      </c>
    </row>
    <row r="120" spans="1:87" ht="34.5" customHeight="1" x14ac:dyDescent="0.25">
      <c r="A120" s="23">
        <f t="shared" si="0"/>
        <v>108</v>
      </c>
      <c r="B120" s="182"/>
      <c r="C120" s="79"/>
      <c r="D120" s="179"/>
      <c r="E120" s="78"/>
      <c r="F120" s="79"/>
      <c r="G120" s="183"/>
      <c r="H120" s="79"/>
      <c r="I120" s="24"/>
      <c r="J120" s="28"/>
      <c r="K120" s="184"/>
      <c r="L120" s="79"/>
      <c r="M120" s="185"/>
      <c r="N120" s="79"/>
      <c r="O120" s="186"/>
      <c r="P120" s="79"/>
      <c r="Q120" s="187"/>
      <c r="R120" s="79"/>
      <c r="S120" s="181"/>
      <c r="T120" s="79"/>
      <c r="U120" s="181"/>
      <c r="V120" s="79"/>
      <c r="W120" s="182"/>
      <c r="X120" s="79"/>
      <c r="Y120" s="182"/>
      <c r="Z120" s="79"/>
      <c r="AA120" s="181"/>
      <c r="AB120" s="79"/>
      <c r="AC120" s="181"/>
      <c r="AD120" s="79"/>
      <c r="AE120" s="182"/>
      <c r="AF120" s="79"/>
      <c r="AG120" s="182"/>
      <c r="AH120" s="79"/>
      <c r="AI120" s="181"/>
      <c r="AJ120" s="79"/>
      <c r="AK120" s="181"/>
      <c r="AL120" s="79"/>
      <c r="AM120" s="182"/>
      <c r="AN120" s="79"/>
      <c r="AO120" s="182"/>
      <c r="AP120" s="79"/>
      <c r="AQ120" s="181"/>
      <c r="AR120" s="79"/>
      <c r="AS120" s="181"/>
      <c r="AT120" s="79"/>
      <c r="AU120" s="182"/>
      <c r="AV120" s="79"/>
      <c r="AW120" s="182"/>
      <c r="AX120" s="79"/>
      <c r="AY120" s="181"/>
      <c r="AZ120" s="79"/>
      <c r="BA120" s="181"/>
      <c r="BB120" s="79"/>
      <c r="BC120" s="182"/>
      <c r="BD120" s="79"/>
      <c r="BE120" s="182"/>
      <c r="BF120" s="79"/>
      <c r="BG120" s="181"/>
      <c r="BH120" s="79"/>
      <c r="BI120" s="181"/>
      <c r="BJ120" s="79"/>
      <c r="BK120" s="182"/>
      <c r="BL120" s="79"/>
      <c r="BM120" s="182"/>
      <c r="BN120" s="79"/>
      <c r="BO120" s="180"/>
      <c r="BP120" s="78"/>
      <c r="BQ120" s="79"/>
      <c r="BR120" s="26"/>
      <c r="BS120" s="193"/>
      <c r="BT120" s="79"/>
      <c r="BU120" s="192"/>
      <c r="BV120" s="78"/>
      <c r="BW120" s="78"/>
      <c r="BX120" s="78"/>
      <c r="BY120" s="78"/>
      <c r="BZ120" s="78"/>
      <c r="CA120" s="79"/>
      <c r="CB120" s="192"/>
      <c r="CC120" s="78"/>
      <c r="CD120" s="78"/>
      <c r="CE120" s="78"/>
      <c r="CF120" s="78"/>
      <c r="CG120" s="78"/>
      <c r="CH120" s="79"/>
      <c r="CI120" s="27">
        <f t="shared" si="1"/>
        <v>0</v>
      </c>
    </row>
    <row r="121" spans="1:87" ht="34.5" customHeight="1" x14ac:dyDescent="0.25">
      <c r="A121" s="23">
        <f t="shared" si="0"/>
        <v>109</v>
      </c>
      <c r="B121" s="179"/>
      <c r="C121" s="79"/>
      <c r="D121" s="181"/>
      <c r="E121" s="78"/>
      <c r="F121" s="79"/>
      <c r="G121" s="188"/>
      <c r="H121" s="79"/>
      <c r="I121" s="24"/>
      <c r="J121" s="25"/>
      <c r="K121" s="184"/>
      <c r="L121" s="79"/>
      <c r="M121" s="189"/>
      <c r="N121" s="79"/>
      <c r="O121" s="186"/>
      <c r="P121" s="79"/>
      <c r="Q121" s="190"/>
      <c r="R121" s="79"/>
      <c r="S121" s="181"/>
      <c r="T121" s="79"/>
      <c r="U121" s="181"/>
      <c r="V121" s="79"/>
      <c r="W121" s="179"/>
      <c r="X121" s="79"/>
      <c r="Y121" s="179"/>
      <c r="Z121" s="79"/>
      <c r="AA121" s="181"/>
      <c r="AB121" s="79"/>
      <c r="AC121" s="181"/>
      <c r="AD121" s="79"/>
      <c r="AE121" s="179"/>
      <c r="AF121" s="79"/>
      <c r="AG121" s="179"/>
      <c r="AH121" s="79"/>
      <c r="AI121" s="181"/>
      <c r="AJ121" s="79"/>
      <c r="AK121" s="181"/>
      <c r="AL121" s="79"/>
      <c r="AM121" s="179"/>
      <c r="AN121" s="79"/>
      <c r="AO121" s="179"/>
      <c r="AP121" s="79"/>
      <c r="AQ121" s="181"/>
      <c r="AR121" s="79"/>
      <c r="AS121" s="181"/>
      <c r="AT121" s="79"/>
      <c r="AU121" s="179"/>
      <c r="AV121" s="79"/>
      <c r="AW121" s="179"/>
      <c r="AX121" s="79"/>
      <c r="AY121" s="181"/>
      <c r="AZ121" s="79"/>
      <c r="BA121" s="181"/>
      <c r="BB121" s="79"/>
      <c r="BC121" s="179"/>
      <c r="BD121" s="79"/>
      <c r="BE121" s="179"/>
      <c r="BF121" s="79"/>
      <c r="BG121" s="181"/>
      <c r="BH121" s="79"/>
      <c r="BI121" s="181"/>
      <c r="BJ121" s="79"/>
      <c r="BK121" s="179"/>
      <c r="BL121" s="79"/>
      <c r="BM121" s="179"/>
      <c r="BN121" s="79"/>
      <c r="BO121" s="180"/>
      <c r="BP121" s="78"/>
      <c r="BQ121" s="79"/>
      <c r="BR121" s="26"/>
      <c r="BS121" s="191"/>
      <c r="BT121" s="79"/>
      <c r="BU121" s="192"/>
      <c r="BV121" s="78"/>
      <c r="BW121" s="78"/>
      <c r="BX121" s="78"/>
      <c r="BY121" s="78"/>
      <c r="BZ121" s="78"/>
      <c r="CA121" s="79"/>
      <c r="CB121" s="192"/>
      <c r="CC121" s="78"/>
      <c r="CD121" s="78"/>
      <c r="CE121" s="78"/>
      <c r="CF121" s="78"/>
      <c r="CG121" s="78"/>
      <c r="CH121" s="79"/>
      <c r="CI121" s="27">
        <f t="shared" si="1"/>
        <v>0</v>
      </c>
    </row>
    <row r="122" spans="1:87" ht="34.5" customHeight="1" x14ac:dyDescent="0.25">
      <c r="A122" s="23">
        <f t="shared" si="0"/>
        <v>110</v>
      </c>
      <c r="B122" s="182"/>
      <c r="C122" s="79"/>
      <c r="D122" s="179"/>
      <c r="E122" s="78"/>
      <c r="F122" s="79"/>
      <c r="G122" s="183"/>
      <c r="H122" s="79"/>
      <c r="I122" s="24"/>
      <c r="J122" s="28"/>
      <c r="K122" s="184"/>
      <c r="L122" s="79"/>
      <c r="M122" s="185"/>
      <c r="N122" s="79"/>
      <c r="O122" s="186"/>
      <c r="P122" s="79"/>
      <c r="Q122" s="187"/>
      <c r="R122" s="79"/>
      <c r="S122" s="181"/>
      <c r="T122" s="79"/>
      <c r="U122" s="181"/>
      <c r="V122" s="79"/>
      <c r="W122" s="182"/>
      <c r="X122" s="79"/>
      <c r="Y122" s="182"/>
      <c r="Z122" s="79"/>
      <c r="AA122" s="181"/>
      <c r="AB122" s="79"/>
      <c r="AC122" s="181"/>
      <c r="AD122" s="79"/>
      <c r="AE122" s="182"/>
      <c r="AF122" s="79"/>
      <c r="AG122" s="182"/>
      <c r="AH122" s="79"/>
      <c r="AI122" s="181"/>
      <c r="AJ122" s="79"/>
      <c r="AK122" s="181"/>
      <c r="AL122" s="79"/>
      <c r="AM122" s="182"/>
      <c r="AN122" s="79"/>
      <c r="AO122" s="182"/>
      <c r="AP122" s="79"/>
      <c r="AQ122" s="181"/>
      <c r="AR122" s="79"/>
      <c r="AS122" s="181"/>
      <c r="AT122" s="79"/>
      <c r="AU122" s="182"/>
      <c r="AV122" s="79"/>
      <c r="AW122" s="182"/>
      <c r="AX122" s="79"/>
      <c r="AY122" s="181"/>
      <c r="AZ122" s="79"/>
      <c r="BA122" s="181"/>
      <c r="BB122" s="79"/>
      <c r="BC122" s="182"/>
      <c r="BD122" s="79"/>
      <c r="BE122" s="182"/>
      <c r="BF122" s="79"/>
      <c r="BG122" s="181"/>
      <c r="BH122" s="79"/>
      <c r="BI122" s="181"/>
      <c r="BJ122" s="79"/>
      <c r="BK122" s="182"/>
      <c r="BL122" s="79"/>
      <c r="BM122" s="182"/>
      <c r="BN122" s="79"/>
      <c r="BO122" s="180"/>
      <c r="BP122" s="78"/>
      <c r="BQ122" s="79"/>
      <c r="BR122" s="26"/>
      <c r="BS122" s="193"/>
      <c r="BT122" s="79"/>
      <c r="BU122" s="192"/>
      <c r="BV122" s="78"/>
      <c r="BW122" s="78"/>
      <c r="BX122" s="78"/>
      <c r="BY122" s="78"/>
      <c r="BZ122" s="78"/>
      <c r="CA122" s="79"/>
      <c r="CB122" s="192"/>
      <c r="CC122" s="78"/>
      <c r="CD122" s="78"/>
      <c r="CE122" s="78"/>
      <c r="CF122" s="78"/>
      <c r="CG122" s="78"/>
      <c r="CH122" s="79"/>
      <c r="CI122" s="27">
        <f t="shared" si="1"/>
        <v>0</v>
      </c>
    </row>
    <row r="123" spans="1:87" ht="34.5" customHeight="1" x14ac:dyDescent="0.25">
      <c r="A123" s="23">
        <f t="shared" si="0"/>
        <v>111</v>
      </c>
      <c r="B123" s="179"/>
      <c r="C123" s="79"/>
      <c r="D123" s="181"/>
      <c r="E123" s="78"/>
      <c r="F123" s="79"/>
      <c r="G123" s="188"/>
      <c r="H123" s="79"/>
      <c r="I123" s="24"/>
      <c r="J123" s="25"/>
      <c r="K123" s="184"/>
      <c r="L123" s="79"/>
      <c r="M123" s="189"/>
      <c r="N123" s="79"/>
      <c r="O123" s="186"/>
      <c r="P123" s="79"/>
      <c r="Q123" s="190"/>
      <c r="R123" s="79"/>
      <c r="S123" s="181"/>
      <c r="T123" s="79"/>
      <c r="U123" s="181"/>
      <c r="V123" s="79"/>
      <c r="W123" s="179"/>
      <c r="X123" s="79"/>
      <c r="Y123" s="179"/>
      <c r="Z123" s="79"/>
      <c r="AA123" s="181"/>
      <c r="AB123" s="79"/>
      <c r="AC123" s="181"/>
      <c r="AD123" s="79"/>
      <c r="AE123" s="179"/>
      <c r="AF123" s="79"/>
      <c r="AG123" s="179"/>
      <c r="AH123" s="79"/>
      <c r="AI123" s="181"/>
      <c r="AJ123" s="79"/>
      <c r="AK123" s="181"/>
      <c r="AL123" s="79"/>
      <c r="AM123" s="179"/>
      <c r="AN123" s="79"/>
      <c r="AO123" s="179"/>
      <c r="AP123" s="79"/>
      <c r="AQ123" s="181"/>
      <c r="AR123" s="79"/>
      <c r="AS123" s="181"/>
      <c r="AT123" s="79"/>
      <c r="AU123" s="179"/>
      <c r="AV123" s="79"/>
      <c r="AW123" s="179"/>
      <c r="AX123" s="79"/>
      <c r="AY123" s="181"/>
      <c r="AZ123" s="79"/>
      <c r="BA123" s="181"/>
      <c r="BB123" s="79"/>
      <c r="BC123" s="179"/>
      <c r="BD123" s="79"/>
      <c r="BE123" s="179"/>
      <c r="BF123" s="79"/>
      <c r="BG123" s="181"/>
      <c r="BH123" s="79"/>
      <c r="BI123" s="181"/>
      <c r="BJ123" s="79"/>
      <c r="BK123" s="179"/>
      <c r="BL123" s="79"/>
      <c r="BM123" s="179"/>
      <c r="BN123" s="79"/>
      <c r="BO123" s="180"/>
      <c r="BP123" s="78"/>
      <c r="BQ123" s="79"/>
      <c r="BR123" s="26"/>
      <c r="BS123" s="191"/>
      <c r="BT123" s="79"/>
      <c r="BU123" s="192"/>
      <c r="BV123" s="78"/>
      <c r="BW123" s="78"/>
      <c r="BX123" s="78"/>
      <c r="BY123" s="78"/>
      <c r="BZ123" s="78"/>
      <c r="CA123" s="79"/>
      <c r="CB123" s="192"/>
      <c r="CC123" s="78"/>
      <c r="CD123" s="78"/>
      <c r="CE123" s="78"/>
      <c r="CF123" s="78"/>
      <c r="CG123" s="78"/>
      <c r="CH123" s="79"/>
      <c r="CI123" s="27">
        <f t="shared" si="1"/>
        <v>0</v>
      </c>
    </row>
    <row r="124" spans="1:87" ht="34.5" customHeight="1" x14ac:dyDescent="0.25">
      <c r="A124" s="23">
        <f t="shared" si="0"/>
        <v>112</v>
      </c>
      <c r="B124" s="182"/>
      <c r="C124" s="79"/>
      <c r="D124" s="179"/>
      <c r="E124" s="78"/>
      <c r="F124" s="79"/>
      <c r="G124" s="183"/>
      <c r="H124" s="79"/>
      <c r="I124" s="24"/>
      <c r="J124" s="28"/>
      <c r="K124" s="184"/>
      <c r="L124" s="79"/>
      <c r="M124" s="185"/>
      <c r="N124" s="79"/>
      <c r="O124" s="186"/>
      <c r="P124" s="79"/>
      <c r="Q124" s="187"/>
      <c r="R124" s="79"/>
      <c r="S124" s="181"/>
      <c r="T124" s="79"/>
      <c r="U124" s="181"/>
      <c r="V124" s="79"/>
      <c r="W124" s="182"/>
      <c r="X124" s="79"/>
      <c r="Y124" s="182"/>
      <c r="Z124" s="79"/>
      <c r="AA124" s="181"/>
      <c r="AB124" s="79"/>
      <c r="AC124" s="181"/>
      <c r="AD124" s="79"/>
      <c r="AE124" s="182"/>
      <c r="AF124" s="79"/>
      <c r="AG124" s="182"/>
      <c r="AH124" s="79"/>
      <c r="AI124" s="181"/>
      <c r="AJ124" s="79"/>
      <c r="AK124" s="181"/>
      <c r="AL124" s="79"/>
      <c r="AM124" s="182"/>
      <c r="AN124" s="79"/>
      <c r="AO124" s="182"/>
      <c r="AP124" s="79"/>
      <c r="AQ124" s="181"/>
      <c r="AR124" s="79"/>
      <c r="AS124" s="181"/>
      <c r="AT124" s="79"/>
      <c r="AU124" s="182"/>
      <c r="AV124" s="79"/>
      <c r="AW124" s="182"/>
      <c r="AX124" s="79"/>
      <c r="AY124" s="181"/>
      <c r="AZ124" s="79"/>
      <c r="BA124" s="181"/>
      <c r="BB124" s="79"/>
      <c r="BC124" s="182"/>
      <c r="BD124" s="79"/>
      <c r="BE124" s="182"/>
      <c r="BF124" s="79"/>
      <c r="BG124" s="181"/>
      <c r="BH124" s="79"/>
      <c r="BI124" s="181"/>
      <c r="BJ124" s="79"/>
      <c r="BK124" s="182"/>
      <c r="BL124" s="79"/>
      <c r="BM124" s="182"/>
      <c r="BN124" s="79"/>
      <c r="BO124" s="180"/>
      <c r="BP124" s="78"/>
      <c r="BQ124" s="79"/>
      <c r="BR124" s="26"/>
      <c r="BS124" s="193"/>
      <c r="BT124" s="79"/>
      <c r="BU124" s="192"/>
      <c r="BV124" s="78"/>
      <c r="BW124" s="78"/>
      <c r="BX124" s="78"/>
      <c r="BY124" s="78"/>
      <c r="BZ124" s="78"/>
      <c r="CA124" s="79"/>
      <c r="CB124" s="192"/>
      <c r="CC124" s="78"/>
      <c r="CD124" s="78"/>
      <c r="CE124" s="78"/>
      <c r="CF124" s="78"/>
      <c r="CG124" s="78"/>
      <c r="CH124" s="79"/>
      <c r="CI124" s="27">
        <f t="shared" si="1"/>
        <v>0</v>
      </c>
    </row>
    <row r="125" spans="1:87" ht="34.5" customHeight="1" x14ac:dyDescent="0.25">
      <c r="A125" s="23">
        <f t="shared" si="0"/>
        <v>113</v>
      </c>
      <c r="B125" s="179"/>
      <c r="C125" s="79"/>
      <c r="D125" s="181"/>
      <c r="E125" s="78"/>
      <c r="F125" s="79"/>
      <c r="G125" s="188"/>
      <c r="H125" s="79"/>
      <c r="I125" s="24"/>
      <c r="J125" s="25"/>
      <c r="K125" s="184"/>
      <c r="L125" s="79"/>
      <c r="M125" s="189"/>
      <c r="N125" s="79"/>
      <c r="O125" s="186"/>
      <c r="P125" s="79"/>
      <c r="Q125" s="190"/>
      <c r="R125" s="79"/>
      <c r="S125" s="181"/>
      <c r="T125" s="79"/>
      <c r="U125" s="181"/>
      <c r="V125" s="79"/>
      <c r="W125" s="179"/>
      <c r="X125" s="79"/>
      <c r="Y125" s="179"/>
      <c r="Z125" s="79"/>
      <c r="AA125" s="181"/>
      <c r="AB125" s="79"/>
      <c r="AC125" s="181"/>
      <c r="AD125" s="79"/>
      <c r="AE125" s="179"/>
      <c r="AF125" s="79"/>
      <c r="AG125" s="179"/>
      <c r="AH125" s="79"/>
      <c r="AI125" s="181"/>
      <c r="AJ125" s="79"/>
      <c r="AK125" s="181"/>
      <c r="AL125" s="79"/>
      <c r="AM125" s="179"/>
      <c r="AN125" s="79"/>
      <c r="AO125" s="179"/>
      <c r="AP125" s="79"/>
      <c r="AQ125" s="181"/>
      <c r="AR125" s="79"/>
      <c r="AS125" s="181"/>
      <c r="AT125" s="79"/>
      <c r="AU125" s="179"/>
      <c r="AV125" s="79"/>
      <c r="AW125" s="179"/>
      <c r="AX125" s="79"/>
      <c r="AY125" s="181"/>
      <c r="AZ125" s="79"/>
      <c r="BA125" s="181"/>
      <c r="BB125" s="79"/>
      <c r="BC125" s="179"/>
      <c r="BD125" s="79"/>
      <c r="BE125" s="179"/>
      <c r="BF125" s="79"/>
      <c r="BG125" s="181"/>
      <c r="BH125" s="79"/>
      <c r="BI125" s="181"/>
      <c r="BJ125" s="79"/>
      <c r="BK125" s="179"/>
      <c r="BL125" s="79"/>
      <c r="BM125" s="179"/>
      <c r="BN125" s="79"/>
      <c r="BO125" s="180"/>
      <c r="BP125" s="78"/>
      <c r="BQ125" s="79"/>
      <c r="BR125" s="26"/>
      <c r="BS125" s="191"/>
      <c r="BT125" s="79"/>
      <c r="BU125" s="192"/>
      <c r="BV125" s="78"/>
      <c r="BW125" s="78"/>
      <c r="BX125" s="78"/>
      <c r="BY125" s="78"/>
      <c r="BZ125" s="78"/>
      <c r="CA125" s="79"/>
      <c r="CB125" s="192"/>
      <c r="CC125" s="78"/>
      <c r="CD125" s="78"/>
      <c r="CE125" s="78"/>
      <c r="CF125" s="78"/>
      <c r="CG125" s="78"/>
      <c r="CH125" s="79"/>
      <c r="CI125" s="27">
        <f t="shared" si="1"/>
        <v>0</v>
      </c>
    </row>
    <row r="126" spans="1:87" ht="34.5" customHeight="1" x14ac:dyDescent="0.25">
      <c r="A126" s="23">
        <f t="shared" si="0"/>
        <v>114</v>
      </c>
      <c r="B126" s="182"/>
      <c r="C126" s="79"/>
      <c r="D126" s="179"/>
      <c r="E126" s="78"/>
      <c r="F126" s="79"/>
      <c r="G126" s="183"/>
      <c r="H126" s="79"/>
      <c r="I126" s="24"/>
      <c r="J126" s="28"/>
      <c r="K126" s="184"/>
      <c r="L126" s="79"/>
      <c r="M126" s="185"/>
      <c r="N126" s="79"/>
      <c r="O126" s="186"/>
      <c r="P126" s="79"/>
      <c r="Q126" s="187"/>
      <c r="R126" s="79"/>
      <c r="S126" s="181"/>
      <c r="T126" s="79"/>
      <c r="U126" s="181"/>
      <c r="V126" s="79"/>
      <c r="W126" s="182"/>
      <c r="X126" s="79"/>
      <c r="Y126" s="182"/>
      <c r="Z126" s="79"/>
      <c r="AA126" s="181"/>
      <c r="AB126" s="79"/>
      <c r="AC126" s="181"/>
      <c r="AD126" s="79"/>
      <c r="AE126" s="182"/>
      <c r="AF126" s="79"/>
      <c r="AG126" s="182"/>
      <c r="AH126" s="79"/>
      <c r="AI126" s="181"/>
      <c r="AJ126" s="79"/>
      <c r="AK126" s="181"/>
      <c r="AL126" s="79"/>
      <c r="AM126" s="182"/>
      <c r="AN126" s="79"/>
      <c r="AO126" s="182"/>
      <c r="AP126" s="79"/>
      <c r="AQ126" s="181"/>
      <c r="AR126" s="79"/>
      <c r="AS126" s="181"/>
      <c r="AT126" s="79"/>
      <c r="AU126" s="182"/>
      <c r="AV126" s="79"/>
      <c r="AW126" s="182"/>
      <c r="AX126" s="79"/>
      <c r="AY126" s="181"/>
      <c r="AZ126" s="79"/>
      <c r="BA126" s="181"/>
      <c r="BB126" s="79"/>
      <c r="BC126" s="182"/>
      <c r="BD126" s="79"/>
      <c r="BE126" s="182"/>
      <c r="BF126" s="79"/>
      <c r="BG126" s="181"/>
      <c r="BH126" s="79"/>
      <c r="BI126" s="181"/>
      <c r="BJ126" s="79"/>
      <c r="BK126" s="182"/>
      <c r="BL126" s="79"/>
      <c r="BM126" s="182"/>
      <c r="BN126" s="79"/>
      <c r="BO126" s="180"/>
      <c r="BP126" s="78"/>
      <c r="BQ126" s="79"/>
      <c r="BR126" s="26"/>
      <c r="BS126" s="193"/>
      <c r="BT126" s="79"/>
      <c r="BU126" s="192"/>
      <c r="BV126" s="78"/>
      <c r="BW126" s="78"/>
      <c r="BX126" s="78"/>
      <c r="BY126" s="78"/>
      <c r="BZ126" s="78"/>
      <c r="CA126" s="79"/>
      <c r="CB126" s="192"/>
      <c r="CC126" s="78"/>
      <c r="CD126" s="78"/>
      <c r="CE126" s="78"/>
      <c r="CF126" s="78"/>
      <c r="CG126" s="78"/>
      <c r="CH126" s="79"/>
      <c r="CI126" s="27">
        <f t="shared" si="1"/>
        <v>0</v>
      </c>
    </row>
    <row r="127" spans="1:87" ht="34.5" customHeight="1" x14ac:dyDescent="0.25">
      <c r="A127" s="23">
        <f t="shared" si="0"/>
        <v>115</v>
      </c>
      <c r="B127" s="179"/>
      <c r="C127" s="79"/>
      <c r="D127" s="181"/>
      <c r="E127" s="78"/>
      <c r="F127" s="79"/>
      <c r="G127" s="188"/>
      <c r="H127" s="79"/>
      <c r="I127" s="24"/>
      <c r="J127" s="25"/>
      <c r="K127" s="184"/>
      <c r="L127" s="79"/>
      <c r="M127" s="189"/>
      <c r="N127" s="79"/>
      <c r="O127" s="186"/>
      <c r="P127" s="79"/>
      <c r="Q127" s="190"/>
      <c r="R127" s="79"/>
      <c r="S127" s="181"/>
      <c r="T127" s="79"/>
      <c r="U127" s="181"/>
      <c r="V127" s="79"/>
      <c r="W127" s="179"/>
      <c r="X127" s="79"/>
      <c r="Y127" s="179"/>
      <c r="Z127" s="79"/>
      <c r="AA127" s="181"/>
      <c r="AB127" s="79"/>
      <c r="AC127" s="181"/>
      <c r="AD127" s="79"/>
      <c r="AE127" s="179"/>
      <c r="AF127" s="79"/>
      <c r="AG127" s="179"/>
      <c r="AH127" s="79"/>
      <c r="AI127" s="181"/>
      <c r="AJ127" s="79"/>
      <c r="AK127" s="181"/>
      <c r="AL127" s="79"/>
      <c r="AM127" s="179"/>
      <c r="AN127" s="79"/>
      <c r="AO127" s="179"/>
      <c r="AP127" s="79"/>
      <c r="AQ127" s="181"/>
      <c r="AR127" s="79"/>
      <c r="AS127" s="181"/>
      <c r="AT127" s="79"/>
      <c r="AU127" s="179"/>
      <c r="AV127" s="79"/>
      <c r="AW127" s="179"/>
      <c r="AX127" s="79"/>
      <c r="AY127" s="181"/>
      <c r="AZ127" s="79"/>
      <c r="BA127" s="181"/>
      <c r="BB127" s="79"/>
      <c r="BC127" s="179"/>
      <c r="BD127" s="79"/>
      <c r="BE127" s="179"/>
      <c r="BF127" s="79"/>
      <c r="BG127" s="181"/>
      <c r="BH127" s="79"/>
      <c r="BI127" s="181"/>
      <c r="BJ127" s="79"/>
      <c r="BK127" s="179"/>
      <c r="BL127" s="79"/>
      <c r="BM127" s="179"/>
      <c r="BN127" s="79"/>
      <c r="BO127" s="180"/>
      <c r="BP127" s="78"/>
      <c r="BQ127" s="79"/>
      <c r="BR127" s="26"/>
      <c r="BS127" s="191"/>
      <c r="BT127" s="79"/>
      <c r="BU127" s="192"/>
      <c r="BV127" s="78"/>
      <c r="BW127" s="78"/>
      <c r="BX127" s="78"/>
      <c r="BY127" s="78"/>
      <c r="BZ127" s="78"/>
      <c r="CA127" s="79"/>
      <c r="CB127" s="192"/>
      <c r="CC127" s="78"/>
      <c r="CD127" s="78"/>
      <c r="CE127" s="78"/>
      <c r="CF127" s="78"/>
      <c r="CG127" s="78"/>
      <c r="CH127" s="79"/>
      <c r="CI127" s="27">
        <f t="shared" si="1"/>
        <v>0</v>
      </c>
    </row>
    <row r="128" spans="1:87" ht="34.5" customHeight="1" x14ac:dyDescent="0.25">
      <c r="A128" s="23">
        <f t="shared" si="0"/>
        <v>116</v>
      </c>
      <c r="B128" s="182"/>
      <c r="C128" s="79"/>
      <c r="D128" s="179"/>
      <c r="E128" s="78"/>
      <c r="F128" s="79"/>
      <c r="G128" s="183"/>
      <c r="H128" s="79"/>
      <c r="I128" s="24"/>
      <c r="J128" s="28"/>
      <c r="K128" s="184"/>
      <c r="L128" s="79"/>
      <c r="M128" s="185"/>
      <c r="N128" s="79"/>
      <c r="O128" s="186"/>
      <c r="P128" s="79"/>
      <c r="Q128" s="187"/>
      <c r="R128" s="79"/>
      <c r="S128" s="181"/>
      <c r="T128" s="79"/>
      <c r="U128" s="181"/>
      <c r="V128" s="79"/>
      <c r="W128" s="182"/>
      <c r="X128" s="79"/>
      <c r="Y128" s="182"/>
      <c r="Z128" s="79"/>
      <c r="AA128" s="181"/>
      <c r="AB128" s="79"/>
      <c r="AC128" s="181"/>
      <c r="AD128" s="79"/>
      <c r="AE128" s="182"/>
      <c r="AF128" s="79"/>
      <c r="AG128" s="182"/>
      <c r="AH128" s="79"/>
      <c r="AI128" s="181"/>
      <c r="AJ128" s="79"/>
      <c r="AK128" s="181"/>
      <c r="AL128" s="79"/>
      <c r="AM128" s="182"/>
      <c r="AN128" s="79"/>
      <c r="AO128" s="182"/>
      <c r="AP128" s="79"/>
      <c r="AQ128" s="181"/>
      <c r="AR128" s="79"/>
      <c r="AS128" s="181"/>
      <c r="AT128" s="79"/>
      <c r="AU128" s="182"/>
      <c r="AV128" s="79"/>
      <c r="AW128" s="182"/>
      <c r="AX128" s="79"/>
      <c r="AY128" s="181"/>
      <c r="AZ128" s="79"/>
      <c r="BA128" s="181"/>
      <c r="BB128" s="79"/>
      <c r="BC128" s="182"/>
      <c r="BD128" s="79"/>
      <c r="BE128" s="182"/>
      <c r="BF128" s="79"/>
      <c r="BG128" s="181"/>
      <c r="BH128" s="79"/>
      <c r="BI128" s="181"/>
      <c r="BJ128" s="79"/>
      <c r="BK128" s="182"/>
      <c r="BL128" s="79"/>
      <c r="BM128" s="182"/>
      <c r="BN128" s="79"/>
      <c r="BO128" s="180"/>
      <c r="BP128" s="78"/>
      <c r="BQ128" s="79"/>
      <c r="BR128" s="26"/>
      <c r="BS128" s="193"/>
      <c r="BT128" s="79"/>
      <c r="BU128" s="192"/>
      <c r="BV128" s="78"/>
      <c r="BW128" s="78"/>
      <c r="BX128" s="78"/>
      <c r="BY128" s="78"/>
      <c r="BZ128" s="78"/>
      <c r="CA128" s="79"/>
      <c r="CB128" s="192"/>
      <c r="CC128" s="78"/>
      <c r="CD128" s="78"/>
      <c r="CE128" s="78"/>
      <c r="CF128" s="78"/>
      <c r="CG128" s="78"/>
      <c r="CH128" s="79"/>
      <c r="CI128" s="27">
        <f t="shared" si="1"/>
        <v>0</v>
      </c>
    </row>
    <row r="129" spans="1:87" ht="34.5" customHeight="1" x14ac:dyDescent="0.25">
      <c r="A129" s="23">
        <f t="shared" si="0"/>
        <v>117</v>
      </c>
      <c r="B129" s="179"/>
      <c r="C129" s="79"/>
      <c r="D129" s="181"/>
      <c r="E129" s="78"/>
      <c r="F129" s="79"/>
      <c r="G129" s="188"/>
      <c r="H129" s="79"/>
      <c r="I129" s="24"/>
      <c r="J129" s="25"/>
      <c r="K129" s="184"/>
      <c r="L129" s="79"/>
      <c r="M129" s="189"/>
      <c r="N129" s="79"/>
      <c r="O129" s="186"/>
      <c r="P129" s="79"/>
      <c r="Q129" s="190"/>
      <c r="R129" s="79"/>
      <c r="S129" s="181"/>
      <c r="T129" s="79"/>
      <c r="U129" s="181"/>
      <c r="V129" s="79"/>
      <c r="W129" s="179"/>
      <c r="X129" s="79"/>
      <c r="Y129" s="179"/>
      <c r="Z129" s="79"/>
      <c r="AA129" s="181"/>
      <c r="AB129" s="79"/>
      <c r="AC129" s="181"/>
      <c r="AD129" s="79"/>
      <c r="AE129" s="179"/>
      <c r="AF129" s="79"/>
      <c r="AG129" s="179"/>
      <c r="AH129" s="79"/>
      <c r="AI129" s="181"/>
      <c r="AJ129" s="79"/>
      <c r="AK129" s="181"/>
      <c r="AL129" s="79"/>
      <c r="AM129" s="179"/>
      <c r="AN129" s="79"/>
      <c r="AO129" s="179"/>
      <c r="AP129" s="79"/>
      <c r="AQ129" s="181"/>
      <c r="AR129" s="79"/>
      <c r="AS129" s="181"/>
      <c r="AT129" s="79"/>
      <c r="AU129" s="179"/>
      <c r="AV129" s="79"/>
      <c r="AW129" s="179"/>
      <c r="AX129" s="79"/>
      <c r="AY129" s="181"/>
      <c r="AZ129" s="79"/>
      <c r="BA129" s="181"/>
      <c r="BB129" s="79"/>
      <c r="BC129" s="179"/>
      <c r="BD129" s="79"/>
      <c r="BE129" s="179"/>
      <c r="BF129" s="79"/>
      <c r="BG129" s="181"/>
      <c r="BH129" s="79"/>
      <c r="BI129" s="181"/>
      <c r="BJ129" s="79"/>
      <c r="BK129" s="179"/>
      <c r="BL129" s="79"/>
      <c r="BM129" s="179"/>
      <c r="BN129" s="79"/>
      <c r="BO129" s="180"/>
      <c r="BP129" s="78"/>
      <c r="BQ129" s="79"/>
      <c r="BR129" s="26"/>
      <c r="BS129" s="191"/>
      <c r="BT129" s="79"/>
      <c r="BU129" s="192"/>
      <c r="BV129" s="78"/>
      <c r="BW129" s="78"/>
      <c r="BX129" s="78"/>
      <c r="BY129" s="78"/>
      <c r="BZ129" s="78"/>
      <c r="CA129" s="79"/>
      <c r="CB129" s="192"/>
      <c r="CC129" s="78"/>
      <c r="CD129" s="78"/>
      <c r="CE129" s="78"/>
      <c r="CF129" s="78"/>
      <c r="CG129" s="78"/>
      <c r="CH129" s="79"/>
      <c r="CI129" s="27">
        <f t="shared" si="1"/>
        <v>0</v>
      </c>
    </row>
    <row r="130" spans="1:87" ht="34.5" customHeight="1" x14ac:dyDescent="0.25">
      <c r="A130" s="23">
        <f t="shared" si="0"/>
        <v>118</v>
      </c>
      <c r="B130" s="182"/>
      <c r="C130" s="79"/>
      <c r="D130" s="179"/>
      <c r="E130" s="78"/>
      <c r="F130" s="79"/>
      <c r="G130" s="183"/>
      <c r="H130" s="79"/>
      <c r="I130" s="24"/>
      <c r="J130" s="28"/>
      <c r="K130" s="184"/>
      <c r="L130" s="79"/>
      <c r="M130" s="185"/>
      <c r="N130" s="79"/>
      <c r="O130" s="186"/>
      <c r="P130" s="79"/>
      <c r="Q130" s="187"/>
      <c r="R130" s="79"/>
      <c r="S130" s="181"/>
      <c r="T130" s="79"/>
      <c r="U130" s="181"/>
      <c r="V130" s="79"/>
      <c r="W130" s="182"/>
      <c r="X130" s="79"/>
      <c r="Y130" s="182"/>
      <c r="Z130" s="79"/>
      <c r="AA130" s="181"/>
      <c r="AB130" s="79"/>
      <c r="AC130" s="181"/>
      <c r="AD130" s="79"/>
      <c r="AE130" s="182"/>
      <c r="AF130" s="79"/>
      <c r="AG130" s="182"/>
      <c r="AH130" s="79"/>
      <c r="AI130" s="181"/>
      <c r="AJ130" s="79"/>
      <c r="AK130" s="181"/>
      <c r="AL130" s="79"/>
      <c r="AM130" s="182"/>
      <c r="AN130" s="79"/>
      <c r="AO130" s="182"/>
      <c r="AP130" s="79"/>
      <c r="AQ130" s="181"/>
      <c r="AR130" s="79"/>
      <c r="AS130" s="181"/>
      <c r="AT130" s="79"/>
      <c r="AU130" s="182"/>
      <c r="AV130" s="79"/>
      <c r="AW130" s="182"/>
      <c r="AX130" s="79"/>
      <c r="AY130" s="181"/>
      <c r="AZ130" s="79"/>
      <c r="BA130" s="181"/>
      <c r="BB130" s="79"/>
      <c r="BC130" s="182"/>
      <c r="BD130" s="79"/>
      <c r="BE130" s="182"/>
      <c r="BF130" s="79"/>
      <c r="BG130" s="181"/>
      <c r="BH130" s="79"/>
      <c r="BI130" s="181"/>
      <c r="BJ130" s="79"/>
      <c r="BK130" s="182"/>
      <c r="BL130" s="79"/>
      <c r="BM130" s="182"/>
      <c r="BN130" s="79"/>
      <c r="BO130" s="180"/>
      <c r="BP130" s="78"/>
      <c r="BQ130" s="79"/>
      <c r="BR130" s="26"/>
      <c r="BS130" s="193"/>
      <c r="BT130" s="79"/>
      <c r="BU130" s="192"/>
      <c r="BV130" s="78"/>
      <c r="BW130" s="78"/>
      <c r="BX130" s="78"/>
      <c r="BY130" s="78"/>
      <c r="BZ130" s="78"/>
      <c r="CA130" s="79"/>
      <c r="CB130" s="192"/>
      <c r="CC130" s="78"/>
      <c r="CD130" s="78"/>
      <c r="CE130" s="78"/>
      <c r="CF130" s="78"/>
      <c r="CG130" s="78"/>
      <c r="CH130" s="79"/>
      <c r="CI130" s="27">
        <f t="shared" si="1"/>
        <v>0</v>
      </c>
    </row>
    <row r="131" spans="1:87" ht="34.5" customHeight="1" x14ac:dyDescent="0.25">
      <c r="A131" s="23">
        <f t="shared" si="0"/>
        <v>119</v>
      </c>
      <c r="B131" s="179"/>
      <c r="C131" s="79"/>
      <c r="D131" s="181"/>
      <c r="E131" s="78"/>
      <c r="F131" s="79"/>
      <c r="G131" s="188"/>
      <c r="H131" s="79"/>
      <c r="I131" s="24"/>
      <c r="J131" s="25"/>
      <c r="K131" s="184"/>
      <c r="L131" s="79"/>
      <c r="M131" s="189"/>
      <c r="N131" s="79"/>
      <c r="O131" s="186"/>
      <c r="P131" s="79"/>
      <c r="Q131" s="190"/>
      <c r="R131" s="79"/>
      <c r="S131" s="181"/>
      <c r="T131" s="79"/>
      <c r="U131" s="181"/>
      <c r="V131" s="79"/>
      <c r="W131" s="179"/>
      <c r="X131" s="79"/>
      <c r="Y131" s="179"/>
      <c r="Z131" s="79"/>
      <c r="AA131" s="181"/>
      <c r="AB131" s="79"/>
      <c r="AC131" s="181"/>
      <c r="AD131" s="79"/>
      <c r="AE131" s="179"/>
      <c r="AF131" s="79"/>
      <c r="AG131" s="179"/>
      <c r="AH131" s="79"/>
      <c r="AI131" s="181"/>
      <c r="AJ131" s="79"/>
      <c r="AK131" s="181"/>
      <c r="AL131" s="79"/>
      <c r="AM131" s="179"/>
      <c r="AN131" s="79"/>
      <c r="AO131" s="179"/>
      <c r="AP131" s="79"/>
      <c r="AQ131" s="181"/>
      <c r="AR131" s="79"/>
      <c r="AS131" s="181"/>
      <c r="AT131" s="79"/>
      <c r="AU131" s="179"/>
      <c r="AV131" s="79"/>
      <c r="AW131" s="179"/>
      <c r="AX131" s="79"/>
      <c r="AY131" s="181"/>
      <c r="AZ131" s="79"/>
      <c r="BA131" s="181"/>
      <c r="BB131" s="79"/>
      <c r="BC131" s="179"/>
      <c r="BD131" s="79"/>
      <c r="BE131" s="179"/>
      <c r="BF131" s="79"/>
      <c r="BG131" s="181"/>
      <c r="BH131" s="79"/>
      <c r="BI131" s="181"/>
      <c r="BJ131" s="79"/>
      <c r="BK131" s="179"/>
      <c r="BL131" s="79"/>
      <c r="BM131" s="179"/>
      <c r="BN131" s="79"/>
      <c r="BO131" s="180"/>
      <c r="BP131" s="78"/>
      <c r="BQ131" s="79"/>
      <c r="BR131" s="26"/>
      <c r="BS131" s="191"/>
      <c r="BT131" s="79"/>
      <c r="BU131" s="192"/>
      <c r="BV131" s="78"/>
      <c r="BW131" s="78"/>
      <c r="BX131" s="78"/>
      <c r="BY131" s="78"/>
      <c r="BZ131" s="78"/>
      <c r="CA131" s="79"/>
      <c r="CB131" s="192"/>
      <c r="CC131" s="78"/>
      <c r="CD131" s="78"/>
      <c r="CE131" s="78"/>
      <c r="CF131" s="78"/>
      <c r="CG131" s="78"/>
      <c r="CH131" s="79"/>
      <c r="CI131" s="27">
        <f t="shared" si="1"/>
        <v>0</v>
      </c>
    </row>
    <row r="132" spans="1:87" ht="34.5" customHeight="1" x14ac:dyDescent="0.25">
      <c r="A132" s="23">
        <f t="shared" si="0"/>
        <v>120</v>
      </c>
      <c r="B132" s="182"/>
      <c r="C132" s="79"/>
      <c r="D132" s="179"/>
      <c r="E132" s="78"/>
      <c r="F132" s="79"/>
      <c r="G132" s="183"/>
      <c r="H132" s="79"/>
      <c r="I132" s="24"/>
      <c r="J132" s="28"/>
      <c r="K132" s="184"/>
      <c r="L132" s="79"/>
      <c r="M132" s="185"/>
      <c r="N132" s="79"/>
      <c r="O132" s="186"/>
      <c r="P132" s="79"/>
      <c r="Q132" s="187"/>
      <c r="R132" s="79"/>
      <c r="S132" s="181"/>
      <c r="T132" s="79"/>
      <c r="U132" s="181"/>
      <c r="V132" s="79"/>
      <c r="W132" s="182"/>
      <c r="X132" s="79"/>
      <c r="Y132" s="182"/>
      <c r="Z132" s="79"/>
      <c r="AA132" s="181"/>
      <c r="AB132" s="79"/>
      <c r="AC132" s="181"/>
      <c r="AD132" s="79"/>
      <c r="AE132" s="182"/>
      <c r="AF132" s="79"/>
      <c r="AG132" s="182"/>
      <c r="AH132" s="79"/>
      <c r="AI132" s="181"/>
      <c r="AJ132" s="79"/>
      <c r="AK132" s="181"/>
      <c r="AL132" s="79"/>
      <c r="AM132" s="182"/>
      <c r="AN132" s="79"/>
      <c r="AO132" s="182"/>
      <c r="AP132" s="79"/>
      <c r="AQ132" s="181"/>
      <c r="AR132" s="79"/>
      <c r="AS132" s="181"/>
      <c r="AT132" s="79"/>
      <c r="AU132" s="182"/>
      <c r="AV132" s="79"/>
      <c r="AW132" s="182"/>
      <c r="AX132" s="79"/>
      <c r="AY132" s="181"/>
      <c r="AZ132" s="79"/>
      <c r="BA132" s="181"/>
      <c r="BB132" s="79"/>
      <c r="BC132" s="182"/>
      <c r="BD132" s="79"/>
      <c r="BE132" s="182"/>
      <c r="BF132" s="79"/>
      <c r="BG132" s="181"/>
      <c r="BH132" s="79"/>
      <c r="BI132" s="181"/>
      <c r="BJ132" s="79"/>
      <c r="BK132" s="182"/>
      <c r="BL132" s="79"/>
      <c r="BM132" s="182"/>
      <c r="BN132" s="79"/>
      <c r="BO132" s="180"/>
      <c r="BP132" s="78"/>
      <c r="BQ132" s="79"/>
      <c r="BR132" s="26"/>
      <c r="BS132" s="193"/>
      <c r="BT132" s="79"/>
      <c r="BU132" s="192"/>
      <c r="BV132" s="78"/>
      <c r="BW132" s="78"/>
      <c r="BX132" s="78"/>
      <c r="BY132" s="78"/>
      <c r="BZ132" s="78"/>
      <c r="CA132" s="79"/>
      <c r="CB132" s="192"/>
      <c r="CC132" s="78"/>
      <c r="CD132" s="78"/>
      <c r="CE132" s="78"/>
      <c r="CF132" s="78"/>
      <c r="CG132" s="78"/>
      <c r="CH132" s="79"/>
      <c r="CI132" s="27">
        <f t="shared" si="1"/>
        <v>0</v>
      </c>
    </row>
    <row r="133" spans="1:87" ht="34.5" customHeight="1" x14ac:dyDescent="0.25">
      <c r="A133" s="23">
        <f t="shared" si="0"/>
        <v>121</v>
      </c>
      <c r="B133" s="179"/>
      <c r="C133" s="79"/>
      <c r="D133" s="181"/>
      <c r="E133" s="78"/>
      <c r="F133" s="79"/>
      <c r="G133" s="188"/>
      <c r="H133" s="79"/>
      <c r="I133" s="24"/>
      <c r="J133" s="25"/>
      <c r="K133" s="184"/>
      <c r="L133" s="79"/>
      <c r="M133" s="189"/>
      <c r="N133" s="79"/>
      <c r="O133" s="186"/>
      <c r="P133" s="79"/>
      <c r="Q133" s="190"/>
      <c r="R133" s="79"/>
      <c r="S133" s="181"/>
      <c r="T133" s="79"/>
      <c r="U133" s="181"/>
      <c r="V133" s="79"/>
      <c r="W133" s="179"/>
      <c r="X133" s="79"/>
      <c r="Y133" s="179"/>
      <c r="Z133" s="79"/>
      <c r="AA133" s="181"/>
      <c r="AB133" s="79"/>
      <c r="AC133" s="181"/>
      <c r="AD133" s="79"/>
      <c r="AE133" s="179"/>
      <c r="AF133" s="79"/>
      <c r="AG133" s="179"/>
      <c r="AH133" s="79"/>
      <c r="AI133" s="181"/>
      <c r="AJ133" s="79"/>
      <c r="AK133" s="181"/>
      <c r="AL133" s="79"/>
      <c r="AM133" s="179"/>
      <c r="AN133" s="79"/>
      <c r="AO133" s="179"/>
      <c r="AP133" s="79"/>
      <c r="AQ133" s="181"/>
      <c r="AR133" s="79"/>
      <c r="AS133" s="181"/>
      <c r="AT133" s="79"/>
      <c r="AU133" s="179"/>
      <c r="AV133" s="79"/>
      <c r="AW133" s="179"/>
      <c r="AX133" s="79"/>
      <c r="AY133" s="181"/>
      <c r="AZ133" s="79"/>
      <c r="BA133" s="181"/>
      <c r="BB133" s="79"/>
      <c r="BC133" s="179"/>
      <c r="BD133" s="79"/>
      <c r="BE133" s="179"/>
      <c r="BF133" s="79"/>
      <c r="BG133" s="181"/>
      <c r="BH133" s="79"/>
      <c r="BI133" s="181"/>
      <c r="BJ133" s="79"/>
      <c r="BK133" s="179"/>
      <c r="BL133" s="79"/>
      <c r="BM133" s="179"/>
      <c r="BN133" s="79"/>
      <c r="BO133" s="180"/>
      <c r="BP133" s="78"/>
      <c r="BQ133" s="79"/>
      <c r="BR133" s="26"/>
      <c r="BS133" s="191"/>
      <c r="BT133" s="79"/>
      <c r="BU133" s="192"/>
      <c r="BV133" s="78"/>
      <c r="BW133" s="78"/>
      <c r="BX133" s="78"/>
      <c r="BY133" s="78"/>
      <c r="BZ133" s="78"/>
      <c r="CA133" s="79"/>
      <c r="CB133" s="192"/>
      <c r="CC133" s="78"/>
      <c r="CD133" s="78"/>
      <c r="CE133" s="78"/>
      <c r="CF133" s="78"/>
      <c r="CG133" s="78"/>
      <c r="CH133" s="79"/>
      <c r="CI133" s="27">
        <f t="shared" si="1"/>
        <v>0</v>
      </c>
    </row>
    <row r="134" spans="1:87" ht="34.5" customHeight="1" x14ac:dyDescent="0.25">
      <c r="A134" s="23">
        <f t="shared" si="0"/>
        <v>122</v>
      </c>
      <c r="B134" s="182"/>
      <c r="C134" s="79"/>
      <c r="D134" s="179"/>
      <c r="E134" s="78"/>
      <c r="F134" s="79"/>
      <c r="G134" s="183"/>
      <c r="H134" s="79"/>
      <c r="I134" s="24"/>
      <c r="J134" s="28"/>
      <c r="K134" s="184"/>
      <c r="L134" s="79"/>
      <c r="M134" s="185"/>
      <c r="N134" s="79"/>
      <c r="O134" s="186"/>
      <c r="P134" s="79"/>
      <c r="Q134" s="187"/>
      <c r="R134" s="79"/>
      <c r="S134" s="181"/>
      <c r="T134" s="79"/>
      <c r="U134" s="181"/>
      <c r="V134" s="79"/>
      <c r="W134" s="182"/>
      <c r="X134" s="79"/>
      <c r="Y134" s="182"/>
      <c r="Z134" s="79"/>
      <c r="AA134" s="181"/>
      <c r="AB134" s="79"/>
      <c r="AC134" s="181"/>
      <c r="AD134" s="79"/>
      <c r="AE134" s="182"/>
      <c r="AF134" s="79"/>
      <c r="AG134" s="182"/>
      <c r="AH134" s="79"/>
      <c r="AI134" s="181"/>
      <c r="AJ134" s="79"/>
      <c r="AK134" s="181"/>
      <c r="AL134" s="79"/>
      <c r="AM134" s="182"/>
      <c r="AN134" s="79"/>
      <c r="AO134" s="182"/>
      <c r="AP134" s="79"/>
      <c r="AQ134" s="181"/>
      <c r="AR134" s="79"/>
      <c r="AS134" s="181"/>
      <c r="AT134" s="79"/>
      <c r="AU134" s="182"/>
      <c r="AV134" s="79"/>
      <c r="AW134" s="182"/>
      <c r="AX134" s="79"/>
      <c r="AY134" s="181"/>
      <c r="AZ134" s="79"/>
      <c r="BA134" s="181"/>
      <c r="BB134" s="79"/>
      <c r="BC134" s="182"/>
      <c r="BD134" s="79"/>
      <c r="BE134" s="182"/>
      <c r="BF134" s="79"/>
      <c r="BG134" s="181"/>
      <c r="BH134" s="79"/>
      <c r="BI134" s="181"/>
      <c r="BJ134" s="79"/>
      <c r="BK134" s="182"/>
      <c r="BL134" s="79"/>
      <c r="BM134" s="182"/>
      <c r="BN134" s="79"/>
      <c r="BO134" s="180"/>
      <c r="BP134" s="78"/>
      <c r="BQ134" s="79"/>
      <c r="BR134" s="26"/>
      <c r="BS134" s="193"/>
      <c r="BT134" s="79"/>
      <c r="BU134" s="192"/>
      <c r="BV134" s="78"/>
      <c r="BW134" s="78"/>
      <c r="BX134" s="78"/>
      <c r="BY134" s="78"/>
      <c r="BZ134" s="78"/>
      <c r="CA134" s="79"/>
      <c r="CB134" s="192"/>
      <c r="CC134" s="78"/>
      <c r="CD134" s="78"/>
      <c r="CE134" s="78"/>
      <c r="CF134" s="78"/>
      <c r="CG134" s="78"/>
      <c r="CH134" s="79"/>
      <c r="CI134" s="27">
        <f t="shared" si="1"/>
        <v>0</v>
      </c>
    </row>
    <row r="135" spans="1:87" ht="34.5" customHeight="1" x14ac:dyDescent="0.25">
      <c r="A135" s="23">
        <f t="shared" si="0"/>
        <v>123</v>
      </c>
      <c r="B135" s="179"/>
      <c r="C135" s="79"/>
      <c r="D135" s="181"/>
      <c r="E135" s="78"/>
      <c r="F135" s="79"/>
      <c r="G135" s="188"/>
      <c r="H135" s="79"/>
      <c r="I135" s="24"/>
      <c r="J135" s="25"/>
      <c r="K135" s="184"/>
      <c r="L135" s="79"/>
      <c r="M135" s="189"/>
      <c r="N135" s="79"/>
      <c r="O135" s="186"/>
      <c r="P135" s="79"/>
      <c r="Q135" s="190"/>
      <c r="R135" s="79"/>
      <c r="S135" s="181"/>
      <c r="T135" s="79"/>
      <c r="U135" s="181"/>
      <c r="V135" s="79"/>
      <c r="W135" s="179"/>
      <c r="X135" s="79"/>
      <c r="Y135" s="179"/>
      <c r="Z135" s="79"/>
      <c r="AA135" s="181"/>
      <c r="AB135" s="79"/>
      <c r="AC135" s="181"/>
      <c r="AD135" s="79"/>
      <c r="AE135" s="179"/>
      <c r="AF135" s="79"/>
      <c r="AG135" s="179"/>
      <c r="AH135" s="79"/>
      <c r="AI135" s="181"/>
      <c r="AJ135" s="79"/>
      <c r="AK135" s="181"/>
      <c r="AL135" s="79"/>
      <c r="AM135" s="179"/>
      <c r="AN135" s="79"/>
      <c r="AO135" s="179"/>
      <c r="AP135" s="79"/>
      <c r="AQ135" s="181"/>
      <c r="AR135" s="79"/>
      <c r="AS135" s="181"/>
      <c r="AT135" s="79"/>
      <c r="AU135" s="179"/>
      <c r="AV135" s="79"/>
      <c r="AW135" s="179"/>
      <c r="AX135" s="79"/>
      <c r="AY135" s="181"/>
      <c r="AZ135" s="79"/>
      <c r="BA135" s="181"/>
      <c r="BB135" s="79"/>
      <c r="BC135" s="179"/>
      <c r="BD135" s="79"/>
      <c r="BE135" s="179"/>
      <c r="BF135" s="79"/>
      <c r="BG135" s="181"/>
      <c r="BH135" s="79"/>
      <c r="BI135" s="181"/>
      <c r="BJ135" s="79"/>
      <c r="BK135" s="179"/>
      <c r="BL135" s="79"/>
      <c r="BM135" s="179"/>
      <c r="BN135" s="79"/>
      <c r="BO135" s="180"/>
      <c r="BP135" s="78"/>
      <c r="BQ135" s="79"/>
      <c r="BR135" s="26"/>
      <c r="BS135" s="191"/>
      <c r="BT135" s="79"/>
      <c r="BU135" s="192"/>
      <c r="BV135" s="78"/>
      <c r="BW135" s="78"/>
      <c r="BX135" s="78"/>
      <c r="BY135" s="78"/>
      <c r="BZ135" s="78"/>
      <c r="CA135" s="79"/>
      <c r="CB135" s="192"/>
      <c r="CC135" s="78"/>
      <c r="CD135" s="78"/>
      <c r="CE135" s="78"/>
      <c r="CF135" s="78"/>
      <c r="CG135" s="78"/>
      <c r="CH135" s="79"/>
      <c r="CI135" s="27">
        <f t="shared" si="1"/>
        <v>0</v>
      </c>
    </row>
    <row r="136" spans="1:87" ht="34.5" customHeight="1" x14ac:dyDescent="0.25">
      <c r="A136" s="23">
        <f t="shared" si="0"/>
        <v>124</v>
      </c>
      <c r="B136" s="182"/>
      <c r="C136" s="79"/>
      <c r="D136" s="179"/>
      <c r="E136" s="78"/>
      <c r="F136" s="79"/>
      <c r="G136" s="183"/>
      <c r="H136" s="79"/>
      <c r="I136" s="24"/>
      <c r="J136" s="28"/>
      <c r="K136" s="184"/>
      <c r="L136" s="79"/>
      <c r="M136" s="185"/>
      <c r="N136" s="79"/>
      <c r="O136" s="186"/>
      <c r="P136" s="79"/>
      <c r="Q136" s="187"/>
      <c r="R136" s="79"/>
      <c r="S136" s="181"/>
      <c r="T136" s="79"/>
      <c r="U136" s="181"/>
      <c r="V136" s="79"/>
      <c r="W136" s="182"/>
      <c r="X136" s="79"/>
      <c r="Y136" s="182"/>
      <c r="Z136" s="79"/>
      <c r="AA136" s="181"/>
      <c r="AB136" s="79"/>
      <c r="AC136" s="181"/>
      <c r="AD136" s="79"/>
      <c r="AE136" s="182"/>
      <c r="AF136" s="79"/>
      <c r="AG136" s="182"/>
      <c r="AH136" s="79"/>
      <c r="AI136" s="181"/>
      <c r="AJ136" s="79"/>
      <c r="AK136" s="181"/>
      <c r="AL136" s="79"/>
      <c r="AM136" s="182"/>
      <c r="AN136" s="79"/>
      <c r="AO136" s="182"/>
      <c r="AP136" s="79"/>
      <c r="AQ136" s="181"/>
      <c r="AR136" s="79"/>
      <c r="AS136" s="181"/>
      <c r="AT136" s="79"/>
      <c r="AU136" s="182"/>
      <c r="AV136" s="79"/>
      <c r="AW136" s="182"/>
      <c r="AX136" s="79"/>
      <c r="AY136" s="181"/>
      <c r="AZ136" s="79"/>
      <c r="BA136" s="181"/>
      <c r="BB136" s="79"/>
      <c r="BC136" s="182"/>
      <c r="BD136" s="79"/>
      <c r="BE136" s="182"/>
      <c r="BF136" s="79"/>
      <c r="BG136" s="181"/>
      <c r="BH136" s="79"/>
      <c r="BI136" s="181"/>
      <c r="BJ136" s="79"/>
      <c r="BK136" s="182"/>
      <c r="BL136" s="79"/>
      <c r="BM136" s="182"/>
      <c r="BN136" s="79"/>
      <c r="BO136" s="180"/>
      <c r="BP136" s="78"/>
      <c r="BQ136" s="79"/>
      <c r="BR136" s="26"/>
      <c r="BS136" s="193"/>
      <c r="BT136" s="79"/>
      <c r="BU136" s="192"/>
      <c r="BV136" s="78"/>
      <c r="BW136" s="78"/>
      <c r="BX136" s="78"/>
      <c r="BY136" s="78"/>
      <c r="BZ136" s="78"/>
      <c r="CA136" s="79"/>
      <c r="CB136" s="192"/>
      <c r="CC136" s="78"/>
      <c r="CD136" s="78"/>
      <c r="CE136" s="78"/>
      <c r="CF136" s="78"/>
      <c r="CG136" s="78"/>
      <c r="CH136" s="79"/>
      <c r="CI136" s="27">
        <f t="shared" si="1"/>
        <v>0</v>
      </c>
    </row>
    <row r="137" spans="1:87" ht="34.5" customHeight="1" x14ac:dyDescent="0.25">
      <c r="A137" s="23">
        <f t="shared" si="0"/>
        <v>125</v>
      </c>
      <c r="B137" s="179"/>
      <c r="C137" s="79"/>
      <c r="D137" s="181"/>
      <c r="E137" s="78"/>
      <c r="F137" s="79"/>
      <c r="G137" s="188"/>
      <c r="H137" s="79"/>
      <c r="I137" s="24"/>
      <c r="J137" s="25"/>
      <c r="K137" s="184"/>
      <c r="L137" s="79"/>
      <c r="M137" s="189"/>
      <c r="N137" s="79"/>
      <c r="O137" s="186"/>
      <c r="P137" s="79"/>
      <c r="Q137" s="190"/>
      <c r="R137" s="79"/>
      <c r="S137" s="181"/>
      <c r="T137" s="79"/>
      <c r="U137" s="181"/>
      <c r="V137" s="79"/>
      <c r="W137" s="179"/>
      <c r="X137" s="79"/>
      <c r="Y137" s="179"/>
      <c r="Z137" s="79"/>
      <c r="AA137" s="181"/>
      <c r="AB137" s="79"/>
      <c r="AC137" s="181"/>
      <c r="AD137" s="79"/>
      <c r="AE137" s="179"/>
      <c r="AF137" s="79"/>
      <c r="AG137" s="179"/>
      <c r="AH137" s="79"/>
      <c r="AI137" s="181"/>
      <c r="AJ137" s="79"/>
      <c r="AK137" s="181"/>
      <c r="AL137" s="79"/>
      <c r="AM137" s="179"/>
      <c r="AN137" s="79"/>
      <c r="AO137" s="179"/>
      <c r="AP137" s="79"/>
      <c r="AQ137" s="181"/>
      <c r="AR137" s="79"/>
      <c r="AS137" s="181"/>
      <c r="AT137" s="79"/>
      <c r="AU137" s="179"/>
      <c r="AV137" s="79"/>
      <c r="AW137" s="179"/>
      <c r="AX137" s="79"/>
      <c r="AY137" s="181"/>
      <c r="AZ137" s="79"/>
      <c r="BA137" s="181"/>
      <c r="BB137" s="79"/>
      <c r="BC137" s="179"/>
      <c r="BD137" s="79"/>
      <c r="BE137" s="179"/>
      <c r="BF137" s="79"/>
      <c r="BG137" s="181"/>
      <c r="BH137" s="79"/>
      <c r="BI137" s="181"/>
      <c r="BJ137" s="79"/>
      <c r="BK137" s="179"/>
      <c r="BL137" s="79"/>
      <c r="BM137" s="179"/>
      <c r="BN137" s="79"/>
      <c r="BO137" s="180"/>
      <c r="BP137" s="78"/>
      <c r="BQ137" s="79"/>
      <c r="BR137" s="26"/>
      <c r="BS137" s="191"/>
      <c r="BT137" s="79"/>
      <c r="BU137" s="192"/>
      <c r="BV137" s="78"/>
      <c r="BW137" s="78"/>
      <c r="BX137" s="78"/>
      <c r="BY137" s="78"/>
      <c r="BZ137" s="78"/>
      <c r="CA137" s="79"/>
      <c r="CB137" s="192"/>
      <c r="CC137" s="78"/>
      <c r="CD137" s="78"/>
      <c r="CE137" s="78"/>
      <c r="CF137" s="78"/>
      <c r="CG137" s="78"/>
      <c r="CH137" s="79"/>
      <c r="CI137" s="27">
        <f t="shared" si="1"/>
        <v>0</v>
      </c>
    </row>
    <row r="138" spans="1:87" ht="34.5" customHeight="1" x14ac:dyDescent="0.25">
      <c r="A138" s="23">
        <f t="shared" si="0"/>
        <v>126</v>
      </c>
      <c r="B138" s="182"/>
      <c r="C138" s="79"/>
      <c r="D138" s="179"/>
      <c r="E138" s="78"/>
      <c r="F138" s="79"/>
      <c r="G138" s="183"/>
      <c r="H138" s="79"/>
      <c r="I138" s="24"/>
      <c r="J138" s="28"/>
      <c r="K138" s="184"/>
      <c r="L138" s="79"/>
      <c r="M138" s="185"/>
      <c r="N138" s="79"/>
      <c r="O138" s="186"/>
      <c r="P138" s="79"/>
      <c r="Q138" s="187"/>
      <c r="R138" s="79"/>
      <c r="S138" s="181"/>
      <c r="T138" s="79"/>
      <c r="U138" s="181"/>
      <c r="V138" s="79"/>
      <c r="W138" s="182"/>
      <c r="X138" s="79"/>
      <c r="Y138" s="182"/>
      <c r="Z138" s="79"/>
      <c r="AA138" s="181"/>
      <c r="AB138" s="79"/>
      <c r="AC138" s="181"/>
      <c r="AD138" s="79"/>
      <c r="AE138" s="182"/>
      <c r="AF138" s="79"/>
      <c r="AG138" s="182"/>
      <c r="AH138" s="79"/>
      <c r="AI138" s="181"/>
      <c r="AJ138" s="79"/>
      <c r="AK138" s="181"/>
      <c r="AL138" s="79"/>
      <c r="AM138" s="182"/>
      <c r="AN138" s="79"/>
      <c r="AO138" s="182"/>
      <c r="AP138" s="79"/>
      <c r="AQ138" s="181"/>
      <c r="AR138" s="79"/>
      <c r="AS138" s="181"/>
      <c r="AT138" s="79"/>
      <c r="AU138" s="182"/>
      <c r="AV138" s="79"/>
      <c r="AW138" s="182"/>
      <c r="AX138" s="79"/>
      <c r="AY138" s="181"/>
      <c r="AZ138" s="79"/>
      <c r="BA138" s="181"/>
      <c r="BB138" s="79"/>
      <c r="BC138" s="182"/>
      <c r="BD138" s="79"/>
      <c r="BE138" s="182"/>
      <c r="BF138" s="79"/>
      <c r="BG138" s="181"/>
      <c r="BH138" s="79"/>
      <c r="BI138" s="181"/>
      <c r="BJ138" s="79"/>
      <c r="BK138" s="182"/>
      <c r="BL138" s="79"/>
      <c r="BM138" s="182"/>
      <c r="BN138" s="79"/>
      <c r="BO138" s="180"/>
      <c r="BP138" s="78"/>
      <c r="BQ138" s="79"/>
      <c r="BR138" s="26"/>
      <c r="BS138" s="193"/>
      <c r="BT138" s="79"/>
      <c r="BU138" s="192"/>
      <c r="BV138" s="78"/>
      <c r="BW138" s="78"/>
      <c r="BX138" s="78"/>
      <c r="BY138" s="78"/>
      <c r="BZ138" s="78"/>
      <c r="CA138" s="79"/>
      <c r="CB138" s="192"/>
      <c r="CC138" s="78"/>
      <c r="CD138" s="78"/>
      <c r="CE138" s="78"/>
      <c r="CF138" s="78"/>
      <c r="CG138" s="78"/>
      <c r="CH138" s="79"/>
      <c r="CI138" s="27">
        <f t="shared" si="1"/>
        <v>0</v>
      </c>
    </row>
    <row r="139" spans="1:87" ht="34.5" customHeight="1" x14ac:dyDescent="0.25">
      <c r="A139" s="23">
        <f t="shared" si="0"/>
        <v>127</v>
      </c>
      <c r="B139" s="179"/>
      <c r="C139" s="79"/>
      <c r="D139" s="181"/>
      <c r="E139" s="78"/>
      <c r="F139" s="79"/>
      <c r="G139" s="188"/>
      <c r="H139" s="79"/>
      <c r="I139" s="24"/>
      <c r="J139" s="25"/>
      <c r="K139" s="184"/>
      <c r="L139" s="79"/>
      <c r="M139" s="189"/>
      <c r="N139" s="79"/>
      <c r="O139" s="186"/>
      <c r="P139" s="79"/>
      <c r="Q139" s="190"/>
      <c r="R139" s="79"/>
      <c r="S139" s="181"/>
      <c r="T139" s="79"/>
      <c r="U139" s="181"/>
      <c r="V139" s="79"/>
      <c r="W139" s="179"/>
      <c r="X139" s="79"/>
      <c r="Y139" s="179"/>
      <c r="Z139" s="79"/>
      <c r="AA139" s="181"/>
      <c r="AB139" s="79"/>
      <c r="AC139" s="181"/>
      <c r="AD139" s="79"/>
      <c r="AE139" s="179"/>
      <c r="AF139" s="79"/>
      <c r="AG139" s="179"/>
      <c r="AH139" s="79"/>
      <c r="AI139" s="181"/>
      <c r="AJ139" s="79"/>
      <c r="AK139" s="181"/>
      <c r="AL139" s="79"/>
      <c r="AM139" s="179"/>
      <c r="AN139" s="79"/>
      <c r="AO139" s="179"/>
      <c r="AP139" s="79"/>
      <c r="AQ139" s="181"/>
      <c r="AR139" s="79"/>
      <c r="AS139" s="181"/>
      <c r="AT139" s="79"/>
      <c r="AU139" s="179"/>
      <c r="AV139" s="79"/>
      <c r="AW139" s="179"/>
      <c r="AX139" s="79"/>
      <c r="AY139" s="181"/>
      <c r="AZ139" s="79"/>
      <c r="BA139" s="181"/>
      <c r="BB139" s="79"/>
      <c r="BC139" s="179"/>
      <c r="BD139" s="79"/>
      <c r="BE139" s="179"/>
      <c r="BF139" s="79"/>
      <c r="BG139" s="181"/>
      <c r="BH139" s="79"/>
      <c r="BI139" s="181"/>
      <c r="BJ139" s="79"/>
      <c r="BK139" s="179"/>
      <c r="BL139" s="79"/>
      <c r="BM139" s="179"/>
      <c r="BN139" s="79"/>
      <c r="BO139" s="180"/>
      <c r="BP139" s="78"/>
      <c r="BQ139" s="79"/>
      <c r="BR139" s="26"/>
      <c r="BS139" s="191"/>
      <c r="BT139" s="79"/>
      <c r="BU139" s="192"/>
      <c r="BV139" s="78"/>
      <c r="BW139" s="78"/>
      <c r="BX139" s="78"/>
      <c r="BY139" s="78"/>
      <c r="BZ139" s="78"/>
      <c r="CA139" s="79"/>
      <c r="CB139" s="192"/>
      <c r="CC139" s="78"/>
      <c r="CD139" s="78"/>
      <c r="CE139" s="78"/>
      <c r="CF139" s="78"/>
      <c r="CG139" s="78"/>
      <c r="CH139" s="79"/>
      <c r="CI139" s="27">
        <f t="shared" si="1"/>
        <v>0</v>
      </c>
    </row>
    <row r="140" spans="1:87" ht="34.5" customHeight="1" x14ac:dyDescent="0.25">
      <c r="A140" s="23">
        <f t="shared" si="0"/>
        <v>128</v>
      </c>
      <c r="B140" s="182"/>
      <c r="C140" s="79"/>
      <c r="D140" s="179"/>
      <c r="E140" s="78"/>
      <c r="F140" s="79"/>
      <c r="G140" s="183"/>
      <c r="H140" s="79"/>
      <c r="I140" s="24"/>
      <c r="J140" s="28"/>
      <c r="K140" s="184"/>
      <c r="L140" s="79"/>
      <c r="M140" s="185"/>
      <c r="N140" s="79"/>
      <c r="O140" s="186"/>
      <c r="P140" s="79"/>
      <c r="Q140" s="187"/>
      <c r="R140" s="79"/>
      <c r="S140" s="181"/>
      <c r="T140" s="79"/>
      <c r="U140" s="181"/>
      <c r="V140" s="79"/>
      <c r="W140" s="182"/>
      <c r="X140" s="79"/>
      <c r="Y140" s="182"/>
      <c r="Z140" s="79"/>
      <c r="AA140" s="181"/>
      <c r="AB140" s="79"/>
      <c r="AC140" s="181"/>
      <c r="AD140" s="79"/>
      <c r="AE140" s="182"/>
      <c r="AF140" s="79"/>
      <c r="AG140" s="182"/>
      <c r="AH140" s="79"/>
      <c r="AI140" s="181"/>
      <c r="AJ140" s="79"/>
      <c r="AK140" s="181"/>
      <c r="AL140" s="79"/>
      <c r="AM140" s="182"/>
      <c r="AN140" s="79"/>
      <c r="AO140" s="182"/>
      <c r="AP140" s="79"/>
      <c r="AQ140" s="181"/>
      <c r="AR140" s="79"/>
      <c r="AS140" s="181"/>
      <c r="AT140" s="79"/>
      <c r="AU140" s="182"/>
      <c r="AV140" s="79"/>
      <c r="AW140" s="182"/>
      <c r="AX140" s="79"/>
      <c r="AY140" s="181"/>
      <c r="AZ140" s="79"/>
      <c r="BA140" s="181"/>
      <c r="BB140" s="79"/>
      <c r="BC140" s="182"/>
      <c r="BD140" s="79"/>
      <c r="BE140" s="182"/>
      <c r="BF140" s="79"/>
      <c r="BG140" s="181"/>
      <c r="BH140" s="79"/>
      <c r="BI140" s="181"/>
      <c r="BJ140" s="79"/>
      <c r="BK140" s="182"/>
      <c r="BL140" s="79"/>
      <c r="BM140" s="182"/>
      <c r="BN140" s="79"/>
      <c r="BO140" s="180"/>
      <c r="BP140" s="78"/>
      <c r="BQ140" s="79"/>
      <c r="BR140" s="26"/>
      <c r="BS140" s="193"/>
      <c r="BT140" s="79"/>
      <c r="BU140" s="192"/>
      <c r="BV140" s="78"/>
      <c r="BW140" s="78"/>
      <c r="BX140" s="78"/>
      <c r="BY140" s="78"/>
      <c r="BZ140" s="78"/>
      <c r="CA140" s="79"/>
      <c r="CB140" s="192"/>
      <c r="CC140" s="78"/>
      <c r="CD140" s="78"/>
      <c r="CE140" s="78"/>
      <c r="CF140" s="78"/>
      <c r="CG140" s="78"/>
      <c r="CH140" s="79"/>
      <c r="CI140" s="27">
        <f t="shared" si="1"/>
        <v>0</v>
      </c>
    </row>
    <row r="141" spans="1:87" ht="34.5" customHeight="1" x14ac:dyDescent="0.25">
      <c r="A141" s="23">
        <f t="shared" si="0"/>
        <v>129</v>
      </c>
      <c r="B141" s="179"/>
      <c r="C141" s="79"/>
      <c r="D141" s="181"/>
      <c r="E141" s="78"/>
      <c r="F141" s="79"/>
      <c r="G141" s="188"/>
      <c r="H141" s="79"/>
      <c r="I141" s="24"/>
      <c r="J141" s="25"/>
      <c r="K141" s="184"/>
      <c r="L141" s="79"/>
      <c r="M141" s="189"/>
      <c r="N141" s="79"/>
      <c r="O141" s="186"/>
      <c r="P141" s="79"/>
      <c r="Q141" s="190"/>
      <c r="R141" s="79"/>
      <c r="S141" s="181"/>
      <c r="T141" s="79"/>
      <c r="U141" s="181"/>
      <c r="V141" s="79"/>
      <c r="W141" s="179"/>
      <c r="X141" s="79"/>
      <c r="Y141" s="179"/>
      <c r="Z141" s="79"/>
      <c r="AA141" s="181"/>
      <c r="AB141" s="79"/>
      <c r="AC141" s="181"/>
      <c r="AD141" s="79"/>
      <c r="AE141" s="179"/>
      <c r="AF141" s="79"/>
      <c r="AG141" s="179"/>
      <c r="AH141" s="79"/>
      <c r="AI141" s="181"/>
      <c r="AJ141" s="79"/>
      <c r="AK141" s="181"/>
      <c r="AL141" s="79"/>
      <c r="AM141" s="179"/>
      <c r="AN141" s="79"/>
      <c r="AO141" s="179"/>
      <c r="AP141" s="79"/>
      <c r="AQ141" s="181"/>
      <c r="AR141" s="79"/>
      <c r="AS141" s="181"/>
      <c r="AT141" s="79"/>
      <c r="AU141" s="179"/>
      <c r="AV141" s="79"/>
      <c r="AW141" s="179"/>
      <c r="AX141" s="79"/>
      <c r="AY141" s="181"/>
      <c r="AZ141" s="79"/>
      <c r="BA141" s="181"/>
      <c r="BB141" s="79"/>
      <c r="BC141" s="179"/>
      <c r="BD141" s="79"/>
      <c r="BE141" s="179"/>
      <c r="BF141" s="79"/>
      <c r="BG141" s="181"/>
      <c r="BH141" s="79"/>
      <c r="BI141" s="181"/>
      <c r="BJ141" s="79"/>
      <c r="BK141" s="179"/>
      <c r="BL141" s="79"/>
      <c r="BM141" s="179"/>
      <c r="BN141" s="79"/>
      <c r="BO141" s="180"/>
      <c r="BP141" s="78"/>
      <c r="BQ141" s="79"/>
      <c r="BR141" s="26"/>
      <c r="BS141" s="191"/>
      <c r="BT141" s="79"/>
      <c r="BU141" s="192"/>
      <c r="BV141" s="78"/>
      <c r="BW141" s="78"/>
      <c r="BX141" s="78"/>
      <c r="BY141" s="78"/>
      <c r="BZ141" s="78"/>
      <c r="CA141" s="79"/>
      <c r="CB141" s="192"/>
      <c r="CC141" s="78"/>
      <c r="CD141" s="78"/>
      <c r="CE141" s="78"/>
      <c r="CF141" s="78"/>
      <c r="CG141" s="78"/>
      <c r="CH141" s="79"/>
      <c r="CI141" s="27">
        <f t="shared" si="1"/>
        <v>0</v>
      </c>
    </row>
    <row r="142" spans="1:87" ht="34.5" customHeight="1" x14ac:dyDescent="0.25">
      <c r="A142" s="23">
        <f t="shared" si="0"/>
        <v>130</v>
      </c>
      <c r="B142" s="182"/>
      <c r="C142" s="79"/>
      <c r="D142" s="179"/>
      <c r="E142" s="78"/>
      <c r="F142" s="79"/>
      <c r="G142" s="183"/>
      <c r="H142" s="79"/>
      <c r="I142" s="24"/>
      <c r="J142" s="28"/>
      <c r="K142" s="184"/>
      <c r="L142" s="79"/>
      <c r="M142" s="185"/>
      <c r="N142" s="79"/>
      <c r="O142" s="186"/>
      <c r="P142" s="79"/>
      <c r="Q142" s="187"/>
      <c r="R142" s="79"/>
      <c r="S142" s="181"/>
      <c r="T142" s="79"/>
      <c r="U142" s="181"/>
      <c r="V142" s="79"/>
      <c r="W142" s="182"/>
      <c r="X142" s="79"/>
      <c r="Y142" s="182"/>
      <c r="Z142" s="79"/>
      <c r="AA142" s="181"/>
      <c r="AB142" s="79"/>
      <c r="AC142" s="181"/>
      <c r="AD142" s="79"/>
      <c r="AE142" s="182"/>
      <c r="AF142" s="79"/>
      <c r="AG142" s="182"/>
      <c r="AH142" s="79"/>
      <c r="AI142" s="181"/>
      <c r="AJ142" s="79"/>
      <c r="AK142" s="181"/>
      <c r="AL142" s="79"/>
      <c r="AM142" s="182"/>
      <c r="AN142" s="79"/>
      <c r="AO142" s="182"/>
      <c r="AP142" s="79"/>
      <c r="AQ142" s="181"/>
      <c r="AR142" s="79"/>
      <c r="AS142" s="181"/>
      <c r="AT142" s="79"/>
      <c r="AU142" s="182"/>
      <c r="AV142" s="79"/>
      <c r="AW142" s="182"/>
      <c r="AX142" s="79"/>
      <c r="AY142" s="181"/>
      <c r="AZ142" s="79"/>
      <c r="BA142" s="181"/>
      <c r="BB142" s="79"/>
      <c r="BC142" s="182"/>
      <c r="BD142" s="79"/>
      <c r="BE142" s="182"/>
      <c r="BF142" s="79"/>
      <c r="BG142" s="181"/>
      <c r="BH142" s="79"/>
      <c r="BI142" s="181"/>
      <c r="BJ142" s="79"/>
      <c r="BK142" s="182"/>
      <c r="BL142" s="79"/>
      <c r="BM142" s="182"/>
      <c r="BN142" s="79"/>
      <c r="BO142" s="180"/>
      <c r="BP142" s="78"/>
      <c r="BQ142" s="79"/>
      <c r="BR142" s="26"/>
      <c r="BS142" s="193"/>
      <c r="BT142" s="79"/>
      <c r="BU142" s="192"/>
      <c r="BV142" s="78"/>
      <c r="BW142" s="78"/>
      <c r="BX142" s="78"/>
      <c r="BY142" s="78"/>
      <c r="BZ142" s="78"/>
      <c r="CA142" s="79"/>
      <c r="CB142" s="192"/>
      <c r="CC142" s="78"/>
      <c r="CD142" s="78"/>
      <c r="CE142" s="78"/>
      <c r="CF142" s="78"/>
      <c r="CG142" s="78"/>
      <c r="CH142" s="79"/>
      <c r="CI142" s="27">
        <f t="shared" si="1"/>
        <v>0</v>
      </c>
    </row>
    <row r="143" spans="1:87" ht="34.5" customHeight="1" x14ac:dyDescent="0.25">
      <c r="A143" s="23">
        <f t="shared" si="0"/>
        <v>131</v>
      </c>
      <c r="B143" s="179"/>
      <c r="C143" s="79"/>
      <c r="D143" s="181"/>
      <c r="E143" s="78"/>
      <c r="F143" s="79"/>
      <c r="G143" s="188"/>
      <c r="H143" s="79"/>
      <c r="I143" s="24"/>
      <c r="J143" s="25"/>
      <c r="K143" s="184"/>
      <c r="L143" s="79"/>
      <c r="M143" s="189"/>
      <c r="N143" s="79"/>
      <c r="O143" s="186"/>
      <c r="P143" s="79"/>
      <c r="Q143" s="190"/>
      <c r="R143" s="79"/>
      <c r="S143" s="181"/>
      <c r="T143" s="79"/>
      <c r="U143" s="181"/>
      <c r="V143" s="79"/>
      <c r="W143" s="179"/>
      <c r="X143" s="79"/>
      <c r="Y143" s="179"/>
      <c r="Z143" s="79"/>
      <c r="AA143" s="181"/>
      <c r="AB143" s="79"/>
      <c r="AC143" s="181"/>
      <c r="AD143" s="79"/>
      <c r="AE143" s="179"/>
      <c r="AF143" s="79"/>
      <c r="AG143" s="179"/>
      <c r="AH143" s="79"/>
      <c r="AI143" s="181"/>
      <c r="AJ143" s="79"/>
      <c r="AK143" s="181"/>
      <c r="AL143" s="79"/>
      <c r="AM143" s="179"/>
      <c r="AN143" s="79"/>
      <c r="AO143" s="179"/>
      <c r="AP143" s="79"/>
      <c r="AQ143" s="181"/>
      <c r="AR143" s="79"/>
      <c r="AS143" s="181"/>
      <c r="AT143" s="79"/>
      <c r="AU143" s="179"/>
      <c r="AV143" s="79"/>
      <c r="AW143" s="179"/>
      <c r="AX143" s="79"/>
      <c r="AY143" s="181"/>
      <c r="AZ143" s="79"/>
      <c r="BA143" s="181"/>
      <c r="BB143" s="79"/>
      <c r="BC143" s="179"/>
      <c r="BD143" s="79"/>
      <c r="BE143" s="179"/>
      <c r="BF143" s="79"/>
      <c r="BG143" s="181"/>
      <c r="BH143" s="79"/>
      <c r="BI143" s="181"/>
      <c r="BJ143" s="79"/>
      <c r="BK143" s="179"/>
      <c r="BL143" s="79"/>
      <c r="BM143" s="179"/>
      <c r="BN143" s="79"/>
      <c r="BO143" s="180"/>
      <c r="BP143" s="78"/>
      <c r="BQ143" s="79"/>
      <c r="BR143" s="26"/>
      <c r="BS143" s="191"/>
      <c r="BT143" s="79"/>
      <c r="BU143" s="192"/>
      <c r="BV143" s="78"/>
      <c r="BW143" s="78"/>
      <c r="BX143" s="78"/>
      <c r="BY143" s="78"/>
      <c r="BZ143" s="78"/>
      <c r="CA143" s="79"/>
      <c r="CB143" s="192"/>
      <c r="CC143" s="78"/>
      <c r="CD143" s="78"/>
      <c r="CE143" s="78"/>
      <c r="CF143" s="78"/>
      <c r="CG143" s="78"/>
      <c r="CH143" s="79"/>
      <c r="CI143" s="27">
        <f t="shared" si="1"/>
        <v>0</v>
      </c>
    </row>
    <row r="144" spans="1:87" ht="34.5" customHeight="1" x14ac:dyDescent="0.25">
      <c r="A144" s="23">
        <f t="shared" si="0"/>
        <v>132</v>
      </c>
      <c r="B144" s="182"/>
      <c r="C144" s="79"/>
      <c r="D144" s="179"/>
      <c r="E144" s="78"/>
      <c r="F144" s="79"/>
      <c r="G144" s="183"/>
      <c r="H144" s="79"/>
      <c r="I144" s="24"/>
      <c r="J144" s="28"/>
      <c r="K144" s="184"/>
      <c r="L144" s="79"/>
      <c r="M144" s="185"/>
      <c r="N144" s="79"/>
      <c r="O144" s="186"/>
      <c r="P144" s="79"/>
      <c r="Q144" s="187"/>
      <c r="R144" s="79"/>
      <c r="S144" s="181"/>
      <c r="T144" s="79"/>
      <c r="U144" s="181"/>
      <c r="V144" s="79"/>
      <c r="W144" s="182"/>
      <c r="X144" s="79"/>
      <c r="Y144" s="182"/>
      <c r="Z144" s="79"/>
      <c r="AA144" s="181"/>
      <c r="AB144" s="79"/>
      <c r="AC144" s="181"/>
      <c r="AD144" s="79"/>
      <c r="AE144" s="182"/>
      <c r="AF144" s="79"/>
      <c r="AG144" s="182"/>
      <c r="AH144" s="79"/>
      <c r="AI144" s="181"/>
      <c r="AJ144" s="79"/>
      <c r="AK144" s="181"/>
      <c r="AL144" s="79"/>
      <c r="AM144" s="182"/>
      <c r="AN144" s="79"/>
      <c r="AO144" s="182"/>
      <c r="AP144" s="79"/>
      <c r="AQ144" s="181"/>
      <c r="AR144" s="79"/>
      <c r="AS144" s="181"/>
      <c r="AT144" s="79"/>
      <c r="AU144" s="182"/>
      <c r="AV144" s="79"/>
      <c r="AW144" s="182"/>
      <c r="AX144" s="79"/>
      <c r="AY144" s="181"/>
      <c r="AZ144" s="79"/>
      <c r="BA144" s="181"/>
      <c r="BB144" s="79"/>
      <c r="BC144" s="182"/>
      <c r="BD144" s="79"/>
      <c r="BE144" s="182"/>
      <c r="BF144" s="79"/>
      <c r="BG144" s="181"/>
      <c r="BH144" s="79"/>
      <c r="BI144" s="181"/>
      <c r="BJ144" s="79"/>
      <c r="BK144" s="182"/>
      <c r="BL144" s="79"/>
      <c r="BM144" s="182"/>
      <c r="BN144" s="79"/>
      <c r="BO144" s="180"/>
      <c r="BP144" s="78"/>
      <c r="BQ144" s="79"/>
      <c r="BR144" s="26"/>
      <c r="BS144" s="193"/>
      <c r="BT144" s="79"/>
      <c r="BU144" s="192"/>
      <c r="BV144" s="78"/>
      <c r="BW144" s="78"/>
      <c r="BX144" s="78"/>
      <c r="BY144" s="78"/>
      <c r="BZ144" s="78"/>
      <c r="CA144" s="79"/>
      <c r="CB144" s="192"/>
      <c r="CC144" s="78"/>
      <c r="CD144" s="78"/>
      <c r="CE144" s="78"/>
      <c r="CF144" s="78"/>
      <c r="CG144" s="78"/>
      <c r="CH144" s="79"/>
      <c r="CI144" s="27">
        <f t="shared" si="1"/>
        <v>0</v>
      </c>
    </row>
    <row r="145" spans="1:87" ht="34.5" customHeight="1" x14ac:dyDescent="0.25">
      <c r="A145" s="23">
        <f t="shared" si="0"/>
        <v>133</v>
      </c>
      <c r="B145" s="179"/>
      <c r="C145" s="79"/>
      <c r="D145" s="181"/>
      <c r="E145" s="78"/>
      <c r="F145" s="79"/>
      <c r="G145" s="188"/>
      <c r="H145" s="79"/>
      <c r="I145" s="24"/>
      <c r="J145" s="25"/>
      <c r="K145" s="184"/>
      <c r="L145" s="79"/>
      <c r="M145" s="189"/>
      <c r="N145" s="79"/>
      <c r="O145" s="186"/>
      <c r="P145" s="79"/>
      <c r="Q145" s="190"/>
      <c r="R145" s="79"/>
      <c r="S145" s="181"/>
      <c r="T145" s="79"/>
      <c r="U145" s="181"/>
      <c r="V145" s="79"/>
      <c r="W145" s="179"/>
      <c r="X145" s="79"/>
      <c r="Y145" s="179"/>
      <c r="Z145" s="79"/>
      <c r="AA145" s="181"/>
      <c r="AB145" s="79"/>
      <c r="AC145" s="181"/>
      <c r="AD145" s="79"/>
      <c r="AE145" s="179"/>
      <c r="AF145" s="79"/>
      <c r="AG145" s="179"/>
      <c r="AH145" s="79"/>
      <c r="AI145" s="181"/>
      <c r="AJ145" s="79"/>
      <c r="AK145" s="181"/>
      <c r="AL145" s="79"/>
      <c r="AM145" s="179"/>
      <c r="AN145" s="79"/>
      <c r="AO145" s="179"/>
      <c r="AP145" s="79"/>
      <c r="AQ145" s="181"/>
      <c r="AR145" s="79"/>
      <c r="AS145" s="181"/>
      <c r="AT145" s="79"/>
      <c r="AU145" s="179"/>
      <c r="AV145" s="79"/>
      <c r="AW145" s="179"/>
      <c r="AX145" s="79"/>
      <c r="AY145" s="181"/>
      <c r="AZ145" s="79"/>
      <c r="BA145" s="181"/>
      <c r="BB145" s="79"/>
      <c r="BC145" s="179"/>
      <c r="BD145" s="79"/>
      <c r="BE145" s="179"/>
      <c r="BF145" s="79"/>
      <c r="BG145" s="181"/>
      <c r="BH145" s="79"/>
      <c r="BI145" s="181"/>
      <c r="BJ145" s="79"/>
      <c r="BK145" s="179"/>
      <c r="BL145" s="79"/>
      <c r="BM145" s="179"/>
      <c r="BN145" s="79"/>
      <c r="BO145" s="180"/>
      <c r="BP145" s="78"/>
      <c r="BQ145" s="79"/>
      <c r="BR145" s="26"/>
      <c r="BS145" s="191"/>
      <c r="BT145" s="79"/>
      <c r="BU145" s="192"/>
      <c r="BV145" s="78"/>
      <c r="BW145" s="78"/>
      <c r="BX145" s="78"/>
      <c r="BY145" s="78"/>
      <c r="BZ145" s="78"/>
      <c r="CA145" s="79"/>
      <c r="CB145" s="192"/>
      <c r="CC145" s="78"/>
      <c r="CD145" s="78"/>
      <c r="CE145" s="78"/>
      <c r="CF145" s="78"/>
      <c r="CG145" s="78"/>
      <c r="CH145" s="79"/>
      <c r="CI145" s="27">
        <f t="shared" si="1"/>
        <v>0</v>
      </c>
    </row>
    <row r="146" spans="1:87" ht="34.5" customHeight="1" x14ac:dyDescent="0.25">
      <c r="A146" s="23">
        <f t="shared" si="0"/>
        <v>134</v>
      </c>
      <c r="B146" s="182"/>
      <c r="C146" s="79"/>
      <c r="D146" s="179"/>
      <c r="E146" s="78"/>
      <c r="F146" s="79"/>
      <c r="G146" s="183"/>
      <c r="H146" s="79"/>
      <c r="I146" s="24"/>
      <c r="J146" s="28"/>
      <c r="K146" s="184"/>
      <c r="L146" s="79"/>
      <c r="M146" s="185"/>
      <c r="N146" s="79"/>
      <c r="O146" s="186"/>
      <c r="P146" s="79"/>
      <c r="Q146" s="187"/>
      <c r="R146" s="79"/>
      <c r="S146" s="181"/>
      <c r="T146" s="79"/>
      <c r="U146" s="181"/>
      <c r="V146" s="79"/>
      <c r="W146" s="182"/>
      <c r="X146" s="79"/>
      <c r="Y146" s="182"/>
      <c r="Z146" s="79"/>
      <c r="AA146" s="181"/>
      <c r="AB146" s="79"/>
      <c r="AC146" s="181"/>
      <c r="AD146" s="79"/>
      <c r="AE146" s="182"/>
      <c r="AF146" s="79"/>
      <c r="AG146" s="182"/>
      <c r="AH146" s="79"/>
      <c r="AI146" s="181"/>
      <c r="AJ146" s="79"/>
      <c r="AK146" s="181"/>
      <c r="AL146" s="79"/>
      <c r="AM146" s="182"/>
      <c r="AN146" s="79"/>
      <c r="AO146" s="182"/>
      <c r="AP146" s="79"/>
      <c r="AQ146" s="181"/>
      <c r="AR146" s="79"/>
      <c r="AS146" s="181"/>
      <c r="AT146" s="79"/>
      <c r="AU146" s="182"/>
      <c r="AV146" s="79"/>
      <c r="AW146" s="182"/>
      <c r="AX146" s="79"/>
      <c r="AY146" s="181"/>
      <c r="AZ146" s="79"/>
      <c r="BA146" s="181"/>
      <c r="BB146" s="79"/>
      <c r="BC146" s="182"/>
      <c r="BD146" s="79"/>
      <c r="BE146" s="182"/>
      <c r="BF146" s="79"/>
      <c r="BG146" s="181"/>
      <c r="BH146" s="79"/>
      <c r="BI146" s="181"/>
      <c r="BJ146" s="79"/>
      <c r="BK146" s="182"/>
      <c r="BL146" s="79"/>
      <c r="BM146" s="182"/>
      <c r="BN146" s="79"/>
      <c r="BO146" s="180"/>
      <c r="BP146" s="78"/>
      <c r="BQ146" s="79"/>
      <c r="BR146" s="26"/>
      <c r="BS146" s="193"/>
      <c r="BT146" s="79"/>
      <c r="BU146" s="192"/>
      <c r="BV146" s="78"/>
      <c r="BW146" s="78"/>
      <c r="BX146" s="78"/>
      <c r="BY146" s="78"/>
      <c r="BZ146" s="78"/>
      <c r="CA146" s="79"/>
      <c r="CB146" s="192"/>
      <c r="CC146" s="78"/>
      <c r="CD146" s="78"/>
      <c r="CE146" s="78"/>
      <c r="CF146" s="78"/>
      <c r="CG146" s="78"/>
      <c r="CH146" s="79"/>
      <c r="CI146" s="27">
        <f t="shared" si="1"/>
        <v>0</v>
      </c>
    </row>
    <row r="147" spans="1:87" ht="34.5" customHeight="1" x14ac:dyDescent="0.25">
      <c r="A147" s="23">
        <f t="shared" si="0"/>
        <v>135</v>
      </c>
      <c r="B147" s="179"/>
      <c r="C147" s="79"/>
      <c r="D147" s="181"/>
      <c r="E147" s="78"/>
      <c r="F147" s="79"/>
      <c r="G147" s="188"/>
      <c r="H147" s="79"/>
      <c r="I147" s="24"/>
      <c r="J147" s="25"/>
      <c r="K147" s="184"/>
      <c r="L147" s="79"/>
      <c r="M147" s="189"/>
      <c r="N147" s="79"/>
      <c r="O147" s="186"/>
      <c r="P147" s="79"/>
      <c r="Q147" s="190"/>
      <c r="R147" s="79"/>
      <c r="S147" s="181"/>
      <c r="T147" s="79"/>
      <c r="U147" s="181"/>
      <c r="V147" s="79"/>
      <c r="W147" s="179"/>
      <c r="X147" s="79"/>
      <c r="Y147" s="179"/>
      <c r="Z147" s="79"/>
      <c r="AA147" s="181"/>
      <c r="AB147" s="79"/>
      <c r="AC147" s="181"/>
      <c r="AD147" s="79"/>
      <c r="AE147" s="179"/>
      <c r="AF147" s="79"/>
      <c r="AG147" s="179"/>
      <c r="AH147" s="79"/>
      <c r="AI147" s="181"/>
      <c r="AJ147" s="79"/>
      <c r="AK147" s="181"/>
      <c r="AL147" s="79"/>
      <c r="AM147" s="179"/>
      <c r="AN147" s="79"/>
      <c r="AO147" s="179"/>
      <c r="AP147" s="79"/>
      <c r="AQ147" s="181"/>
      <c r="AR147" s="79"/>
      <c r="AS147" s="181"/>
      <c r="AT147" s="79"/>
      <c r="AU147" s="179"/>
      <c r="AV147" s="79"/>
      <c r="AW147" s="179"/>
      <c r="AX147" s="79"/>
      <c r="AY147" s="181"/>
      <c r="AZ147" s="79"/>
      <c r="BA147" s="181"/>
      <c r="BB147" s="79"/>
      <c r="BC147" s="179"/>
      <c r="BD147" s="79"/>
      <c r="BE147" s="179"/>
      <c r="BF147" s="79"/>
      <c r="BG147" s="181"/>
      <c r="BH147" s="79"/>
      <c r="BI147" s="181"/>
      <c r="BJ147" s="79"/>
      <c r="BK147" s="179"/>
      <c r="BL147" s="79"/>
      <c r="BM147" s="179"/>
      <c r="BN147" s="79"/>
      <c r="BO147" s="180"/>
      <c r="BP147" s="78"/>
      <c r="BQ147" s="79"/>
      <c r="BR147" s="26"/>
      <c r="BS147" s="191"/>
      <c r="BT147" s="79"/>
      <c r="BU147" s="192"/>
      <c r="BV147" s="78"/>
      <c r="BW147" s="78"/>
      <c r="BX147" s="78"/>
      <c r="BY147" s="78"/>
      <c r="BZ147" s="78"/>
      <c r="CA147" s="79"/>
      <c r="CB147" s="192"/>
      <c r="CC147" s="78"/>
      <c r="CD147" s="78"/>
      <c r="CE147" s="78"/>
      <c r="CF147" s="78"/>
      <c r="CG147" s="78"/>
      <c r="CH147" s="79"/>
      <c r="CI147" s="27">
        <f t="shared" si="1"/>
        <v>0</v>
      </c>
    </row>
    <row r="148" spans="1:87" ht="34.5" customHeight="1" x14ac:dyDescent="0.25">
      <c r="A148" s="23">
        <f t="shared" si="0"/>
        <v>136</v>
      </c>
      <c r="B148" s="182"/>
      <c r="C148" s="79"/>
      <c r="D148" s="179"/>
      <c r="E148" s="78"/>
      <c r="F148" s="79"/>
      <c r="G148" s="183"/>
      <c r="H148" s="79"/>
      <c r="I148" s="24"/>
      <c r="J148" s="28"/>
      <c r="K148" s="184"/>
      <c r="L148" s="79"/>
      <c r="M148" s="185"/>
      <c r="N148" s="79"/>
      <c r="O148" s="186"/>
      <c r="P148" s="79"/>
      <c r="Q148" s="187"/>
      <c r="R148" s="79"/>
      <c r="S148" s="181"/>
      <c r="T148" s="79"/>
      <c r="U148" s="181"/>
      <c r="V148" s="79"/>
      <c r="W148" s="182"/>
      <c r="X148" s="79"/>
      <c r="Y148" s="182"/>
      <c r="Z148" s="79"/>
      <c r="AA148" s="181"/>
      <c r="AB148" s="79"/>
      <c r="AC148" s="181"/>
      <c r="AD148" s="79"/>
      <c r="AE148" s="182"/>
      <c r="AF148" s="79"/>
      <c r="AG148" s="182"/>
      <c r="AH148" s="79"/>
      <c r="AI148" s="181"/>
      <c r="AJ148" s="79"/>
      <c r="AK148" s="181"/>
      <c r="AL148" s="79"/>
      <c r="AM148" s="182"/>
      <c r="AN148" s="79"/>
      <c r="AO148" s="182"/>
      <c r="AP148" s="79"/>
      <c r="AQ148" s="181"/>
      <c r="AR148" s="79"/>
      <c r="AS148" s="181"/>
      <c r="AT148" s="79"/>
      <c r="AU148" s="182"/>
      <c r="AV148" s="79"/>
      <c r="AW148" s="182"/>
      <c r="AX148" s="79"/>
      <c r="AY148" s="181"/>
      <c r="AZ148" s="79"/>
      <c r="BA148" s="181"/>
      <c r="BB148" s="79"/>
      <c r="BC148" s="182"/>
      <c r="BD148" s="79"/>
      <c r="BE148" s="182"/>
      <c r="BF148" s="79"/>
      <c r="BG148" s="181"/>
      <c r="BH148" s="79"/>
      <c r="BI148" s="181"/>
      <c r="BJ148" s="79"/>
      <c r="BK148" s="182"/>
      <c r="BL148" s="79"/>
      <c r="BM148" s="182"/>
      <c r="BN148" s="79"/>
      <c r="BO148" s="180"/>
      <c r="BP148" s="78"/>
      <c r="BQ148" s="79"/>
      <c r="BR148" s="26"/>
      <c r="BS148" s="193"/>
      <c r="BT148" s="79"/>
      <c r="BU148" s="192"/>
      <c r="BV148" s="78"/>
      <c r="BW148" s="78"/>
      <c r="BX148" s="78"/>
      <c r="BY148" s="78"/>
      <c r="BZ148" s="78"/>
      <c r="CA148" s="79"/>
      <c r="CB148" s="192"/>
      <c r="CC148" s="78"/>
      <c r="CD148" s="78"/>
      <c r="CE148" s="78"/>
      <c r="CF148" s="78"/>
      <c r="CG148" s="78"/>
      <c r="CH148" s="79"/>
      <c r="CI148" s="27">
        <f t="shared" si="1"/>
        <v>0</v>
      </c>
    </row>
    <row r="149" spans="1:87" ht="34.5" customHeight="1" x14ac:dyDescent="0.25">
      <c r="A149" s="23">
        <f t="shared" si="0"/>
        <v>137</v>
      </c>
      <c r="B149" s="179"/>
      <c r="C149" s="79"/>
      <c r="D149" s="181"/>
      <c r="E149" s="78"/>
      <c r="F149" s="79"/>
      <c r="G149" s="188"/>
      <c r="H149" s="79"/>
      <c r="I149" s="24"/>
      <c r="J149" s="25"/>
      <c r="K149" s="184"/>
      <c r="L149" s="79"/>
      <c r="M149" s="189"/>
      <c r="N149" s="79"/>
      <c r="O149" s="186"/>
      <c r="P149" s="79"/>
      <c r="Q149" s="190"/>
      <c r="R149" s="79"/>
      <c r="S149" s="181"/>
      <c r="T149" s="79"/>
      <c r="U149" s="181"/>
      <c r="V149" s="79"/>
      <c r="W149" s="179"/>
      <c r="X149" s="79"/>
      <c r="Y149" s="179"/>
      <c r="Z149" s="79"/>
      <c r="AA149" s="181"/>
      <c r="AB149" s="79"/>
      <c r="AC149" s="181"/>
      <c r="AD149" s="79"/>
      <c r="AE149" s="179"/>
      <c r="AF149" s="79"/>
      <c r="AG149" s="179"/>
      <c r="AH149" s="79"/>
      <c r="AI149" s="181"/>
      <c r="AJ149" s="79"/>
      <c r="AK149" s="181"/>
      <c r="AL149" s="79"/>
      <c r="AM149" s="179"/>
      <c r="AN149" s="79"/>
      <c r="AO149" s="179"/>
      <c r="AP149" s="79"/>
      <c r="AQ149" s="181"/>
      <c r="AR149" s="79"/>
      <c r="AS149" s="181"/>
      <c r="AT149" s="79"/>
      <c r="AU149" s="179"/>
      <c r="AV149" s="79"/>
      <c r="AW149" s="179"/>
      <c r="AX149" s="79"/>
      <c r="AY149" s="181"/>
      <c r="AZ149" s="79"/>
      <c r="BA149" s="181"/>
      <c r="BB149" s="79"/>
      <c r="BC149" s="179"/>
      <c r="BD149" s="79"/>
      <c r="BE149" s="179"/>
      <c r="BF149" s="79"/>
      <c r="BG149" s="181"/>
      <c r="BH149" s="79"/>
      <c r="BI149" s="181"/>
      <c r="BJ149" s="79"/>
      <c r="BK149" s="179"/>
      <c r="BL149" s="79"/>
      <c r="BM149" s="179"/>
      <c r="BN149" s="79"/>
      <c r="BO149" s="180"/>
      <c r="BP149" s="78"/>
      <c r="BQ149" s="79"/>
      <c r="BR149" s="26"/>
      <c r="BS149" s="191"/>
      <c r="BT149" s="79"/>
      <c r="BU149" s="192"/>
      <c r="BV149" s="78"/>
      <c r="BW149" s="78"/>
      <c r="BX149" s="78"/>
      <c r="BY149" s="78"/>
      <c r="BZ149" s="78"/>
      <c r="CA149" s="79"/>
      <c r="CB149" s="192"/>
      <c r="CC149" s="78"/>
      <c r="CD149" s="78"/>
      <c r="CE149" s="78"/>
      <c r="CF149" s="78"/>
      <c r="CG149" s="78"/>
      <c r="CH149" s="79"/>
      <c r="CI149" s="27">
        <f t="shared" si="1"/>
        <v>0</v>
      </c>
    </row>
    <row r="150" spans="1:87" ht="34.5" customHeight="1" x14ac:dyDescent="0.25">
      <c r="A150" s="23">
        <f t="shared" si="0"/>
        <v>138</v>
      </c>
      <c r="B150" s="182"/>
      <c r="C150" s="79"/>
      <c r="D150" s="179"/>
      <c r="E150" s="78"/>
      <c r="F150" s="79"/>
      <c r="G150" s="183"/>
      <c r="H150" s="79"/>
      <c r="I150" s="24"/>
      <c r="J150" s="28"/>
      <c r="K150" s="184"/>
      <c r="L150" s="79"/>
      <c r="M150" s="185"/>
      <c r="N150" s="79"/>
      <c r="O150" s="186"/>
      <c r="P150" s="79"/>
      <c r="Q150" s="187"/>
      <c r="R150" s="79"/>
      <c r="S150" s="181"/>
      <c r="T150" s="79"/>
      <c r="U150" s="181"/>
      <c r="V150" s="79"/>
      <c r="W150" s="182"/>
      <c r="X150" s="79"/>
      <c r="Y150" s="182"/>
      <c r="Z150" s="79"/>
      <c r="AA150" s="181"/>
      <c r="AB150" s="79"/>
      <c r="AC150" s="181"/>
      <c r="AD150" s="79"/>
      <c r="AE150" s="182"/>
      <c r="AF150" s="79"/>
      <c r="AG150" s="182"/>
      <c r="AH150" s="79"/>
      <c r="AI150" s="181"/>
      <c r="AJ150" s="79"/>
      <c r="AK150" s="181"/>
      <c r="AL150" s="79"/>
      <c r="AM150" s="182"/>
      <c r="AN150" s="79"/>
      <c r="AO150" s="182"/>
      <c r="AP150" s="79"/>
      <c r="AQ150" s="181"/>
      <c r="AR150" s="79"/>
      <c r="AS150" s="181"/>
      <c r="AT150" s="79"/>
      <c r="AU150" s="182"/>
      <c r="AV150" s="79"/>
      <c r="AW150" s="182"/>
      <c r="AX150" s="79"/>
      <c r="AY150" s="181"/>
      <c r="AZ150" s="79"/>
      <c r="BA150" s="181"/>
      <c r="BB150" s="79"/>
      <c r="BC150" s="182"/>
      <c r="BD150" s="79"/>
      <c r="BE150" s="182"/>
      <c r="BF150" s="79"/>
      <c r="BG150" s="181"/>
      <c r="BH150" s="79"/>
      <c r="BI150" s="181"/>
      <c r="BJ150" s="79"/>
      <c r="BK150" s="182"/>
      <c r="BL150" s="79"/>
      <c r="BM150" s="182"/>
      <c r="BN150" s="79"/>
      <c r="BO150" s="180"/>
      <c r="BP150" s="78"/>
      <c r="BQ150" s="79"/>
      <c r="BR150" s="26"/>
      <c r="BS150" s="193"/>
      <c r="BT150" s="79"/>
      <c r="BU150" s="192"/>
      <c r="BV150" s="78"/>
      <c r="BW150" s="78"/>
      <c r="BX150" s="78"/>
      <c r="BY150" s="78"/>
      <c r="BZ150" s="78"/>
      <c r="CA150" s="79"/>
      <c r="CB150" s="192"/>
      <c r="CC150" s="78"/>
      <c r="CD150" s="78"/>
      <c r="CE150" s="78"/>
      <c r="CF150" s="78"/>
      <c r="CG150" s="78"/>
      <c r="CH150" s="79"/>
      <c r="CI150" s="27">
        <f t="shared" si="1"/>
        <v>0</v>
      </c>
    </row>
    <row r="151" spans="1:87" ht="34.5" customHeight="1" x14ac:dyDescent="0.25">
      <c r="A151" s="23">
        <f t="shared" si="0"/>
        <v>139</v>
      </c>
      <c r="B151" s="179"/>
      <c r="C151" s="79"/>
      <c r="D151" s="181"/>
      <c r="E151" s="78"/>
      <c r="F151" s="79"/>
      <c r="G151" s="188"/>
      <c r="H151" s="79"/>
      <c r="I151" s="24"/>
      <c r="J151" s="25"/>
      <c r="K151" s="184"/>
      <c r="L151" s="79"/>
      <c r="M151" s="189"/>
      <c r="N151" s="79"/>
      <c r="O151" s="186"/>
      <c r="P151" s="79"/>
      <c r="Q151" s="190"/>
      <c r="R151" s="79"/>
      <c r="S151" s="181"/>
      <c r="T151" s="79"/>
      <c r="U151" s="181"/>
      <c r="V151" s="79"/>
      <c r="W151" s="179"/>
      <c r="X151" s="79"/>
      <c r="Y151" s="179"/>
      <c r="Z151" s="79"/>
      <c r="AA151" s="181"/>
      <c r="AB151" s="79"/>
      <c r="AC151" s="181"/>
      <c r="AD151" s="79"/>
      <c r="AE151" s="179"/>
      <c r="AF151" s="79"/>
      <c r="AG151" s="179"/>
      <c r="AH151" s="79"/>
      <c r="AI151" s="181"/>
      <c r="AJ151" s="79"/>
      <c r="AK151" s="181"/>
      <c r="AL151" s="79"/>
      <c r="AM151" s="179"/>
      <c r="AN151" s="79"/>
      <c r="AO151" s="179"/>
      <c r="AP151" s="79"/>
      <c r="AQ151" s="181"/>
      <c r="AR151" s="79"/>
      <c r="AS151" s="181"/>
      <c r="AT151" s="79"/>
      <c r="AU151" s="179"/>
      <c r="AV151" s="79"/>
      <c r="AW151" s="179"/>
      <c r="AX151" s="79"/>
      <c r="AY151" s="181"/>
      <c r="AZ151" s="79"/>
      <c r="BA151" s="181"/>
      <c r="BB151" s="79"/>
      <c r="BC151" s="179"/>
      <c r="BD151" s="79"/>
      <c r="BE151" s="179"/>
      <c r="BF151" s="79"/>
      <c r="BG151" s="181"/>
      <c r="BH151" s="79"/>
      <c r="BI151" s="181"/>
      <c r="BJ151" s="79"/>
      <c r="BK151" s="179"/>
      <c r="BL151" s="79"/>
      <c r="BM151" s="179"/>
      <c r="BN151" s="79"/>
      <c r="BO151" s="180"/>
      <c r="BP151" s="78"/>
      <c r="BQ151" s="79"/>
      <c r="BR151" s="26"/>
      <c r="BS151" s="191"/>
      <c r="BT151" s="79"/>
      <c r="BU151" s="192"/>
      <c r="BV151" s="78"/>
      <c r="BW151" s="78"/>
      <c r="BX151" s="78"/>
      <c r="BY151" s="78"/>
      <c r="BZ151" s="78"/>
      <c r="CA151" s="79"/>
      <c r="CB151" s="192"/>
      <c r="CC151" s="78"/>
      <c r="CD151" s="78"/>
      <c r="CE151" s="78"/>
      <c r="CF151" s="78"/>
      <c r="CG151" s="78"/>
      <c r="CH151" s="79"/>
      <c r="CI151" s="27">
        <f t="shared" si="1"/>
        <v>0</v>
      </c>
    </row>
    <row r="152" spans="1:87" ht="34.5" customHeight="1" x14ac:dyDescent="0.25">
      <c r="A152" s="23">
        <f t="shared" si="0"/>
        <v>140</v>
      </c>
      <c r="B152" s="182"/>
      <c r="C152" s="79"/>
      <c r="D152" s="179"/>
      <c r="E152" s="78"/>
      <c r="F152" s="79"/>
      <c r="G152" s="183"/>
      <c r="H152" s="79"/>
      <c r="I152" s="24"/>
      <c r="J152" s="28"/>
      <c r="K152" s="184"/>
      <c r="L152" s="79"/>
      <c r="M152" s="185"/>
      <c r="N152" s="79"/>
      <c r="O152" s="186"/>
      <c r="P152" s="79"/>
      <c r="Q152" s="187"/>
      <c r="R152" s="79"/>
      <c r="S152" s="181"/>
      <c r="T152" s="79"/>
      <c r="U152" s="181"/>
      <c r="V152" s="79"/>
      <c r="W152" s="182"/>
      <c r="X152" s="79"/>
      <c r="Y152" s="182"/>
      <c r="Z152" s="79"/>
      <c r="AA152" s="181"/>
      <c r="AB152" s="79"/>
      <c r="AC152" s="181"/>
      <c r="AD152" s="79"/>
      <c r="AE152" s="182"/>
      <c r="AF152" s="79"/>
      <c r="AG152" s="182"/>
      <c r="AH152" s="79"/>
      <c r="AI152" s="181"/>
      <c r="AJ152" s="79"/>
      <c r="AK152" s="181"/>
      <c r="AL152" s="79"/>
      <c r="AM152" s="182"/>
      <c r="AN152" s="79"/>
      <c r="AO152" s="182"/>
      <c r="AP152" s="79"/>
      <c r="AQ152" s="181"/>
      <c r="AR152" s="79"/>
      <c r="AS152" s="181"/>
      <c r="AT152" s="79"/>
      <c r="AU152" s="182"/>
      <c r="AV152" s="79"/>
      <c r="AW152" s="182"/>
      <c r="AX152" s="79"/>
      <c r="AY152" s="181"/>
      <c r="AZ152" s="79"/>
      <c r="BA152" s="181"/>
      <c r="BB152" s="79"/>
      <c r="BC152" s="182"/>
      <c r="BD152" s="79"/>
      <c r="BE152" s="182"/>
      <c r="BF152" s="79"/>
      <c r="BG152" s="181"/>
      <c r="BH152" s="79"/>
      <c r="BI152" s="181"/>
      <c r="BJ152" s="79"/>
      <c r="BK152" s="182"/>
      <c r="BL152" s="79"/>
      <c r="BM152" s="182"/>
      <c r="BN152" s="79"/>
      <c r="BO152" s="180"/>
      <c r="BP152" s="78"/>
      <c r="BQ152" s="79"/>
      <c r="BR152" s="26"/>
      <c r="BS152" s="193"/>
      <c r="BT152" s="79"/>
      <c r="BU152" s="192"/>
      <c r="BV152" s="78"/>
      <c r="BW152" s="78"/>
      <c r="BX152" s="78"/>
      <c r="BY152" s="78"/>
      <c r="BZ152" s="78"/>
      <c r="CA152" s="79"/>
      <c r="CB152" s="192"/>
      <c r="CC152" s="78"/>
      <c r="CD152" s="78"/>
      <c r="CE152" s="78"/>
      <c r="CF152" s="78"/>
      <c r="CG152" s="78"/>
      <c r="CH152" s="79"/>
      <c r="CI152" s="27">
        <f t="shared" si="1"/>
        <v>0</v>
      </c>
    </row>
    <row r="153" spans="1:87" ht="34.5" customHeight="1" x14ac:dyDescent="0.25">
      <c r="A153" s="23">
        <f t="shared" si="0"/>
        <v>141</v>
      </c>
      <c r="B153" s="179"/>
      <c r="C153" s="79"/>
      <c r="D153" s="181"/>
      <c r="E153" s="78"/>
      <c r="F153" s="79"/>
      <c r="G153" s="188"/>
      <c r="H153" s="79"/>
      <c r="I153" s="24"/>
      <c r="J153" s="25"/>
      <c r="K153" s="184"/>
      <c r="L153" s="79"/>
      <c r="M153" s="189"/>
      <c r="N153" s="79"/>
      <c r="O153" s="186"/>
      <c r="P153" s="79"/>
      <c r="Q153" s="190"/>
      <c r="R153" s="79"/>
      <c r="S153" s="181"/>
      <c r="T153" s="79"/>
      <c r="U153" s="181"/>
      <c r="V153" s="79"/>
      <c r="W153" s="179"/>
      <c r="X153" s="79"/>
      <c r="Y153" s="179"/>
      <c r="Z153" s="79"/>
      <c r="AA153" s="181"/>
      <c r="AB153" s="79"/>
      <c r="AC153" s="181"/>
      <c r="AD153" s="79"/>
      <c r="AE153" s="179"/>
      <c r="AF153" s="79"/>
      <c r="AG153" s="179"/>
      <c r="AH153" s="79"/>
      <c r="AI153" s="181"/>
      <c r="AJ153" s="79"/>
      <c r="AK153" s="181"/>
      <c r="AL153" s="79"/>
      <c r="AM153" s="179"/>
      <c r="AN153" s="79"/>
      <c r="AO153" s="179"/>
      <c r="AP153" s="79"/>
      <c r="AQ153" s="181"/>
      <c r="AR153" s="79"/>
      <c r="AS153" s="181"/>
      <c r="AT153" s="79"/>
      <c r="AU153" s="179"/>
      <c r="AV153" s="79"/>
      <c r="AW153" s="179"/>
      <c r="AX153" s="79"/>
      <c r="AY153" s="181"/>
      <c r="AZ153" s="79"/>
      <c r="BA153" s="181"/>
      <c r="BB153" s="79"/>
      <c r="BC153" s="179"/>
      <c r="BD153" s="79"/>
      <c r="BE153" s="179"/>
      <c r="BF153" s="79"/>
      <c r="BG153" s="181"/>
      <c r="BH153" s="79"/>
      <c r="BI153" s="181"/>
      <c r="BJ153" s="79"/>
      <c r="BK153" s="179"/>
      <c r="BL153" s="79"/>
      <c r="BM153" s="179"/>
      <c r="BN153" s="79"/>
      <c r="BO153" s="180"/>
      <c r="BP153" s="78"/>
      <c r="BQ153" s="79"/>
      <c r="BR153" s="26"/>
      <c r="BS153" s="191"/>
      <c r="BT153" s="79"/>
      <c r="BU153" s="192"/>
      <c r="BV153" s="78"/>
      <c r="BW153" s="78"/>
      <c r="BX153" s="78"/>
      <c r="BY153" s="78"/>
      <c r="BZ153" s="78"/>
      <c r="CA153" s="79"/>
      <c r="CB153" s="192"/>
      <c r="CC153" s="78"/>
      <c r="CD153" s="78"/>
      <c r="CE153" s="78"/>
      <c r="CF153" s="78"/>
      <c r="CG153" s="78"/>
      <c r="CH153" s="79"/>
      <c r="CI153" s="27">
        <f t="shared" si="1"/>
        <v>0</v>
      </c>
    </row>
    <row r="154" spans="1:87" ht="34.5" customHeight="1" x14ac:dyDescent="0.25">
      <c r="A154" s="23">
        <f t="shared" si="0"/>
        <v>142</v>
      </c>
      <c r="B154" s="182"/>
      <c r="C154" s="79"/>
      <c r="D154" s="179"/>
      <c r="E154" s="78"/>
      <c r="F154" s="79"/>
      <c r="G154" s="183"/>
      <c r="H154" s="79"/>
      <c r="I154" s="24"/>
      <c r="J154" s="28"/>
      <c r="K154" s="184"/>
      <c r="L154" s="79"/>
      <c r="M154" s="185"/>
      <c r="N154" s="79"/>
      <c r="O154" s="186"/>
      <c r="P154" s="79"/>
      <c r="Q154" s="187"/>
      <c r="R154" s="79"/>
      <c r="S154" s="181"/>
      <c r="T154" s="79"/>
      <c r="U154" s="181"/>
      <c r="V154" s="79"/>
      <c r="W154" s="182"/>
      <c r="X154" s="79"/>
      <c r="Y154" s="182"/>
      <c r="Z154" s="79"/>
      <c r="AA154" s="181"/>
      <c r="AB154" s="79"/>
      <c r="AC154" s="181"/>
      <c r="AD154" s="79"/>
      <c r="AE154" s="182"/>
      <c r="AF154" s="79"/>
      <c r="AG154" s="182"/>
      <c r="AH154" s="79"/>
      <c r="AI154" s="181"/>
      <c r="AJ154" s="79"/>
      <c r="AK154" s="181"/>
      <c r="AL154" s="79"/>
      <c r="AM154" s="182"/>
      <c r="AN154" s="79"/>
      <c r="AO154" s="182"/>
      <c r="AP154" s="79"/>
      <c r="AQ154" s="181"/>
      <c r="AR154" s="79"/>
      <c r="AS154" s="181"/>
      <c r="AT154" s="79"/>
      <c r="AU154" s="182"/>
      <c r="AV154" s="79"/>
      <c r="AW154" s="182"/>
      <c r="AX154" s="79"/>
      <c r="AY154" s="181"/>
      <c r="AZ154" s="79"/>
      <c r="BA154" s="181"/>
      <c r="BB154" s="79"/>
      <c r="BC154" s="182"/>
      <c r="BD154" s="79"/>
      <c r="BE154" s="182"/>
      <c r="BF154" s="79"/>
      <c r="BG154" s="181"/>
      <c r="BH154" s="79"/>
      <c r="BI154" s="181"/>
      <c r="BJ154" s="79"/>
      <c r="BK154" s="182"/>
      <c r="BL154" s="79"/>
      <c r="BM154" s="182"/>
      <c r="BN154" s="79"/>
      <c r="BO154" s="180"/>
      <c r="BP154" s="78"/>
      <c r="BQ154" s="79"/>
      <c r="BR154" s="26"/>
      <c r="BS154" s="193"/>
      <c r="BT154" s="79"/>
      <c r="BU154" s="192"/>
      <c r="BV154" s="78"/>
      <c r="BW154" s="78"/>
      <c r="BX154" s="78"/>
      <c r="BY154" s="78"/>
      <c r="BZ154" s="78"/>
      <c r="CA154" s="79"/>
      <c r="CB154" s="192"/>
      <c r="CC154" s="78"/>
      <c r="CD154" s="78"/>
      <c r="CE154" s="78"/>
      <c r="CF154" s="78"/>
      <c r="CG154" s="78"/>
      <c r="CH154" s="79"/>
      <c r="CI154" s="27">
        <f t="shared" si="1"/>
        <v>0</v>
      </c>
    </row>
    <row r="155" spans="1:87" ht="34.5" customHeight="1" x14ac:dyDescent="0.25">
      <c r="A155" s="23">
        <f t="shared" si="0"/>
        <v>143</v>
      </c>
      <c r="B155" s="179"/>
      <c r="C155" s="79"/>
      <c r="D155" s="181"/>
      <c r="E155" s="78"/>
      <c r="F155" s="79"/>
      <c r="G155" s="188"/>
      <c r="H155" s="79"/>
      <c r="I155" s="24"/>
      <c r="J155" s="25"/>
      <c r="K155" s="184"/>
      <c r="L155" s="79"/>
      <c r="M155" s="189"/>
      <c r="N155" s="79"/>
      <c r="O155" s="186"/>
      <c r="P155" s="79"/>
      <c r="Q155" s="190"/>
      <c r="R155" s="79"/>
      <c r="S155" s="181"/>
      <c r="T155" s="79"/>
      <c r="U155" s="181"/>
      <c r="V155" s="79"/>
      <c r="W155" s="179"/>
      <c r="X155" s="79"/>
      <c r="Y155" s="179"/>
      <c r="Z155" s="79"/>
      <c r="AA155" s="181"/>
      <c r="AB155" s="79"/>
      <c r="AC155" s="181"/>
      <c r="AD155" s="79"/>
      <c r="AE155" s="179"/>
      <c r="AF155" s="79"/>
      <c r="AG155" s="179"/>
      <c r="AH155" s="79"/>
      <c r="AI155" s="181"/>
      <c r="AJ155" s="79"/>
      <c r="AK155" s="181"/>
      <c r="AL155" s="79"/>
      <c r="AM155" s="179"/>
      <c r="AN155" s="79"/>
      <c r="AO155" s="179"/>
      <c r="AP155" s="79"/>
      <c r="AQ155" s="181"/>
      <c r="AR155" s="79"/>
      <c r="AS155" s="181"/>
      <c r="AT155" s="79"/>
      <c r="AU155" s="179"/>
      <c r="AV155" s="79"/>
      <c r="AW155" s="179"/>
      <c r="AX155" s="79"/>
      <c r="AY155" s="181"/>
      <c r="AZ155" s="79"/>
      <c r="BA155" s="181"/>
      <c r="BB155" s="79"/>
      <c r="BC155" s="179"/>
      <c r="BD155" s="79"/>
      <c r="BE155" s="179"/>
      <c r="BF155" s="79"/>
      <c r="BG155" s="181"/>
      <c r="BH155" s="79"/>
      <c r="BI155" s="181"/>
      <c r="BJ155" s="79"/>
      <c r="BK155" s="179"/>
      <c r="BL155" s="79"/>
      <c r="BM155" s="179"/>
      <c r="BN155" s="79"/>
      <c r="BO155" s="180"/>
      <c r="BP155" s="78"/>
      <c r="BQ155" s="79"/>
      <c r="BR155" s="26"/>
      <c r="BS155" s="191"/>
      <c r="BT155" s="79"/>
      <c r="BU155" s="192"/>
      <c r="BV155" s="78"/>
      <c r="BW155" s="78"/>
      <c r="BX155" s="78"/>
      <c r="BY155" s="78"/>
      <c r="BZ155" s="78"/>
      <c r="CA155" s="79"/>
      <c r="CB155" s="192"/>
      <c r="CC155" s="78"/>
      <c r="CD155" s="78"/>
      <c r="CE155" s="78"/>
      <c r="CF155" s="78"/>
      <c r="CG155" s="78"/>
      <c r="CH155" s="79"/>
      <c r="CI155" s="27">
        <f t="shared" si="1"/>
        <v>0</v>
      </c>
    </row>
    <row r="156" spans="1:87" ht="34.5" customHeight="1" x14ac:dyDescent="0.25">
      <c r="A156" s="23">
        <f t="shared" si="0"/>
        <v>144</v>
      </c>
      <c r="B156" s="182"/>
      <c r="C156" s="79"/>
      <c r="D156" s="179"/>
      <c r="E156" s="78"/>
      <c r="F156" s="79"/>
      <c r="G156" s="183"/>
      <c r="H156" s="79"/>
      <c r="I156" s="24"/>
      <c r="J156" s="28"/>
      <c r="K156" s="184"/>
      <c r="L156" s="79"/>
      <c r="M156" s="185"/>
      <c r="N156" s="79"/>
      <c r="O156" s="186"/>
      <c r="P156" s="79"/>
      <c r="Q156" s="187"/>
      <c r="R156" s="79"/>
      <c r="S156" s="181"/>
      <c r="T156" s="79"/>
      <c r="U156" s="181"/>
      <c r="V156" s="79"/>
      <c r="W156" s="182"/>
      <c r="X156" s="79"/>
      <c r="Y156" s="182"/>
      <c r="Z156" s="79"/>
      <c r="AA156" s="181"/>
      <c r="AB156" s="79"/>
      <c r="AC156" s="181"/>
      <c r="AD156" s="79"/>
      <c r="AE156" s="182"/>
      <c r="AF156" s="79"/>
      <c r="AG156" s="182"/>
      <c r="AH156" s="79"/>
      <c r="AI156" s="181"/>
      <c r="AJ156" s="79"/>
      <c r="AK156" s="181"/>
      <c r="AL156" s="79"/>
      <c r="AM156" s="182"/>
      <c r="AN156" s="79"/>
      <c r="AO156" s="182"/>
      <c r="AP156" s="79"/>
      <c r="AQ156" s="181"/>
      <c r="AR156" s="79"/>
      <c r="AS156" s="181"/>
      <c r="AT156" s="79"/>
      <c r="AU156" s="182"/>
      <c r="AV156" s="79"/>
      <c r="AW156" s="182"/>
      <c r="AX156" s="79"/>
      <c r="AY156" s="181"/>
      <c r="AZ156" s="79"/>
      <c r="BA156" s="181"/>
      <c r="BB156" s="79"/>
      <c r="BC156" s="182"/>
      <c r="BD156" s="79"/>
      <c r="BE156" s="182"/>
      <c r="BF156" s="79"/>
      <c r="BG156" s="181"/>
      <c r="BH156" s="79"/>
      <c r="BI156" s="181"/>
      <c r="BJ156" s="79"/>
      <c r="BK156" s="182"/>
      <c r="BL156" s="79"/>
      <c r="BM156" s="182"/>
      <c r="BN156" s="79"/>
      <c r="BO156" s="180"/>
      <c r="BP156" s="78"/>
      <c r="BQ156" s="79"/>
      <c r="BR156" s="26"/>
      <c r="BS156" s="193"/>
      <c r="BT156" s="79"/>
      <c r="BU156" s="192"/>
      <c r="BV156" s="78"/>
      <c r="BW156" s="78"/>
      <c r="BX156" s="78"/>
      <c r="BY156" s="78"/>
      <c r="BZ156" s="78"/>
      <c r="CA156" s="79"/>
      <c r="CB156" s="192"/>
      <c r="CC156" s="78"/>
      <c r="CD156" s="78"/>
      <c r="CE156" s="78"/>
      <c r="CF156" s="78"/>
      <c r="CG156" s="78"/>
      <c r="CH156" s="79"/>
      <c r="CI156" s="27">
        <f t="shared" si="1"/>
        <v>0</v>
      </c>
    </row>
    <row r="157" spans="1:87" ht="34.5" customHeight="1" x14ac:dyDescent="0.25">
      <c r="A157" s="23">
        <f t="shared" si="0"/>
        <v>145</v>
      </c>
      <c r="B157" s="179"/>
      <c r="C157" s="79"/>
      <c r="D157" s="181"/>
      <c r="E157" s="78"/>
      <c r="F157" s="79"/>
      <c r="G157" s="188"/>
      <c r="H157" s="79"/>
      <c r="I157" s="24"/>
      <c r="J157" s="25"/>
      <c r="K157" s="184"/>
      <c r="L157" s="79"/>
      <c r="M157" s="189"/>
      <c r="N157" s="79"/>
      <c r="O157" s="186"/>
      <c r="P157" s="79"/>
      <c r="Q157" s="190"/>
      <c r="R157" s="79"/>
      <c r="S157" s="181"/>
      <c r="T157" s="79"/>
      <c r="U157" s="181"/>
      <c r="V157" s="79"/>
      <c r="W157" s="179"/>
      <c r="X157" s="79"/>
      <c r="Y157" s="179"/>
      <c r="Z157" s="79"/>
      <c r="AA157" s="181"/>
      <c r="AB157" s="79"/>
      <c r="AC157" s="181"/>
      <c r="AD157" s="79"/>
      <c r="AE157" s="179"/>
      <c r="AF157" s="79"/>
      <c r="AG157" s="179"/>
      <c r="AH157" s="79"/>
      <c r="AI157" s="181"/>
      <c r="AJ157" s="79"/>
      <c r="AK157" s="181"/>
      <c r="AL157" s="79"/>
      <c r="AM157" s="179"/>
      <c r="AN157" s="79"/>
      <c r="AO157" s="179"/>
      <c r="AP157" s="79"/>
      <c r="AQ157" s="181"/>
      <c r="AR157" s="79"/>
      <c r="AS157" s="181"/>
      <c r="AT157" s="79"/>
      <c r="AU157" s="179"/>
      <c r="AV157" s="79"/>
      <c r="AW157" s="179"/>
      <c r="AX157" s="79"/>
      <c r="AY157" s="181"/>
      <c r="AZ157" s="79"/>
      <c r="BA157" s="181"/>
      <c r="BB157" s="79"/>
      <c r="BC157" s="179"/>
      <c r="BD157" s="79"/>
      <c r="BE157" s="179"/>
      <c r="BF157" s="79"/>
      <c r="BG157" s="181"/>
      <c r="BH157" s="79"/>
      <c r="BI157" s="181"/>
      <c r="BJ157" s="79"/>
      <c r="BK157" s="179"/>
      <c r="BL157" s="79"/>
      <c r="BM157" s="179"/>
      <c r="BN157" s="79"/>
      <c r="BO157" s="180"/>
      <c r="BP157" s="78"/>
      <c r="BQ157" s="79"/>
      <c r="BR157" s="26"/>
      <c r="BS157" s="191"/>
      <c r="BT157" s="79"/>
      <c r="BU157" s="192"/>
      <c r="BV157" s="78"/>
      <c r="BW157" s="78"/>
      <c r="BX157" s="78"/>
      <c r="BY157" s="78"/>
      <c r="BZ157" s="78"/>
      <c r="CA157" s="79"/>
      <c r="CB157" s="192"/>
      <c r="CC157" s="78"/>
      <c r="CD157" s="78"/>
      <c r="CE157" s="78"/>
      <c r="CF157" s="78"/>
      <c r="CG157" s="78"/>
      <c r="CH157" s="79"/>
      <c r="CI157" s="27">
        <f t="shared" si="1"/>
        <v>0</v>
      </c>
    </row>
    <row r="158" spans="1:87" ht="34.5" customHeight="1" x14ac:dyDescent="0.25">
      <c r="A158" s="23">
        <f t="shared" si="0"/>
        <v>146</v>
      </c>
      <c r="B158" s="182"/>
      <c r="C158" s="79"/>
      <c r="D158" s="179"/>
      <c r="E158" s="78"/>
      <c r="F158" s="79"/>
      <c r="G158" s="183"/>
      <c r="H158" s="79"/>
      <c r="I158" s="24"/>
      <c r="J158" s="28"/>
      <c r="K158" s="184"/>
      <c r="L158" s="79"/>
      <c r="M158" s="185"/>
      <c r="N158" s="79"/>
      <c r="O158" s="186"/>
      <c r="P158" s="79"/>
      <c r="Q158" s="187"/>
      <c r="R158" s="79"/>
      <c r="S158" s="181"/>
      <c r="T158" s="79"/>
      <c r="U158" s="181"/>
      <c r="V158" s="79"/>
      <c r="W158" s="182"/>
      <c r="X158" s="79"/>
      <c r="Y158" s="182"/>
      <c r="Z158" s="79"/>
      <c r="AA158" s="181"/>
      <c r="AB158" s="79"/>
      <c r="AC158" s="181"/>
      <c r="AD158" s="79"/>
      <c r="AE158" s="182"/>
      <c r="AF158" s="79"/>
      <c r="AG158" s="182"/>
      <c r="AH158" s="79"/>
      <c r="AI158" s="181"/>
      <c r="AJ158" s="79"/>
      <c r="AK158" s="181"/>
      <c r="AL158" s="79"/>
      <c r="AM158" s="182"/>
      <c r="AN158" s="79"/>
      <c r="AO158" s="182"/>
      <c r="AP158" s="79"/>
      <c r="AQ158" s="181"/>
      <c r="AR158" s="79"/>
      <c r="AS158" s="181"/>
      <c r="AT158" s="79"/>
      <c r="AU158" s="182"/>
      <c r="AV158" s="79"/>
      <c r="AW158" s="182"/>
      <c r="AX158" s="79"/>
      <c r="AY158" s="181"/>
      <c r="AZ158" s="79"/>
      <c r="BA158" s="181"/>
      <c r="BB158" s="79"/>
      <c r="BC158" s="182"/>
      <c r="BD158" s="79"/>
      <c r="BE158" s="182"/>
      <c r="BF158" s="79"/>
      <c r="BG158" s="181"/>
      <c r="BH158" s="79"/>
      <c r="BI158" s="181"/>
      <c r="BJ158" s="79"/>
      <c r="BK158" s="182"/>
      <c r="BL158" s="79"/>
      <c r="BM158" s="182"/>
      <c r="BN158" s="79"/>
      <c r="BO158" s="180"/>
      <c r="BP158" s="78"/>
      <c r="BQ158" s="79"/>
      <c r="BR158" s="26"/>
      <c r="BS158" s="193"/>
      <c r="BT158" s="79"/>
      <c r="BU158" s="192"/>
      <c r="BV158" s="78"/>
      <c r="BW158" s="78"/>
      <c r="BX158" s="78"/>
      <c r="BY158" s="78"/>
      <c r="BZ158" s="78"/>
      <c r="CA158" s="79"/>
      <c r="CB158" s="192"/>
      <c r="CC158" s="78"/>
      <c r="CD158" s="78"/>
      <c r="CE158" s="78"/>
      <c r="CF158" s="78"/>
      <c r="CG158" s="78"/>
      <c r="CH158" s="79"/>
      <c r="CI158" s="27">
        <f t="shared" si="1"/>
        <v>0</v>
      </c>
    </row>
    <row r="159" spans="1:87" ht="34.5" customHeight="1" x14ac:dyDescent="0.25">
      <c r="A159" s="23">
        <f t="shared" si="0"/>
        <v>147</v>
      </c>
      <c r="B159" s="179"/>
      <c r="C159" s="79"/>
      <c r="D159" s="181"/>
      <c r="E159" s="78"/>
      <c r="F159" s="79"/>
      <c r="G159" s="188"/>
      <c r="H159" s="79"/>
      <c r="I159" s="24"/>
      <c r="J159" s="25"/>
      <c r="K159" s="184"/>
      <c r="L159" s="79"/>
      <c r="M159" s="189"/>
      <c r="N159" s="79"/>
      <c r="O159" s="186"/>
      <c r="P159" s="79"/>
      <c r="Q159" s="190"/>
      <c r="R159" s="79"/>
      <c r="S159" s="181"/>
      <c r="T159" s="79"/>
      <c r="U159" s="181"/>
      <c r="V159" s="79"/>
      <c r="W159" s="179"/>
      <c r="X159" s="79"/>
      <c r="Y159" s="179"/>
      <c r="Z159" s="79"/>
      <c r="AA159" s="181"/>
      <c r="AB159" s="79"/>
      <c r="AC159" s="181"/>
      <c r="AD159" s="79"/>
      <c r="AE159" s="179"/>
      <c r="AF159" s="79"/>
      <c r="AG159" s="179"/>
      <c r="AH159" s="79"/>
      <c r="AI159" s="181"/>
      <c r="AJ159" s="79"/>
      <c r="AK159" s="181"/>
      <c r="AL159" s="79"/>
      <c r="AM159" s="179"/>
      <c r="AN159" s="79"/>
      <c r="AO159" s="179"/>
      <c r="AP159" s="79"/>
      <c r="AQ159" s="181"/>
      <c r="AR159" s="79"/>
      <c r="AS159" s="181"/>
      <c r="AT159" s="79"/>
      <c r="AU159" s="179"/>
      <c r="AV159" s="79"/>
      <c r="AW159" s="179"/>
      <c r="AX159" s="79"/>
      <c r="AY159" s="181"/>
      <c r="AZ159" s="79"/>
      <c r="BA159" s="181"/>
      <c r="BB159" s="79"/>
      <c r="BC159" s="179"/>
      <c r="BD159" s="79"/>
      <c r="BE159" s="179"/>
      <c r="BF159" s="79"/>
      <c r="BG159" s="181"/>
      <c r="BH159" s="79"/>
      <c r="BI159" s="181"/>
      <c r="BJ159" s="79"/>
      <c r="BK159" s="179"/>
      <c r="BL159" s="79"/>
      <c r="BM159" s="179"/>
      <c r="BN159" s="79"/>
      <c r="BO159" s="180"/>
      <c r="BP159" s="78"/>
      <c r="BQ159" s="79"/>
      <c r="BR159" s="26"/>
      <c r="BS159" s="191"/>
      <c r="BT159" s="79"/>
      <c r="BU159" s="192"/>
      <c r="BV159" s="78"/>
      <c r="BW159" s="78"/>
      <c r="BX159" s="78"/>
      <c r="BY159" s="78"/>
      <c r="BZ159" s="78"/>
      <c r="CA159" s="79"/>
      <c r="CB159" s="192"/>
      <c r="CC159" s="78"/>
      <c r="CD159" s="78"/>
      <c r="CE159" s="78"/>
      <c r="CF159" s="78"/>
      <c r="CG159" s="78"/>
      <c r="CH159" s="79"/>
      <c r="CI159" s="27">
        <f t="shared" si="1"/>
        <v>0</v>
      </c>
    </row>
    <row r="160" spans="1:87" ht="34.5" customHeight="1" x14ac:dyDescent="0.25">
      <c r="A160" s="23">
        <f t="shared" si="0"/>
        <v>148</v>
      </c>
      <c r="B160" s="182"/>
      <c r="C160" s="79"/>
      <c r="D160" s="179"/>
      <c r="E160" s="78"/>
      <c r="F160" s="79"/>
      <c r="G160" s="183"/>
      <c r="H160" s="79"/>
      <c r="I160" s="24"/>
      <c r="J160" s="28"/>
      <c r="K160" s="184"/>
      <c r="L160" s="79"/>
      <c r="M160" s="185"/>
      <c r="N160" s="79"/>
      <c r="O160" s="186"/>
      <c r="P160" s="79"/>
      <c r="Q160" s="187"/>
      <c r="R160" s="79"/>
      <c r="S160" s="181"/>
      <c r="T160" s="79"/>
      <c r="U160" s="181"/>
      <c r="V160" s="79"/>
      <c r="W160" s="182"/>
      <c r="X160" s="79"/>
      <c r="Y160" s="182"/>
      <c r="Z160" s="79"/>
      <c r="AA160" s="181"/>
      <c r="AB160" s="79"/>
      <c r="AC160" s="181"/>
      <c r="AD160" s="79"/>
      <c r="AE160" s="182"/>
      <c r="AF160" s="79"/>
      <c r="AG160" s="182"/>
      <c r="AH160" s="79"/>
      <c r="AI160" s="181"/>
      <c r="AJ160" s="79"/>
      <c r="AK160" s="181"/>
      <c r="AL160" s="79"/>
      <c r="AM160" s="182"/>
      <c r="AN160" s="79"/>
      <c r="AO160" s="182"/>
      <c r="AP160" s="79"/>
      <c r="AQ160" s="181"/>
      <c r="AR160" s="79"/>
      <c r="AS160" s="181"/>
      <c r="AT160" s="79"/>
      <c r="AU160" s="182"/>
      <c r="AV160" s="79"/>
      <c r="AW160" s="182"/>
      <c r="AX160" s="79"/>
      <c r="AY160" s="181"/>
      <c r="AZ160" s="79"/>
      <c r="BA160" s="181"/>
      <c r="BB160" s="79"/>
      <c r="BC160" s="182"/>
      <c r="BD160" s="79"/>
      <c r="BE160" s="182"/>
      <c r="BF160" s="79"/>
      <c r="BG160" s="181"/>
      <c r="BH160" s="79"/>
      <c r="BI160" s="181"/>
      <c r="BJ160" s="79"/>
      <c r="BK160" s="182"/>
      <c r="BL160" s="79"/>
      <c r="BM160" s="182"/>
      <c r="BN160" s="79"/>
      <c r="BO160" s="180"/>
      <c r="BP160" s="78"/>
      <c r="BQ160" s="79"/>
      <c r="BR160" s="26"/>
      <c r="BS160" s="193"/>
      <c r="BT160" s="79"/>
      <c r="BU160" s="192"/>
      <c r="BV160" s="78"/>
      <c r="BW160" s="78"/>
      <c r="BX160" s="78"/>
      <c r="BY160" s="78"/>
      <c r="BZ160" s="78"/>
      <c r="CA160" s="79"/>
      <c r="CB160" s="192"/>
      <c r="CC160" s="78"/>
      <c r="CD160" s="78"/>
      <c r="CE160" s="78"/>
      <c r="CF160" s="78"/>
      <c r="CG160" s="78"/>
      <c r="CH160" s="79"/>
      <c r="CI160" s="27">
        <f t="shared" si="1"/>
        <v>0</v>
      </c>
    </row>
    <row r="161" spans="1:87" ht="34.5" customHeight="1" x14ac:dyDescent="0.25">
      <c r="A161" s="23">
        <f t="shared" si="0"/>
        <v>149</v>
      </c>
      <c r="B161" s="179"/>
      <c r="C161" s="79"/>
      <c r="D161" s="181"/>
      <c r="E161" s="78"/>
      <c r="F161" s="79"/>
      <c r="G161" s="188"/>
      <c r="H161" s="79"/>
      <c r="I161" s="24"/>
      <c r="J161" s="25"/>
      <c r="K161" s="184"/>
      <c r="L161" s="79"/>
      <c r="M161" s="189"/>
      <c r="N161" s="79"/>
      <c r="O161" s="186"/>
      <c r="P161" s="79"/>
      <c r="Q161" s="190"/>
      <c r="R161" s="79"/>
      <c r="S161" s="181"/>
      <c r="T161" s="79"/>
      <c r="U161" s="181"/>
      <c r="V161" s="79"/>
      <c r="W161" s="179"/>
      <c r="X161" s="79"/>
      <c r="Y161" s="179"/>
      <c r="Z161" s="79"/>
      <c r="AA161" s="181"/>
      <c r="AB161" s="79"/>
      <c r="AC161" s="181"/>
      <c r="AD161" s="79"/>
      <c r="AE161" s="179"/>
      <c r="AF161" s="79"/>
      <c r="AG161" s="179"/>
      <c r="AH161" s="79"/>
      <c r="AI161" s="181"/>
      <c r="AJ161" s="79"/>
      <c r="AK161" s="181"/>
      <c r="AL161" s="79"/>
      <c r="AM161" s="179"/>
      <c r="AN161" s="79"/>
      <c r="AO161" s="179"/>
      <c r="AP161" s="79"/>
      <c r="AQ161" s="181"/>
      <c r="AR161" s="79"/>
      <c r="AS161" s="181"/>
      <c r="AT161" s="79"/>
      <c r="AU161" s="179"/>
      <c r="AV161" s="79"/>
      <c r="AW161" s="179"/>
      <c r="AX161" s="79"/>
      <c r="AY161" s="181"/>
      <c r="AZ161" s="79"/>
      <c r="BA161" s="181"/>
      <c r="BB161" s="79"/>
      <c r="BC161" s="179"/>
      <c r="BD161" s="79"/>
      <c r="BE161" s="179"/>
      <c r="BF161" s="79"/>
      <c r="BG161" s="181"/>
      <c r="BH161" s="79"/>
      <c r="BI161" s="181"/>
      <c r="BJ161" s="79"/>
      <c r="BK161" s="179"/>
      <c r="BL161" s="79"/>
      <c r="BM161" s="179"/>
      <c r="BN161" s="79"/>
      <c r="BO161" s="180"/>
      <c r="BP161" s="78"/>
      <c r="BQ161" s="79"/>
      <c r="BR161" s="26"/>
      <c r="BS161" s="191"/>
      <c r="BT161" s="79"/>
      <c r="BU161" s="192"/>
      <c r="BV161" s="78"/>
      <c r="BW161" s="78"/>
      <c r="BX161" s="78"/>
      <c r="BY161" s="78"/>
      <c r="BZ161" s="78"/>
      <c r="CA161" s="79"/>
      <c r="CB161" s="192"/>
      <c r="CC161" s="78"/>
      <c r="CD161" s="78"/>
      <c r="CE161" s="78"/>
      <c r="CF161" s="78"/>
      <c r="CG161" s="78"/>
      <c r="CH161" s="79"/>
      <c r="CI161" s="27">
        <f t="shared" si="1"/>
        <v>0</v>
      </c>
    </row>
    <row r="162" spans="1:87" ht="34.5" customHeight="1" x14ac:dyDescent="0.25">
      <c r="A162" s="23">
        <f t="shared" si="0"/>
        <v>150</v>
      </c>
      <c r="B162" s="182"/>
      <c r="C162" s="79"/>
      <c r="D162" s="179"/>
      <c r="E162" s="78"/>
      <c r="F162" s="79"/>
      <c r="G162" s="183"/>
      <c r="H162" s="79"/>
      <c r="I162" s="24"/>
      <c r="J162" s="28"/>
      <c r="K162" s="184"/>
      <c r="L162" s="79"/>
      <c r="M162" s="185"/>
      <c r="N162" s="79"/>
      <c r="O162" s="186"/>
      <c r="P162" s="79"/>
      <c r="Q162" s="187"/>
      <c r="R162" s="79"/>
      <c r="S162" s="181"/>
      <c r="T162" s="79"/>
      <c r="U162" s="181"/>
      <c r="V162" s="79"/>
      <c r="W162" s="182"/>
      <c r="X162" s="79"/>
      <c r="Y162" s="182"/>
      <c r="Z162" s="79"/>
      <c r="AA162" s="181"/>
      <c r="AB162" s="79"/>
      <c r="AC162" s="181"/>
      <c r="AD162" s="79"/>
      <c r="AE162" s="182"/>
      <c r="AF162" s="79"/>
      <c r="AG162" s="182"/>
      <c r="AH162" s="79"/>
      <c r="AI162" s="181"/>
      <c r="AJ162" s="79"/>
      <c r="AK162" s="181"/>
      <c r="AL162" s="79"/>
      <c r="AM162" s="182"/>
      <c r="AN162" s="79"/>
      <c r="AO162" s="182"/>
      <c r="AP162" s="79"/>
      <c r="AQ162" s="181"/>
      <c r="AR162" s="79"/>
      <c r="AS162" s="181"/>
      <c r="AT162" s="79"/>
      <c r="AU162" s="182"/>
      <c r="AV162" s="79"/>
      <c r="AW162" s="182"/>
      <c r="AX162" s="79"/>
      <c r="AY162" s="181"/>
      <c r="AZ162" s="79"/>
      <c r="BA162" s="181"/>
      <c r="BB162" s="79"/>
      <c r="BC162" s="182"/>
      <c r="BD162" s="79"/>
      <c r="BE162" s="182"/>
      <c r="BF162" s="79"/>
      <c r="BG162" s="181"/>
      <c r="BH162" s="79"/>
      <c r="BI162" s="181"/>
      <c r="BJ162" s="79"/>
      <c r="BK162" s="182"/>
      <c r="BL162" s="79"/>
      <c r="BM162" s="182"/>
      <c r="BN162" s="79"/>
      <c r="BO162" s="180"/>
      <c r="BP162" s="78"/>
      <c r="BQ162" s="79"/>
      <c r="BR162" s="26"/>
      <c r="BS162" s="193"/>
      <c r="BT162" s="79"/>
      <c r="BU162" s="192"/>
      <c r="BV162" s="78"/>
      <c r="BW162" s="78"/>
      <c r="BX162" s="78"/>
      <c r="BY162" s="78"/>
      <c r="BZ162" s="78"/>
      <c r="CA162" s="79"/>
      <c r="CB162" s="192"/>
      <c r="CC162" s="78"/>
      <c r="CD162" s="78"/>
      <c r="CE162" s="78"/>
      <c r="CF162" s="78"/>
      <c r="CG162" s="78"/>
      <c r="CH162" s="79"/>
      <c r="CI162" s="27">
        <f t="shared" si="1"/>
        <v>0</v>
      </c>
    </row>
    <row r="163" spans="1:87" ht="34.5" customHeight="1" x14ac:dyDescent="0.25">
      <c r="A163" s="23">
        <f t="shared" si="0"/>
        <v>151</v>
      </c>
      <c r="B163" s="179"/>
      <c r="C163" s="79"/>
      <c r="D163" s="181"/>
      <c r="E163" s="78"/>
      <c r="F163" s="79"/>
      <c r="G163" s="188"/>
      <c r="H163" s="79"/>
      <c r="I163" s="24"/>
      <c r="J163" s="25"/>
      <c r="K163" s="184"/>
      <c r="L163" s="79"/>
      <c r="M163" s="189"/>
      <c r="N163" s="79"/>
      <c r="O163" s="186"/>
      <c r="P163" s="79"/>
      <c r="Q163" s="190"/>
      <c r="R163" s="79"/>
      <c r="S163" s="181"/>
      <c r="T163" s="79"/>
      <c r="U163" s="181"/>
      <c r="V163" s="79"/>
      <c r="W163" s="179"/>
      <c r="X163" s="79"/>
      <c r="Y163" s="179"/>
      <c r="Z163" s="79"/>
      <c r="AA163" s="181"/>
      <c r="AB163" s="79"/>
      <c r="AC163" s="181"/>
      <c r="AD163" s="79"/>
      <c r="AE163" s="179"/>
      <c r="AF163" s="79"/>
      <c r="AG163" s="179"/>
      <c r="AH163" s="79"/>
      <c r="AI163" s="181"/>
      <c r="AJ163" s="79"/>
      <c r="AK163" s="181"/>
      <c r="AL163" s="79"/>
      <c r="AM163" s="179"/>
      <c r="AN163" s="79"/>
      <c r="AO163" s="179"/>
      <c r="AP163" s="79"/>
      <c r="AQ163" s="181"/>
      <c r="AR163" s="79"/>
      <c r="AS163" s="181"/>
      <c r="AT163" s="79"/>
      <c r="AU163" s="179"/>
      <c r="AV163" s="79"/>
      <c r="AW163" s="179"/>
      <c r="AX163" s="79"/>
      <c r="AY163" s="181"/>
      <c r="AZ163" s="79"/>
      <c r="BA163" s="181"/>
      <c r="BB163" s="79"/>
      <c r="BC163" s="179"/>
      <c r="BD163" s="79"/>
      <c r="BE163" s="179"/>
      <c r="BF163" s="79"/>
      <c r="BG163" s="181"/>
      <c r="BH163" s="79"/>
      <c r="BI163" s="181"/>
      <c r="BJ163" s="79"/>
      <c r="BK163" s="179"/>
      <c r="BL163" s="79"/>
      <c r="BM163" s="179"/>
      <c r="BN163" s="79"/>
      <c r="BO163" s="180"/>
      <c r="BP163" s="78"/>
      <c r="BQ163" s="79"/>
      <c r="BR163" s="26"/>
      <c r="BS163" s="191"/>
      <c r="BT163" s="79"/>
      <c r="BU163" s="192"/>
      <c r="BV163" s="78"/>
      <c r="BW163" s="78"/>
      <c r="BX163" s="78"/>
      <c r="BY163" s="78"/>
      <c r="BZ163" s="78"/>
      <c r="CA163" s="79"/>
      <c r="CB163" s="192"/>
      <c r="CC163" s="78"/>
      <c r="CD163" s="78"/>
      <c r="CE163" s="78"/>
      <c r="CF163" s="78"/>
      <c r="CG163" s="78"/>
      <c r="CH163" s="79"/>
      <c r="CI163" s="27">
        <f t="shared" si="1"/>
        <v>0</v>
      </c>
    </row>
    <row r="164" spans="1:87" ht="34.5" customHeight="1" x14ac:dyDescent="0.25">
      <c r="A164" s="23">
        <f t="shared" si="0"/>
        <v>152</v>
      </c>
      <c r="B164" s="182"/>
      <c r="C164" s="79"/>
      <c r="D164" s="179"/>
      <c r="E164" s="78"/>
      <c r="F164" s="79"/>
      <c r="G164" s="183"/>
      <c r="H164" s="79"/>
      <c r="I164" s="24"/>
      <c r="J164" s="28"/>
      <c r="K164" s="184"/>
      <c r="L164" s="79"/>
      <c r="M164" s="185"/>
      <c r="N164" s="79"/>
      <c r="O164" s="186"/>
      <c r="P164" s="79"/>
      <c r="Q164" s="187"/>
      <c r="R164" s="79"/>
      <c r="S164" s="181"/>
      <c r="T164" s="79"/>
      <c r="U164" s="181"/>
      <c r="V164" s="79"/>
      <c r="W164" s="182"/>
      <c r="X164" s="79"/>
      <c r="Y164" s="182"/>
      <c r="Z164" s="79"/>
      <c r="AA164" s="181"/>
      <c r="AB164" s="79"/>
      <c r="AC164" s="181"/>
      <c r="AD164" s="79"/>
      <c r="AE164" s="182"/>
      <c r="AF164" s="79"/>
      <c r="AG164" s="182"/>
      <c r="AH164" s="79"/>
      <c r="AI164" s="181"/>
      <c r="AJ164" s="79"/>
      <c r="AK164" s="181"/>
      <c r="AL164" s="79"/>
      <c r="AM164" s="182"/>
      <c r="AN164" s="79"/>
      <c r="AO164" s="182"/>
      <c r="AP164" s="79"/>
      <c r="AQ164" s="181"/>
      <c r="AR164" s="79"/>
      <c r="AS164" s="181"/>
      <c r="AT164" s="79"/>
      <c r="AU164" s="182"/>
      <c r="AV164" s="79"/>
      <c r="AW164" s="182"/>
      <c r="AX164" s="79"/>
      <c r="AY164" s="181"/>
      <c r="AZ164" s="79"/>
      <c r="BA164" s="181"/>
      <c r="BB164" s="79"/>
      <c r="BC164" s="182"/>
      <c r="BD164" s="79"/>
      <c r="BE164" s="182"/>
      <c r="BF164" s="79"/>
      <c r="BG164" s="181"/>
      <c r="BH164" s="79"/>
      <c r="BI164" s="181"/>
      <c r="BJ164" s="79"/>
      <c r="BK164" s="182"/>
      <c r="BL164" s="79"/>
      <c r="BM164" s="182"/>
      <c r="BN164" s="79"/>
      <c r="BO164" s="180"/>
      <c r="BP164" s="78"/>
      <c r="BQ164" s="79"/>
      <c r="BR164" s="26"/>
      <c r="BS164" s="193"/>
      <c r="BT164" s="79"/>
      <c r="BU164" s="192"/>
      <c r="BV164" s="78"/>
      <c r="BW164" s="78"/>
      <c r="BX164" s="78"/>
      <c r="BY164" s="78"/>
      <c r="BZ164" s="78"/>
      <c r="CA164" s="79"/>
      <c r="CB164" s="192"/>
      <c r="CC164" s="78"/>
      <c r="CD164" s="78"/>
      <c r="CE164" s="78"/>
      <c r="CF164" s="78"/>
      <c r="CG164" s="78"/>
      <c r="CH164" s="79"/>
      <c r="CI164" s="27">
        <f t="shared" si="1"/>
        <v>0</v>
      </c>
    </row>
    <row r="165" spans="1:87" ht="34.5" customHeight="1" x14ac:dyDescent="0.25">
      <c r="A165" s="23">
        <f t="shared" si="0"/>
        <v>153</v>
      </c>
      <c r="B165" s="179"/>
      <c r="C165" s="79"/>
      <c r="D165" s="181"/>
      <c r="E165" s="78"/>
      <c r="F165" s="79"/>
      <c r="G165" s="188"/>
      <c r="H165" s="79"/>
      <c r="I165" s="24"/>
      <c r="J165" s="25"/>
      <c r="K165" s="184"/>
      <c r="L165" s="79"/>
      <c r="M165" s="189"/>
      <c r="N165" s="79"/>
      <c r="O165" s="186"/>
      <c r="P165" s="79"/>
      <c r="Q165" s="190"/>
      <c r="R165" s="79"/>
      <c r="S165" s="181"/>
      <c r="T165" s="79"/>
      <c r="U165" s="181"/>
      <c r="V165" s="79"/>
      <c r="W165" s="179"/>
      <c r="X165" s="79"/>
      <c r="Y165" s="179"/>
      <c r="Z165" s="79"/>
      <c r="AA165" s="181"/>
      <c r="AB165" s="79"/>
      <c r="AC165" s="181"/>
      <c r="AD165" s="79"/>
      <c r="AE165" s="179"/>
      <c r="AF165" s="79"/>
      <c r="AG165" s="179"/>
      <c r="AH165" s="79"/>
      <c r="AI165" s="181"/>
      <c r="AJ165" s="79"/>
      <c r="AK165" s="181"/>
      <c r="AL165" s="79"/>
      <c r="AM165" s="179"/>
      <c r="AN165" s="79"/>
      <c r="AO165" s="179"/>
      <c r="AP165" s="79"/>
      <c r="AQ165" s="181"/>
      <c r="AR165" s="79"/>
      <c r="AS165" s="181"/>
      <c r="AT165" s="79"/>
      <c r="AU165" s="179"/>
      <c r="AV165" s="79"/>
      <c r="AW165" s="179"/>
      <c r="AX165" s="79"/>
      <c r="AY165" s="181"/>
      <c r="AZ165" s="79"/>
      <c r="BA165" s="181"/>
      <c r="BB165" s="79"/>
      <c r="BC165" s="179"/>
      <c r="BD165" s="79"/>
      <c r="BE165" s="179"/>
      <c r="BF165" s="79"/>
      <c r="BG165" s="181"/>
      <c r="BH165" s="79"/>
      <c r="BI165" s="181"/>
      <c r="BJ165" s="79"/>
      <c r="BK165" s="179"/>
      <c r="BL165" s="79"/>
      <c r="BM165" s="179"/>
      <c r="BN165" s="79"/>
      <c r="BO165" s="180"/>
      <c r="BP165" s="78"/>
      <c r="BQ165" s="79"/>
      <c r="BR165" s="26"/>
      <c r="BS165" s="191"/>
      <c r="BT165" s="79"/>
      <c r="BU165" s="192"/>
      <c r="BV165" s="78"/>
      <c r="BW165" s="78"/>
      <c r="BX165" s="78"/>
      <c r="BY165" s="78"/>
      <c r="BZ165" s="78"/>
      <c r="CA165" s="79"/>
      <c r="CB165" s="192"/>
      <c r="CC165" s="78"/>
      <c r="CD165" s="78"/>
      <c r="CE165" s="78"/>
      <c r="CF165" s="78"/>
      <c r="CG165" s="78"/>
      <c r="CH165" s="79"/>
      <c r="CI165" s="27">
        <f t="shared" si="1"/>
        <v>0</v>
      </c>
    </row>
    <row r="166" spans="1:87" ht="34.5" customHeight="1" x14ac:dyDescent="0.25">
      <c r="A166" s="23">
        <f t="shared" si="0"/>
        <v>154</v>
      </c>
      <c r="B166" s="182"/>
      <c r="C166" s="79"/>
      <c r="D166" s="179"/>
      <c r="E166" s="78"/>
      <c r="F166" s="79"/>
      <c r="G166" s="183"/>
      <c r="H166" s="79"/>
      <c r="I166" s="24"/>
      <c r="J166" s="28"/>
      <c r="K166" s="184"/>
      <c r="L166" s="79"/>
      <c r="M166" s="185"/>
      <c r="N166" s="79"/>
      <c r="O166" s="186"/>
      <c r="P166" s="79"/>
      <c r="Q166" s="187"/>
      <c r="R166" s="79"/>
      <c r="S166" s="181"/>
      <c r="T166" s="79"/>
      <c r="U166" s="181"/>
      <c r="V166" s="79"/>
      <c r="W166" s="182"/>
      <c r="X166" s="79"/>
      <c r="Y166" s="182"/>
      <c r="Z166" s="79"/>
      <c r="AA166" s="181"/>
      <c r="AB166" s="79"/>
      <c r="AC166" s="181"/>
      <c r="AD166" s="79"/>
      <c r="AE166" s="182"/>
      <c r="AF166" s="79"/>
      <c r="AG166" s="182"/>
      <c r="AH166" s="79"/>
      <c r="AI166" s="181"/>
      <c r="AJ166" s="79"/>
      <c r="AK166" s="181"/>
      <c r="AL166" s="79"/>
      <c r="AM166" s="182"/>
      <c r="AN166" s="79"/>
      <c r="AO166" s="182"/>
      <c r="AP166" s="79"/>
      <c r="AQ166" s="181"/>
      <c r="AR166" s="79"/>
      <c r="AS166" s="181"/>
      <c r="AT166" s="79"/>
      <c r="AU166" s="182"/>
      <c r="AV166" s="79"/>
      <c r="AW166" s="182"/>
      <c r="AX166" s="79"/>
      <c r="AY166" s="181"/>
      <c r="AZ166" s="79"/>
      <c r="BA166" s="181"/>
      <c r="BB166" s="79"/>
      <c r="BC166" s="182"/>
      <c r="BD166" s="79"/>
      <c r="BE166" s="182"/>
      <c r="BF166" s="79"/>
      <c r="BG166" s="181"/>
      <c r="BH166" s="79"/>
      <c r="BI166" s="181"/>
      <c r="BJ166" s="79"/>
      <c r="BK166" s="182"/>
      <c r="BL166" s="79"/>
      <c r="BM166" s="182"/>
      <c r="BN166" s="79"/>
      <c r="BO166" s="180"/>
      <c r="BP166" s="78"/>
      <c r="BQ166" s="79"/>
      <c r="BR166" s="26"/>
      <c r="BS166" s="193"/>
      <c r="BT166" s="79"/>
      <c r="BU166" s="192"/>
      <c r="BV166" s="78"/>
      <c r="BW166" s="78"/>
      <c r="BX166" s="78"/>
      <c r="BY166" s="78"/>
      <c r="BZ166" s="78"/>
      <c r="CA166" s="79"/>
      <c r="CB166" s="192"/>
      <c r="CC166" s="78"/>
      <c r="CD166" s="78"/>
      <c r="CE166" s="78"/>
      <c r="CF166" s="78"/>
      <c r="CG166" s="78"/>
      <c r="CH166" s="79"/>
      <c r="CI166" s="27">
        <f t="shared" si="1"/>
        <v>0</v>
      </c>
    </row>
    <row r="167" spans="1:87" ht="34.5" customHeight="1" x14ac:dyDescent="0.25">
      <c r="A167" s="23">
        <f t="shared" si="0"/>
        <v>155</v>
      </c>
      <c r="B167" s="179"/>
      <c r="C167" s="79"/>
      <c r="D167" s="181"/>
      <c r="E167" s="78"/>
      <c r="F167" s="79"/>
      <c r="G167" s="188"/>
      <c r="H167" s="79"/>
      <c r="I167" s="24"/>
      <c r="J167" s="25"/>
      <c r="K167" s="184"/>
      <c r="L167" s="79"/>
      <c r="M167" s="189"/>
      <c r="N167" s="79"/>
      <c r="O167" s="186"/>
      <c r="P167" s="79"/>
      <c r="Q167" s="190"/>
      <c r="R167" s="79"/>
      <c r="S167" s="181"/>
      <c r="T167" s="79"/>
      <c r="U167" s="181"/>
      <c r="V167" s="79"/>
      <c r="W167" s="179"/>
      <c r="X167" s="79"/>
      <c r="Y167" s="179"/>
      <c r="Z167" s="79"/>
      <c r="AA167" s="181"/>
      <c r="AB167" s="79"/>
      <c r="AC167" s="181"/>
      <c r="AD167" s="79"/>
      <c r="AE167" s="179"/>
      <c r="AF167" s="79"/>
      <c r="AG167" s="179"/>
      <c r="AH167" s="79"/>
      <c r="AI167" s="181"/>
      <c r="AJ167" s="79"/>
      <c r="AK167" s="181"/>
      <c r="AL167" s="79"/>
      <c r="AM167" s="179"/>
      <c r="AN167" s="79"/>
      <c r="AO167" s="179"/>
      <c r="AP167" s="79"/>
      <c r="AQ167" s="181"/>
      <c r="AR167" s="79"/>
      <c r="AS167" s="181"/>
      <c r="AT167" s="79"/>
      <c r="AU167" s="179"/>
      <c r="AV167" s="79"/>
      <c r="AW167" s="179"/>
      <c r="AX167" s="79"/>
      <c r="AY167" s="181"/>
      <c r="AZ167" s="79"/>
      <c r="BA167" s="181"/>
      <c r="BB167" s="79"/>
      <c r="BC167" s="179"/>
      <c r="BD167" s="79"/>
      <c r="BE167" s="179"/>
      <c r="BF167" s="79"/>
      <c r="BG167" s="181"/>
      <c r="BH167" s="79"/>
      <c r="BI167" s="181"/>
      <c r="BJ167" s="79"/>
      <c r="BK167" s="179"/>
      <c r="BL167" s="79"/>
      <c r="BM167" s="179"/>
      <c r="BN167" s="79"/>
      <c r="BO167" s="180"/>
      <c r="BP167" s="78"/>
      <c r="BQ167" s="79"/>
      <c r="BR167" s="26"/>
      <c r="BS167" s="191"/>
      <c r="BT167" s="79"/>
      <c r="BU167" s="192"/>
      <c r="BV167" s="78"/>
      <c r="BW167" s="78"/>
      <c r="BX167" s="78"/>
      <c r="BY167" s="78"/>
      <c r="BZ167" s="78"/>
      <c r="CA167" s="79"/>
      <c r="CB167" s="192"/>
      <c r="CC167" s="78"/>
      <c r="CD167" s="78"/>
      <c r="CE167" s="78"/>
      <c r="CF167" s="78"/>
      <c r="CG167" s="78"/>
      <c r="CH167" s="79"/>
      <c r="CI167" s="27">
        <f t="shared" si="1"/>
        <v>0</v>
      </c>
    </row>
    <row r="168" spans="1:87" ht="34.5" customHeight="1" x14ac:dyDescent="0.25">
      <c r="A168" s="23">
        <f t="shared" si="0"/>
        <v>156</v>
      </c>
      <c r="B168" s="182"/>
      <c r="C168" s="79"/>
      <c r="D168" s="179"/>
      <c r="E168" s="78"/>
      <c r="F168" s="79"/>
      <c r="G168" s="183"/>
      <c r="H168" s="79"/>
      <c r="I168" s="24"/>
      <c r="J168" s="28"/>
      <c r="K168" s="184"/>
      <c r="L168" s="79"/>
      <c r="M168" s="185"/>
      <c r="N168" s="79"/>
      <c r="O168" s="186"/>
      <c r="P168" s="79"/>
      <c r="Q168" s="187"/>
      <c r="R168" s="79"/>
      <c r="S168" s="181"/>
      <c r="T168" s="79"/>
      <c r="U168" s="181"/>
      <c r="V168" s="79"/>
      <c r="W168" s="182"/>
      <c r="X168" s="79"/>
      <c r="Y168" s="182"/>
      <c r="Z168" s="79"/>
      <c r="AA168" s="181"/>
      <c r="AB168" s="79"/>
      <c r="AC168" s="181"/>
      <c r="AD168" s="79"/>
      <c r="AE168" s="182"/>
      <c r="AF168" s="79"/>
      <c r="AG168" s="182"/>
      <c r="AH168" s="79"/>
      <c r="AI168" s="181"/>
      <c r="AJ168" s="79"/>
      <c r="AK168" s="181"/>
      <c r="AL168" s="79"/>
      <c r="AM168" s="182"/>
      <c r="AN168" s="79"/>
      <c r="AO168" s="182"/>
      <c r="AP168" s="79"/>
      <c r="AQ168" s="181"/>
      <c r="AR168" s="79"/>
      <c r="AS168" s="181"/>
      <c r="AT168" s="79"/>
      <c r="AU168" s="182"/>
      <c r="AV168" s="79"/>
      <c r="AW168" s="182"/>
      <c r="AX168" s="79"/>
      <c r="AY168" s="181"/>
      <c r="AZ168" s="79"/>
      <c r="BA168" s="181"/>
      <c r="BB168" s="79"/>
      <c r="BC168" s="182"/>
      <c r="BD168" s="79"/>
      <c r="BE168" s="182"/>
      <c r="BF168" s="79"/>
      <c r="BG168" s="181"/>
      <c r="BH168" s="79"/>
      <c r="BI168" s="181"/>
      <c r="BJ168" s="79"/>
      <c r="BK168" s="182"/>
      <c r="BL168" s="79"/>
      <c r="BM168" s="182"/>
      <c r="BN168" s="79"/>
      <c r="BO168" s="180"/>
      <c r="BP168" s="78"/>
      <c r="BQ168" s="79"/>
      <c r="BR168" s="26"/>
      <c r="BS168" s="193"/>
      <c r="BT168" s="79"/>
      <c r="BU168" s="192"/>
      <c r="BV168" s="78"/>
      <c r="BW168" s="78"/>
      <c r="BX168" s="78"/>
      <c r="BY168" s="78"/>
      <c r="BZ168" s="78"/>
      <c r="CA168" s="79"/>
      <c r="CB168" s="192"/>
      <c r="CC168" s="78"/>
      <c r="CD168" s="78"/>
      <c r="CE168" s="78"/>
      <c r="CF168" s="78"/>
      <c r="CG168" s="78"/>
      <c r="CH168" s="79"/>
      <c r="CI168" s="27">
        <f t="shared" si="1"/>
        <v>0</v>
      </c>
    </row>
    <row r="169" spans="1:87" ht="34.5" customHeight="1" x14ac:dyDescent="0.25">
      <c r="A169" s="23">
        <f t="shared" si="0"/>
        <v>157</v>
      </c>
      <c r="B169" s="179"/>
      <c r="C169" s="79"/>
      <c r="D169" s="181"/>
      <c r="E169" s="78"/>
      <c r="F169" s="79"/>
      <c r="G169" s="188"/>
      <c r="H169" s="79"/>
      <c r="I169" s="24"/>
      <c r="J169" s="25"/>
      <c r="K169" s="184"/>
      <c r="L169" s="79"/>
      <c r="M169" s="189"/>
      <c r="N169" s="79"/>
      <c r="O169" s="186"/>
      <c r="P169" s="79"/>
      <c r="Q169" s="190"/>
      <c r="R169" s="79"/>
      <c r="S169" s="181"/>
      <c r="T169" s="79"/>
      <c r="U169" s="181"/>
      <c r="V169" s="79"/>
      <c r="W169" s="179"/>
      <c r="X169" s="79"/>
      <c r="Y169" s="179"/>
      <c r="Z169" s="79"/>
      <c r="AA169" s="181"/>
      <c r="AB169" s="79"/>
      <c r="AC169" s="181"/>
      <c r="AD169" s="79"/>
      <c r="AE169" s="179"/>
      <c r="AF169" s="79"/>
      <c r="AG169" s="179"/>
      <c r="AH169" s="79"/>
      <c r="AI169" s="181"/>
      <c r="AJ169" s="79"/>
      <c r="AK169" s="181"/>
      <c r="AL169" s="79"/>
      <c r="AM169" s="179"/>
      <c r="AN169" s="79"/>
      <c r="AO169" s="179"/>
      <c r="AP169" s="79"/>
      <c r="AQ169" s="181"/>
      <c r="AR169" s="79"/>
      <c r="AS169" s="181"/>
      <c r="AT169" s="79"/>
      <c r="AU169" s="179"/>
      <c r="AV169" s="79"/>
      <c r="AW169" s="179"/>
      <c r="AX169" s="79"/>
      <c r="AY169" s="181"/>
      <c r="AZ169" s="79"/>
      <c r="BA169" s="181"/>
      <c r="BB169" s="79"/>
      <c r="BC169" s="179"/>
      <c r="BD169" s="79"/>
      <c r="BE169" s="179"/>
      <c r="BF169" s="79"/>
      <c r="BG169" s="181"/>
      <c r="BH169" s="79"/>
      <c r="BI169" s="181"/>
      <c r="BJ169" s="79"/>
      <c r="BK169" s="179"/>
      <c r="BL169" s="79"/>
      <c r="BM169" s="179"/>
      <c r="BN169" s="79"/>
      <c r="BO169" s="180"/>
      <c r="BP169" s="78"/>
      <c r="BQ169" s="79"/>
      <c r="BR169" s="26"/>
      <c r="BS169" s="191"/>
      <c r="BT169" s="79"/>
      <c r="BU169" s="192"/>
      <c r="BV169" s="78"/>
      <c r="BW169" s="78"/>
      <c r="BX169" s="78"/>
      <c r="BY169" s="78"/>
      <c r="BZ169" s="78"/>
      <c r="CA169" s="79"/>
      <c r="CB169" s="192"/>
      <c r="CC169" s="78"/>
      <c r="CD169" s="78"/>
      <c r="CE169" s="78"/>
      <c r="CF169" s="78"/>
      <c r="CG169" s="78"/>
      <c r="CH169" s="79"/>
      <c r="CI169" s="27">
        <f t="shared" si="1"/>
        <v>0</v>
      </c>
    </row>
    <row r="170" spans="1:87" ht="34.5" customHeight="1" x14ac:dyDescent="0.25">
      <c r="A170" s="23">
        <f t="shared" si="0"/>
        <v>158</v>
      </c>
      <c r="B170" s="182"/>
      <c r="C170" s="79"/>
      <c r="D170" s="179"/>
      <c r="E170" s="78"/>
      <c r="F170" s="79"/>
      <c r="G170" s="183"/>
      <c r="H170" s="79"/>
      <c r="I170" s="24"/>
      <c r="J170" s="28"/>
      <c r="K170" s="184"/>
      <c r="L170" s="79"/>
      <c r="M170" s="185"/>
      <c r="N170" s="79"/>
      <c r="O170" s="186"/>
      <c r="P170" s="79"/>
      <c r="Q170" s="187"/>
      <c r="R170" s="79"/>
      <c r="S170" s="181"/>
      <c r="T170" s="79"/>
      <c r="U170" s="181"/>
      <c r="V170" s="79"/>
      <c r="W170" s="182"/>
      <c r="X170" s="79"/>
      <c r="Y170" s="182"/>
      <c r="Z170" s="79"/>
      <c r="AA170" s="181"/>
      <c r="AB170" s="79"/>
      <c r="AC170" s="181"/>
      <c r="AD170" s="79"/>
      <c r="AE170" s="182"/>
      <c r="AF170" s="79"/>
      <c r="AG170" s="182"/>
      <c r="AH170" s="79"/>
      <c r="AI170" s="181"/>
      <c r="AJ170" s="79"/>
      <c r="AK170" s="181"/>
      <c r="AL170" s="79"/>
      <c r="AM170" s="182"/>
      <c r="AN170" s="79"/>
      <c r="AO170" s="182"/>
      <c r="AP170" s="79"/>
      <c r="AQ170" s="181"/>
      <c r="AR170" s="79"/>
      <c r="AS170" s="181"/>
      <c r="AT170" s="79"/>
      <c r="AU170" s="182"/>
      <c r="AV170" s="79"/>
      <c r="AW170" s="182"/>
      <c r="AX170" s="79"/>
      <c r="AY170" s="181"/>
      <c r="AZ170" s="79"/>
      <c r="BA170" s="181"/>
      <c r="BB170" s="79"/>
      <c r="BC170" s="182"/>
      <c r="BD170" s="79"/>
      <c r="BE170" s="182"/>
      <c r="BF170" s="79"/>
      <c r="BG170" s="181"/>
      <c r="BH170" s="79"/>
      <c r="BI170" s="181"/>
      <c r="BJ170" s="79"/>
      <c r="BK170" s="182"/>
      <c r="BL170" s="79"/>
      <c r="BM170" s="182"/>
      <c r="BN170" s="79"/>
      <c r="BO170" s="180"/>
      <c r="BP170" s="78"/>
      <c r="BQ170" s="79"/>
      <c r="BR170" s="26"/>
      <c r="BS170" s="193"/>
      <c r="BT170" s="79"/>
      <c r="BU170" s="192"/>
      <c r="BV170" s="78"/>
      <c r="BW170" s="78"/>
      <c r="BX170" s="78"/>
      <c r="BY170" s="78"/>
      <c r="BZ170" s="78"/>
      <c r="CA170" s="79"/>
      <c r="CB170" s="192"/>
      <c r="CC170" s="78"/>
      <c r="CD170" s="78"/>
      <c r="CE170" s="78"/>
      <c r="CF170" s="78"/>
      <c r="CG170" s="78"/>
      <c r="CH170" s="79"/>
      <c r="CI170" s="27">
        <f t="shared" si="1"/>
        <v>0</v>
      </c>
    </row>
    <row r="171" spans="1:87" ht="34.5" customHeight="1" x14ac:dyDescent="0.25">
      <c r="A171" s="23">
        <f t="shared" si="0"/>
        <v>159</v>
      </c>
      <c r="B171" s="179"/>
      <c r="C171" s="79"/>
      <c r="D171" s="181"/>
      <c r="E171" s="78"/>
      <c r="F171" s="79"/>
      <c r="G171" s="188"/>
      <c r="H171" s="79"/>
      <c r="I171" s="24"/>
      <c r="J171" s="25"/>
      <c r="K171" s="184"/>
      <c r="L171" s="79"/>
      <c r="M171" s="189"/>
      <c r="N171" s="79"/>
      <c r="O171" s="186"/>
      <c r="P171" s="79"/>
      <c r="Q171" s="190"/>
      <c r="R171" s="79"/>
      <c r="S171" s="181"/>
      <c r="T171" s="79"/>
      <c r="U171" s="181"/>
      <c r="V171" s="79"/>
      <c r="W171" s="179"/>
      <c r="X171" s="79"/>
      <c r="Y171" s="179"/>
      <c r="Z171" s="79"/>
      <c r="AA171" s="181"/>
      <c r="AB171" s="79"/>
      <c r="AC171" s="181"/>
      <c r="AD171" s="79"/>
      <c r="AE171" s="179"/>
      <c r="AF171" s="79"/>
      <c r="AG171" s="179"/>
      <c r="AH171" s="79"/>
      <c r="AI171" s="181"/>
      <c r="AJ171" s="79"/>
      <c r="AK171" s="181"/>
      <c r="AL171" s="79"/>
      <c r="AM171" s="179"/>
      <c r="AN171" s="79"/>
      <c r="AO171" s="179"/>
      <c r="AP171" s="79"/>
      <c r="AQ171" s="181"/>
      <c r="AR171" s="79"/>
      <c r="AS171" s="181"/>
      <c r="AT171" s="79"/>
      <c r="AU171" s="179"/>
      <c r="AV171" s="79"/>
      <c r="AW171" s="179"/>
      <c r="AX171" s="79"/>
      <c r="AY171" s="181"/>
      <c r="AZ171" s="79"/>
      <c r="BA171" s="181"/>
      <c r="BB171" s="79"/>
      <c r="BC171" s="179"/>
      <c r="BD171" s="79"/>
      <c r="BE171" s="179"/>
      <c r="BF171" s="79"/>
      <c r="BG171" s="181"/>
      <c r="BH171" s="79"/>
      <c r="BI171" s="181"/>
      <c r="BJ171" s="79"/>
      <c r="BK171" s="179"/>
      <c r="BL171" s="79"/>
      <c r="BM171" s="179"/>
      <c r="BN171" s="79"/>
      <c r="BO171" s="180"/>
      <c r="BP171" s="78"/>
      <c r="BQ171" s="79"/>
      <c r="BR171" s="26"/>
      <c r="BS171" s="191"/>
      <c r="BT171" s="79"/>
      <c r="BU171" s="192"/>
      <c r="BV171" s="78"/>
      <c r="BW171" s="78"/>
      <c r="BX171" s="78"/>
      <c r="BY171" s="78"/>
      <c r="BZ171" s="78"/>
      <c r="CA171" s="79"/>
      <c r="CB171" s="192"/>
      <c r="CC171" s="78"/>
      <c r="CD171" s="78"/>
      <c r="CE171" s="78"/>
      <c r="CF171" s="78"/>
      <c r="CG171" s="78"/>
      <c r="CH171" s="79"/>
      <c r="CI171" s="27">
        <f t="shared" si="1"/>
        <v>0</v>
      </c>
    </row>
    <row r="172" spans="1:87" ht="34.5" customHeight="1" x14ac:dyDescent="0.25">
      <c r="A172" s="23">
        <f t="shared" si="0"/>
        <v>160</v>
      </c>
      <c r="B172" s="182"/>
      <c r="C172" s="79"/>
      <c r="D172" s="179"/>
      <c r="E172" s="78"/>
      <c r="F172" s="79"/>
      <c r="G172" s="183"/>
      <c r="H172" s="79"/>
      <c r="I172" s="24"/>
      <c r="J172" s="28"/>
      <c r="K172" s="184"/>
      <c r="L172" s="79"/>
      <c r="M172" s="185"/>
      <c r="N172" s="79"/>
      <c r="O172" s="186"/>
      <c r="P172" s="79"/>
      <c r="Q172" s="187"/>
      <c r="R172" s="79"/>
      <c r="S172" s="181"/>
      <c r="T172" s="79"/>
      <c r="U172" s="181"/>
      <c r="V172" s="79"/>
      <c r="W172" s="182"/>
      <c r="X172" s="79"/>
      <c r="Y172" s="182"/>
      <c r="Z172" s="79"/>
      <c r="AA172" s="181"/>
      <c r="AB172" s="79"/>
      <c r="AC172" s="181"/>
      <c r="AD172" s="79"/>
      <c r="AE172" s="182"/>
      <c r="AF172" s="79"/>
      <c r="AG172" s="182"/>
      <c r="AH172" s="79"/>
      <c r="AI172" s="181"/>
      <c r="AJ172" s="79"/>
      <c r="AK172" s="181"/>
      <c r="AL172" s="79"/>
      <c r="AM172" s="182"/>
      <c r="AN172" s="79"/>
      <c r="AO172" s="182"/>
      <c r="AP172" s="79"/>
      <c r="AQ172" s="181"/>
      <c r="AR172" s="79"/>
      <c r="AS172" s="181"/>
      <c r="AT172" s="79"/>
      <c r="AU172" s="182"/>
      <c r="AV172" s="79"/>
      <c r="AW172" s="182"/>
      <c r="AX172" s="79"/>
      <c r="AY172" s="181"/>
      <c r="AZ172" s="79"/>
      <c r="BA172" s="181"/>
      <c r="BB172" s="79"/>
      <c r="BC172" s="182"/>
      <c r="BD172" s="79"/>
      <c r="BE172" s="182"/>
      <c r="BF172" s="79"/>
      <c r="BG172" s="181"/>
      <c r="BH172" s="79"/>
      <c r="BI172" s="181"/>
      <c r="BJ172" s="79"/>
      <c r="BK172" s="182"/>
      <c r="BL172" s="79"/>
      <c r="BM172" s="182"/>
      <c r="BN172" s="79"/>
      <c r="BO172" s="180"/>
      <c r="BP172" s="78"/>
      <c r="BQ172" s="79"/>
      <c r="BR172" s="26"/>
      <c r="BS172" s="193"/>
      <c r="BT172" s="79"/>
      <c r="BU172" s="192"/>
      <c r="BV172" s="78"/>
      <c r="BW172" s="78"/>
      <c r="BX172" s="78"/>
      <c r="BY172" s="78"/>
      <c r="BZ172" s="78"/>
      <c r="CA172" s="79"/>
      <c r="CB172" s="192"/>
      <c r="CC172" s="78"/>
      <c r="CD172" s="78"/>
      <c r="CE172" s="78"/>
      <c r="CF172" s="78"/>
      <c r="CG172" s="78"/>
      <c r="CH172" s="79"/>
      <c r="CI172" s="27">
        <f t="shared" si="1"/>
        <v>0</v>
      </c>
    </row>
    <row r="173" spans="1:87" ht="34.5" customHeight="1" x14ac:dyDescent="0.25">
      <c r="A173" s="23">
        <f t="shared" si="0"/>
        <v>161</v>
      </c>
      <c r="B173" s="179"/>
      <c r="C173" s="79"/>
      <c r="D173" s="181"/>
      <c r="E173" s="78"/>
      <c r="F173" s="79"/>
      <c r="G173" s="188"/>
      <c r="H173" s="79"/>
      <c r="I173" s="24"/>
      <c r="J173" s="25"/>
      <c r="K173" s="184"/>
      <c r="L173" s="79"/>
      <c r="M173" s="189"/>
      <c r="N173" s="79"/>
      <c r="O173" s="186"/>
      <c r="P173" s="79"/>
      <c r="Q173" s="190"/>
      <c r="R173" s="79"/>
      <c r="S173" s="181"/>
      <c r="T173" s="79"/>
      <c r="U173" s="181"/>
      <c r="V173" s="79"/>
      <c r="W173" s="179"/>
      <c r="X173" s="79"/>
      <c r="Y173" s="179"/>
      <c r="Z173" s="79"/>
      <c r="AA173" s="181"/>
      <c r="AB173" s="79"/>
      <c r="AC173" s="181"/>
      <c r="AD173" s="79"/>
      <c r="AE173" s="179"/>
      <c r="AF173" s="79"/>
      <c r="AG173" s="179"/>
      <c r="AH173" s="79"/>
      <c r="AI173" s="181"/>
      <c r="AJ173" s="79"/>
      <c r="AK173" s="181"/>
      <c r="AL173" s="79"/>
      <c r="AM173" s="179"/>
      <c r="AN173" s="79"/>
      <c r="AO173" s="179"/>
      <c r="AP173" s="79"/>
      <c r="AQ173" s="181"/>
      <c r="AR173" s="79"/>
      <c r="AS173" s="181"/>
      <c r="AT173" s="79"/>
      <c r="AU173" s="179"/>
      <c r="AV173" s="79"/>
      <c r="AW173" s="179"/>
      <c r="AX173" s="79"/>
      <c r="AY173" s="181"/>
      <c r="AZ173" s="79"/>
      <c r="BA173" s="181"/>
      <c r="BB173" s="79"/>
      <c r="BC173" s="179"/>
      <c r="BD173" s="79"/>
      <c r="BE173" s="179"/>
      <c r="BF173" s="79"/>
      <c r="BG173" s="181"/>
      <c r="BH173" s="79"/>
      <c r="BI173" s="181"/>
      <c r="BJ173" s="79"/>
      <c r="BK173" s="179"/>
      <c r="BL173" s="79"/>
      <c r="BM173" s="179"/>
      <c r="BN173" s="79"/>
      <c r="BO173" s="180"/>
      <c r="BP173" s="78"/>
      <c r="BQ173" s="79"/>
      <c r="BR173" s="26"/>
      <c r="BS173" s="191"/>
      <c r="BT173" s="79"/>
      <c r="BU173" s="192"/>
      <c r="BV173" s="78"/>
      <c r="BW173" s="78"/>
      <c r="BX173" s="78"/>
      <c r="BY173" s="78"/>
      <c r="BZ173" s="78"/>
      <c r="CA173" s="79"/>
      <c r="CB173" s="192"/>
      <c r="CC173" s="78"/>
      <c r="CD173" s="78"/>
      <c r="CE173" s="78"/>
      <c r="CF173" s="78"/>
      <c r="CG173" s="78"/>
      <c r="CH173" s="79"/>
      <c r="CI173" s="27">
        <f t="shared" si="1"/>
        <v>0</v>
      </c>
    </row>
    <row r="174" spans="1:87" ht="34.5" customHeight="1" x14ac:dyDescent="0.25">
      <c r="A174" s="23">
        <f t="shared" si="0"/>
        <v>162</v>
      </c>
      <c r="B174" s="182"/>
      <c r="C174" s="79"/>
      <c r="D174" s="179"/>
      <c r="E174" s="78"/>
      <c r="F174" s="79"/>
      <c r="G174" s="183"/>
      <c r="H174" s="79"/>
      <c r="I174" s="24"/>
      <c r="J174" s="28"/>
      <c r="K174" s="184"/>
      <c r="L174" s="79"/>
      <c r="M174" s="185"/>
      <c r="N174" s="79"/>
      <c r="O174" s="186"/>
      <c r="P174" s="79"/>
      <c r="Q174" s="187"/>
      <c r="R174" s="79"/>
      <c r="S174" s="181"/>
      <c r="T174" s="79"/>
      <c r="U174" s="181"/>
      <c r="V174" s="79"/>
      <c r="W174" s="182"/>
      <c r="X174" s="79"/>
      <c r="Y174" s="182"/>
      <c r="Z174" s="79"/>
      <c r="AA174" s="181"/>
      <c r="AB174" s="79"/>
      <c r="AC174" s="181"/>
      <c r="AD174" s="79"/>
      <c r="AE174" s="182"/>
      <c r="AF174" s="79"/>
      <c r="AG174" s="182"/>
      <c r="AH174" s="79"/>
      <c r="AI174" s="181"/>
      <c r="AJ174" s="79"/>
      <c r="AK174" s="181"/>
      <c r="AL174" s="79"/>
      <c r="AM174" s="182"/>
      <c r="AN174" s="79"/>
      <c r="AO174" s="182"/>
      <c r="AP174" s="79"/>
      <c r="AQ174" s="181"/>
      <c r="AR174" s="79"/>
      <c r="AS174" s="181"/>
      <c r="AT174" s="79"/>
      <c r="AU174" s="182"/>
      <c r="AV174" s="79"/>
      <c r="AW174" s="182"/>
      <c r="AX174" s="79"/>
      <c r="AY174" s="181"/>
      <c r="AZ174" s="79"/>
      <c r="BA174" s="181"/>
      <c r="BB174" s="79"/>
      <c r="BC174" s="182"/>
      <c r="BD174" s="79"/>
      <c r="BE174" s="182"/>
      <c r="BF174" s="79"/>
      <c r="BG174" s="181"/>
      <c r="BH174" s="79"/>
      <c r="BI174" s="181"/>
      <c r="BJ174" s="79"/>
      <c r="BK174" s="182"/>
      <c r="BL174" s="79"/>
      <c r="BM174" s="182"/>
      <c r="BN174" s="79"/>
      <c r="BO174" s="180"/>
      <c r="BP174" s="78"/>
      <c r="BQ174" s="79"/>
      <c r="BR174" s="26"/>
      <c r="BS174" s="193"/>
      <c r="BT174" s="79"/>
      <c r="BU174" s="192"/>
      <c r="BV174" s="78"/>
      <c r="BW174" s="78"/>
      <c r="BX174" s="78"/>
      <c r="BY174" s="78"/>
      <c r="BZ174" s="78"/>
      <c r="CA174" s="79"/>
      <c r="CB174" s="192"/>
      <c r="CC174" s="78"/>
      <c r="CD174" s="78"/>
      <c r="CE174" s="78"/>
      <c r="CF174" s="78"/>
      <c r="CG174" s="78"/>
      <c r="CH174" s="79"/>
      <c r="CI174" s="27">
        <f t="shared" si="1"/>
        <v>0</v>
      </c>
    </row>
    <row r="175" spans="1:87" ht="34.5" customHeight="1" x14ac:dyDescent="0.25">
      <c r="A175" s="23">
        <f t="shared" si="0"/>
        <v>163</v>
      </c>
      <c r="B175" s="179"/>
      <c r="C175" s="79"/>
      <c r="D175" s="181"/>
      <c r="E175" s="78"/>
      <c r="F175" s="79"/>
      <c r="G175" s="188"/>
      <c r="H175" s="79"/>
      <c r="I175" s="24"/>
      <c r="J175" s="25"/>
      <c r="K175" s="184"/>
      <c r="L175" s="79"/>
      <c r="M175" s="189"/>
      <c r="N175" s="79"/>
      <c r="O175" s="186"/>
      <c r="P175" s="79"/>
      <c r="Q175" s="190"/>
      <c r="R175" s="79"/>
      <c r="S175" s="181"/>
      <c r="T175" s="79"/>
      <c r="U175" s="181"/>
      <c r="V175" s="79"/>
      <c r="W175" s="179"/>
      <c r="X175" s="79"/>
      <c r="Y175" s="179"/>
      <c r="Z175" s="79"/>
      <c r="AA175" s="181"/>
      <c r="AB175" s="79"/>
      <c r="AC175" s="181"/>
      <c r="AD175" s="79"/>
      <c r="AE175" s="179"/>
      <c r="AF175" s="79"/>
      <c r="AG175" s="179"/>
      <c r="AH175" s="79"/>
      <c r="AI175" s="181"/>
      <c r="AJ175" s="79"/>
      <c r="AK175" s="181"/>
      <c r="AL175" s="79"/>
      <c r="AM175" s="179"/>
      <c r="AN175" s="79"/>
      <c r="AO175" s="179"/>
      <c r="AP175" s="79"/>
      <c r="AQ175" s="181"/>
      <c r="AR175" s="79"/>
      <c r="AS175" s="181"/>
      <c r="AT175" s="79"/>
      <c r="AU175" s="179"/>
      <c r="AV175" s="79"/>
      <c r="AW175" s="179"/>
      <c r="AX175" s="79"/>
      <c r="AY175" s="181"/>
      <c r="AZ175" s="79"/>
      <c r="BA175" s="181"/>
      <c r="BB175" s="79"/>
      <c r="BC175" s="179"/>
      <c r="BD175" s="79"/>
      <c r="BE175" s="179"/>
      <c r="BF175" s="79"/>
      <c r="BG175" s="181"/>
      <c r="BH175" s="79"/>
      <c r="BI175" s="181"/>
      <c r="BJ175" s="79"/>
      <c r="BK175" s="179"/>
      <c r="BL175" s="79"/>
      <c r="BM175" s="179"/>
      <c r="BN175" s="79"/>
      <c r="BO175" s="180"/>
      <c r="BP175" s="78"/>
      <c r="BQ175" s="79"/>
      <c r="BR175" s="26"/>
      <c r="BS175" s="191"/>
      <c r="BT175" s="79"/>
      <c r="BU175" s="192"/>
      <c r="BV175" s="78"/>
      <c r="BW175" s="78"/>
      <c r="BX175" s="78"/>
      <c r="BY175" s="78"/>
      <c r="BZ175" s="78"/>
      <c r="CA175" s="79"/>
      <c r="CB175" s="192"/>
      <c r="CC175" s="78"/>
      <c r="CD175" s="78"/>
      <c r="CE175" s="78"/>
      <c r="CF175" s="78"/>
      <c r="CG175" s="78"/>
      <c r="CH175" s="79"/>
      <c r="CI175" s="27">
        <f t="shared" si="1"/>
        <v>0</v>
      </c>
    </row>
    <row r="176" spans="1:87" ht="34.5" customHeight="1" x14ac:dyDescent="0.25">
      <c r="A176" s="23">
        <f t="shared" si="0"/>
        <v>164</v>
      </c>
      <c r="B176" s="182"/>
      <c r="C176" s="79"/>
      <c r="D176" s="179"/>
      <c r="E176" s="78"/>
      <c r="F176" s="79"/>
      <c r="G176" s="183"/>
      <c r="H176" s="79"/>
      <c r="I176" s="24"/>
      <c r="J176" s="28"/>
      <c r="K176" s="184"/>
      <c r="L176" s="79"/>
      <c r="M176" s="185"/>
      <c r="N176" s="79"/>
      <c r="O176" s="186"/>
      <c r="P176" s="79"/>
      <c r="Q176" s="187"/>
      <c r="R176" s="79"/>
      <c r="S176" s="181"/>
      <c r="T176" s="79"/>
      <c r="U176" s="181"/>
      <c r="V176" s="79"/>
      <c r="W176" s="182"/>
      <c r="X176" s="79"/>
      <c r="Y176" s="182"/>
      <c r="Z176" s="79"/>
      <c r="AA176" s="181"/>
      <c r="AB176" s="79"/>
      <c r="AC176" s="181"/>
      <c r="AD176" s="79"/>
      <c r="AE176" s="182"/>
      <c r="AF176" s="79"/>
      <c r="AG176" s="182"/>
      <c r="AH176" s="79"/>
      <c r="AI176" s="181"/>
      <c r="AJ176" s="79"/>
      <c r="AK176" s="181"/>
      <c r="AL176" s="79"/>
      <c r="AM176" s="182"/>
      <c r="AN176" s="79"/>
      <c r="AO176" s="182"/>
      <c r="AP176" s="79"/>
      <c r="AQ176" s="181"/>
      <c r="AR176" s="79"/>
      <c r="AS176" s="181"/>
      <c r="AT176" s="79"/>
      <c r="AU176" s="182"/>
      <c r="AV176" s="79"/>
      <c r="AW176" s="182"/>
      <c r="AX176" s="79"/>
      <c r="AY176" s="181"/>
      <c r="AZ176" s="79"/>
      <c r="BA176" s="181"/>
      <c r="BB176" s="79"/>
      <c r="BC176" s="182"/>
      <c r="BD176" s="79"/>
      <c r="BE176" s="182"/>
      <c r="BF176" s="79"/>
      <c r="BG176" s="181"/>
      <c r="BH176" s="79"/>
      <c r="BI176" s="181"/>
      <c r="BJ176" s="79"/>
      <c r="BK176" s="182"/>
      <c r="BL176" s="79"/>
      <c r="BM176" s="182"/>
      <c r="BN176" s="79"/>
      <c r="BO176" s="180"/>
      <c r="BP176" s="78"/>
      <c r="BQ176" s="79"/>
      <c r="BR176" s="26"/>
      <c r="BS176" s="193"/>
      <c r="BT176" s="79"/>
      <c r="BU176" s="192"/>
      <c r="BV176" s="78"/>
      <c r="BW176" s="78"/>
      <c r="BX176" s="78"/>
      <c r="BY176" s="78"/>
      <c r="BZ176" s="78"/>
      <c r="CA176" s="79"/>
      <c r="CB176" s="192"/>
      <c r="CC176" s="78"/>
      <c r="CD176" s="78"/>
      <c r="CE176" s="78"/>
      <c r="CF176" s="78"/>
      <c r="CG176" s="78"/>
      <c r="CH176" s="79"/>
      <c r="CI176" s="27">
        <f t="shared" si="1"/>
        <v>0</v>
      </c>
    </row>
    <row r="177" spans="1:87" ht="34.5" customHeight="1" x14ac:dyDescent="0.25">
      <c r="A177" s="23">
        <f t="shared" si="0"/>
        <v>165</v>
      </c>
      <c r="B177" s="179"/>
      <c r="C177" s="79"/>
      <c r="D177" s="181"/>
      <c r="E177" s="78"/>
      <c r="F177" s="79"/>
      <c r="G177" s="188"/>
      <c r="H177" s="79"/>
      <c r="I177" s="24"/>
      <c r="J177" s="25"/>
      <c r="K177" s="184"/>
      <c r="L177" s="79"/>
      <c r="M177" s="189"/>
      <c r="N177" s="79"/>
      <c r="O177" s="186"/>
      <c r="P177" s="79"/>
      <c r="Q177" s="190"/>
      <c r="R177" s="79"/>
      <c r="S177" s="181"/>
      <c r="T177" s="79"/>
      <c r="U177" s="181"/>
      <c r="V177" s="79"/>
      <c r="W177" s="179"/>
      <c r="X177" s="79"/>
      <c r="Y177" s="179"/>
      <c r="Z177" s="79"/>
      <c r="AA177" s="181"/>
      <c r="AB177" s="79"/>
      <c r="AC177" s="181"/>
      <c r="AD177" s="79"/>
      <c r="AE177" s="179"/>
      <c r="AF177" s="79"/>
      <c r="AG177" s="179"/>
      <c r="AH177" s="79"/>
      <c r="AI177" s="181"/>
      <c r="AJ177" s="79"/>
      <c r="AK177" s="181"/>
      <c r="AL177" s="79"/>
      <c r="AM177" s="179"/>
      <c r="AN177" s="79"/>
      <c r="AO177" s="179"/>
      <c r="AP177" s="79"/>
      <c r="AQ177" s="181"/>
      <c r="AR177" s="79"/>
      <c r="AS177" s="181"/>
      <c r="AT177" s="79"/>
      <c r="AU177" s="179"/>
      <c r="AV177" s="79"/>
      <c r="AW177" s="179"/>
      <c r="AX177" s="79"/>
      <c r="AY177" s="181"/>
      <c r="AZ177" s="79"/>
      <c r="BA177" s="181"/>
      <c r="BB177" s="79"/>
      <c r="BC177" s="179"/>
      <c r="BD177" s="79"/>
      <c r="BE177" s="179"/>
      <c r="BF177" s="79"/>
      <c r="BG177" s="181"/>
      <c r="BH177" s="79"/>
      <c r="BI177" s="181"/>
      <c r="BJ177" s="79"/>
      <c r="BK177" s="179"/>
      <c r="BL177" s="79"/>
      <c r="BM177" s="179"/>
      <c r="BN177" s="79"/>
      <c r="BO177" s="180"/>
      <c r="BP177" s="78"/>
      <c r="BQ177" s="79"/>
      <c r="BR177" s="26"/>
      <c r="BS177" s="191"/>
      <c r="BT177" s="79"/>
      <c r="BU177" s="192"/>
      <c r="BV177" s="78"/>
      <c r="BW177" s="78"/>
      <c r="BX177" s="78"/>
      <c r="BY177" s="78"/>
      <c r="BZ177" s="78"/>
      <c r="CA177" s="79"/>
      <c r="CB177" s="192"/>
      <c r="CC177" s="78"/>
      <c r="CD177" s="78"/>
      <c r="CE177" s="78"/>
      <c r="CF177" s="78"/>
      <c r="CG177" s="78"/>
      <c r="CH177" s="79"/>
      <c r="CI177" s="27">
        <f t="shared" si="1"/>
        <v>0</v>
      </c>
    </row>
    <row r="178" spans="1:87" ht="34.5" customHeight="1" x14ac:dyDescent="0.25">
      <c r="A178" s="23">
        <f t="shared" si="0"/>
        <v>166</v>
      </c>
      <c r="B178" s="182"/>
      <c r="C178" s="79"/>
      <c r="D178" s="179"/>
      <c r="E178" s="78"/>
      <c r="F178" s="79"/>
      <c r="G178" s="183"/>
      <c r="H178" s="79"/>
      <c r="I178" s="24"/>
      <c r="J178" s="28"/>
      <c r="K178" s="184"/>
      <c r="L178" s="79"/>
      <c r="M178" s="185"/>
      <c r="N178" s="79"/>
      <c r="O178" s="186"/>
      <c r="P178" s="79"/>
      <c r="Q178" s="187"/>
      <c r="R178" s="79"/>
      <c r="S178" s="181"/>
      <c r="T178" s="79"/>
      <c r="U178" s="181"/>
      <c r="V178" s="79"/>
      <c r="W178" s="182"/>
      <c r="X178" s="79"/>
      <c r="Y178" s="182"/>
      <c r="Z178" s="79"/>
      <c r="AA178" s="181"/>
      <c r="AB178" s="79"/>
      <c r="AC178" s="181"/>
      <c r="AD178" s="79"/>
      <c r="AE178" s="182"/>
      <c r="AF178" s="79"/>
      <c r="AG178" s="182"/>
      <c r="AH178" s="79"/>
      <c r="AI178" s="181"/>
      <c r="AJ178" s="79"/>
      <c r="AK178" s="181"/>
      <c r="AL178" s="79"/>
      <c r="AM178" s="182"/>
      <c r="AN178" s="79"/>
      <c r="AO178" s="182"/>
      <c r="AP178" s="79"/>
      <c r="AQ178" s="181"/>
      <c r="AR178" s="79"/>
      <c r="AS178" s="181"/>
      <c r="AT178" s="79"/>
      <c r="AU178" s="182"/>
      <c r="AV178" s="79"/>
      <c r="AW178" s="182"/>
      <c r="AX178" s="79"/>
      <c r="AY178" s="181"/>
      <c r="AZ178" s="79"/>
      <c r="BA178" s="181"/>
      <c r="BB178" s="79"/>
      <c r="BC178" s="182"/>
      <c r="BD178" s="79"/>
      <c r="BE178" s="182"/>
      <c r="BF178" s="79"/>
      <c r="BG178" s="181"/>
      <c r="BH178" s="79"/>
      <c r="BI178" s="181"/>
      <c r="BJ178" s="79"/>
      <c r="BK178" s="182"/>
      <c r="BL178" s="79"/>
      <c r="BM178" s="182"/>
      <c r="BN178" s="79"/>
      <c r="BO178" s="180"/>
      <c r="BP178" s="78"/>
      <c r="BQ178" s="79"/>
      <c r="BR178" s="26"/>
      <c r="BS178" s="193"/>
      <c r="BT178" s="79"/>
      <c r="BU178" s="192"/>
      <c r="BV178" s="78"/>
      <c r="BW178" s="78"/>
      <c r="BX178" s="78"/>
      <c r="BY178" s="78"/>
      <c r="BZ178" s="78"/>
      <c r="CA178" s="79"/>
      <c r="CB178" s="192"/>
      <c r="CC178" s="78"/>
      <c r="CD178" s="78"/>
      <c r="CE178" s="78"/>
      <c r="CF178" s="78"/>
      <c r="CG178" s="78"/>
      <c r="CH178" s="79"/>
      <c r="CI178" s="27">
        <f t="shared" si="1"/>
        <v>0</v>
      </c>
    </row>
    <row r="179" spans="1:87" ht="34.5" customHeight="1" x14ac:dyDescent="0.25">
      <c r="A179" s="23">
        <f t="shared" si="0"/>
        <v>167</v>
      </c>
      <c r="B179" s="179"/>
      <c r="C179" s="79"/>
      <c r="D179" s="181"/>
      <c r="E179" s="78"/>
      <c r="F179" s="79"/>
      <c r="G179" s="188"/>
      <c r="H179" s="79"/>
      <c r="I179" s="24"/>
      <c r="J179" s="25"/>
      <c r="K179" s="184"/>
      <c r="L179" s="79"/>
      <c r="M179" s="189"/>
      <c r="N179" s="79"/>
      <c r="O179" s="186"/>
      <c r="P179" s="79"/>
      <c r="Q179" s="190"/>
      <c r="R179" s="79"/>
      <c r="S179" s="181"/>
      <c r="T179" s="79"/>
      <c r="U179" s="181"/>
      <c r="V179" s="79"/>
      <c r="W179" s="179"/>
      <c r="X179" s="79"/>
      <c r="Y179" s="179"/>
      <c r="Z179" s="79"/>
      <c r="AA179" s="181"/>
      <c r="AB179" s="79"/>
      <c r="AC179" s="181"/>
      <c r="AD179" s="79"/>
      <c r="AE179" s="179"/>
      <c r="AF179" s="79"/>
      <c r="AG179" s="179"/>
      <c r="AH179" s="79"/>
      <c r="AI179" s="181"/>
      <c r="AJ179" s="79"/>
      <c r="AK179" s="181"/>
      <c r="AL179" s="79"/>
      <c r="AM179" s="179"/>
      <c r="AN179" s="79"/>
      <c r="AO179" s="179"/>
      <c r="AP179" s="79"/>
      <c r="AQ179" s="181"/>
      <c r="AR179" s="79"/>
      <c r="AS179" s="181"/>
      <c r="AT179" s="79"/>
      <c r="AU179" s="179"/>
      <c r="AV179" s="79"/>
      <c r="AW179" s="179"/>
      <c r="AX179" s="79"/>
      <c r="AY179" s="181"/>
      <c r="AZ179" s="79"/>
      <c r="BA179" s="181"/>
      <c r="BB179" s="79"/>
      <c r="BC179" s="179"/>
      <c r="BD179" s="79"/>
      <c r="BE179" s="179"/>
      <c r="BF179" s="79"/>
      <c r="BG179" s="181"/>
      <c r="BH179" s="79"/>
      <c r="BI179" s="181"/>
      <c r="BJ179" s="79"/>
      <c r="BK179" s="179"/>
      <c r="BL179" s="79"/>
      <c r="BM179" s="179"/>
      <c r="BN179" s="79"/>
      <c r="BO179" s="180"/>
      <c r="BP179" s="78"/>
      <c r="BQ179" s="79"/>
      <c r="BR179" s="26"/>
      <c r="BS179" s="191"/>
      <c r="BT179" s="79"/>
      <c r="BU179" s="192"/>
      <c r="BV179" s="78"/>
      <c r="BW179" s="78"/>
      <c r="BX179" s="78"/>
      <c r="BY179" s="78"/>
      <c r="BZ179" s="78"/>
      <c r="CA179" s="79"/>
      <c r="CB179" s="192"/>
      <c r="CC179" s="78"/>
      <c r="CD179" s="78"/>
      <c r="CE179" s="78"/>
      <c r="CF179" s="78"/>
      <c r="CG179" s="78"/>
      <c r="CH179" s="79"/>
      <c r="CI179" s="27">
        <f t="shared" si="1"/>
        <v>0</v>
      </c>
    </row>
    <row r="180" spans="1:87" ht="34.5" customHeight="1" x14ac:dyDescent="0.25">
      <c r="A180" s="23">
        <f t="shared" si="0"/>
        <v>168</v>
      </c>
      <c r="B180" s="182"/>
      <c r="C180" s="79"/>
      <c r="D180" s="179"/>
      <c r="E180" s="78"/>
      <c r="F180" s="79"/>
      <c r="G180" s="183"/>
      <c r="H180" s="79"/>
      <c r="I180" s="24"/>
      <c r="J180" s="28"/>
      <c r="K180" s="184"/>
      <c r="L180" s="79"/>
      <c r="M180" s="185"/>
      <c r="N180" s="79"/>
      <c r="O180" s="186"/>
      <c r="P180" s="79"/>
      <c r="Q180" s="187"/>
      <c r="R180" s="79"/>
      <c r="S180" s="181"/>
      <c r="T180" s="79"/>
      <c r="U180" s="181"/>
      <c r="V180" s="79"/>
      <c r="W180" s="182"/>
      <c r="X180" s="79"/>
      <c r="Y180" s="182"/>
      <c r="Z180" s="79"/>
      <c r="AA180" s="181"/>
      <c r="AB180" s="79"/>
      <c r="AC180" s="181"/>
      <c r="AD180" s="79"/>
      <c r="AE180" s="182"/>
      <c r="AF180" s="79"/>
      <c r="AG180" s="182"/>
      <c r="AH180" s="79"/>
      <c r="AI180" s="181"/>
      <c r="AJ180" s="79"/>
      <c r="AK180" s="181"/>
      <c r="AL180" s="79"/>
      <c r="AM180" s="182"/>
      <c r="AN180" s="79"/>
      <c r="AO180" s="182"/>
      <c r="AP180" s="79"/>
      <c r="AQ180" s="181"/>
      <c r="AR180" s="79"/>
      <c r="AS180" s="181"/>
      <c r="AT180" s="79"/>
      <c r="AU180" s="182"/>
      <c r="AV180" s="79"/>
      <c r="AW180" s="182"/>
      <c r="AX180" s="79"/>
      <c r="AY180" s="181"/>
      <c r="AZ180" s="79"/>
      <c r="BA180" s="181"/>
      <c r="BB180" s="79"/>
      <c r="BC180" s="182"/>
      <c r="BD180" s="79"/>
      <c r="BE180" s="182"/>
      <c r="BF180" s="79"/>
      <c r="BG180" s="181"/>
      <c r="BH180" s="79"/>
      <c r="BI180" s="181"/>
      <c r="BJ180" s="79"/>
      <c r="BK180" s="182"/>
      <c r="BL180" s="79"/>
      <c r="BM180" s="182"/>
      <c r="BN180" s="79"/>
      <c r="BO180" s="180"/>
      <c r="BP180" s="78"/>
      <c r="BQ180" s="79"/>
      <c r="BR180" s="26"/>
      <c r="BS180" s="193"/>
      <c r="BT180" s="79"/>
      <c r="BU180" s="192"/>
      <c r="BV180" s="78"/>
      <c r="BW180" s="78"/>
      <c r="BX180" s="78"/>
      <c r="BY180" s="78"/>
      <c r="BZ180" s="78"/>
      <c r="CA180" s="79"/>
      <c r="CB180" s="192"/>
      <c r="CC180" s="78"/>
      <c r="CD180" s="78"/>
      <c r="CE180" s="78"/>
      <c r="CF180" s="78"/>
      <c r="CG180" s="78"/>
      <c r="CH180" s="79"/>
      <c r="CI180" s="27">
        <f t="shared" si="1"/>
        <v>0</v>
      </c>
    </row>
    <row r="181" spans="1:87" ht="34.5" customHeight="1" x14ac:dyDescent="0.25">
      <c r="A181" s="23">
        <f t="shared" si="0"/>
        <v>169</v>
      </c>
      <c r="B181" s="179"/>
      <c r="C181" s="79"/>
      <c r="D181" s="181"/>
      <c r="E181" s="78"/>
      <c r="F181" s="79"/>
      <c r="G181" s="188"/>
      <c r="H181" s="79"/>
      <c r="I181" s="24"/>
      <c r="J181" s="25"/>
      <c r="K181" s="184"/>
      <c r="L181" s="79"/>
      <c r="M181" s="189"/>
      <c r="N181" s="79"/>
      <c r="O181" s="186"/>
      <c r="P181" s="79"/>
      <c r="Q181" s="190"/>
      <c r="R181" s="79"/>
      <c r="S181" s="181"/>
      <c r="T181" s="79"/>
      <c r="U181" s="181"/>
      <c r="V181" s="79"/>
      <c r="W181" s="179"/>
      <c r="X181" s="79"/>
      <c r="Y181" s="179"/>
      <c r="Z181" s="79"/>
      <c r="AA181" s="181"/>
      <c r="AB181" s="79"/>
      <c r="AC181" s="181"/>
      <c r="AD181" s="79"/>
      <c r="AE181" s="179"/>
      <c r="AF181" s="79"/>
      <c r="AG181" s="179"/>
      <c r="AH181" s="79"/>
      <c r="AI181" s="181"/>
      <c r="AJ181" s="79"/>
      <c r="AK181" s="181"/>
      <c r="AL181" s="79"/>
      <c r="AM181" s="179"/>
      <c r="AN181" s="79"/>
      <c r="AO181" s="179"/>
      <c r="AP181" s="79"/>
      <c r="AQ181" s="181"/>
      <c r="AR181" s="79"/>
      <c r="AS181" s="181"/>
      <c r="AT181" s="79"/>
      <c r="AU181" s="179"/>
      <c r="AV181" s="79"/>
      <c r="AW181" s="179"/>
      <c r="AX181" s="79"/>
      <c r="AY181" s="181"/>
      <c r="AZ181" s="79"/>
      <c r="BA181" s="181"/>
      <c r="BB181" s="79"/>
      <c r="BC181" s="179"/>
      <c r="BD181" s="79"/>
      <c r="BE181" s="179"/>
      <c r="BF181" s="79"/>
      <c r="BG181" s="181"/>
      <c r="BH181" s="79"/>
      <c r="BI181" s="181"/>
      <c r="BJ181" s="79"/>
      <c r="BK181" s="179"/>
      <c r="BL181" s="79"/>
      <c r="BM181" s="179"/>
      <c r="BN181" s="79"/>
      <c r="BO181" s="180"/>
      <c r="BP181" s="78"/>
      <c r="BQ181" s="79"/>
      <c r="BR181" s="26"/>
      <c r="BS181" s="191"/>
      <c r="BT181" s="79"/>
      <c r="BU181" s="192"/>
      <c r="BV181" s="78"/>
      <c r="BW181" s="78"/>
      <c r="BX181" s="78"/>
      <c r="BY181" s="78"/>
      <c r="BZ181" s="78"/>
      <c r="CA181" s="79"/>
      <c r="CB181" s="192"/>
      <c r="CC181" s="78"/>
      <c r="CD181" s="78"/>
      <c r="CE181" s="78"/>
      <c r="CF181" s="78"/>
      <c r="CG181" s="78"/>
      <c r="CH181" s="79"/>
      <c r="CI181" s="27">
        <f t="shared" si="1"/>
        <v>0</v>
      </c>
    </row>
    <row r="182" spans="1:87" ht="34.5" customHeight="1" x14ac:dyDescent="0.25">
      <c r="A182" s="23">
        <f t="shared" si="0"/>
        <v>170</v>
      </c>
      <c r="B182" s="182"/>
      <c r="C182" s="79"/>
      <c r="D182" s="179"/>
      <c r="E182" s="78"/>
      <c r="F182" s="79"/>
      <c r="G182" s="183"/>
      <c r="H182" s="79"/>
      <c r="I182" s="24"/>
      <c r="J182" s="28"/>
      <c r="K182" s="184"/>
      <c r="L182" s="79"/>
      <c r="M182" s="185"/>
      <c r="N182" s="79"/>
      <c r="O182" s="186"/>
      <c r="P182" s="79"/>
      <c r="Q182" s="187"/>
      <c r="R182" s="79"/>
      <c r="S182" s="181"/>
      <c r="T182" s="79"/>
      <c r="U182" s="181"/>
      <c r="V182" s="79"/>
      <c r="W182" s="182"/>
      <c r="X182" s="79"/>
      <c r="Y182" s="182"/>
      <c r="Z182" s="79"/>
      <c r="AA182" s="181"/>
      <c r="AB182" s="79"/>
      <c r="AC182" s="181"/>
      <c r="AD182" s="79"/>
      <c r="AE182" s="182"/>
      <c r="AF182" s="79"/>
      <c r="AG182" s="182"/>
      <c r="AH182" s="79"/>
      <c r="AI182" s="181"/>
      <c r="AJ182" s="79"/>
      <c r="AK182" s="181"/>
      <c r="AL182" s="79"/>
      <c r="AM182" s="182"/>
      <c r="AN182" s="79"/>
      <c r="AO182" s="182"/>
      <c r="AP182" s="79"/>
      <c r="AQ182" s="181"/>
      <c r="AR182" s="79"/>
      <c r="AS182" s="181"/>
      <c r="AT182" s="79"/>
      <c r="AU182" s="182"/>
      <c r="AV182" s="79"/>
      <c r="AW182" s="182"/>
      <c r="AX182" s="79"/>
      <c r="AY182" s="181"/>
      <c r="AZ182" s="79"/>
      <c r="BA182" s="181"/>
      <c r="BB182" s="79"/>
      <c r="BC182" s="182"/>
      <c r="BD182" s="79"/>
      <c r="BE182" s="182"/>
      <c r="BF182" s="79"/>
      <c r="BG182" s="181"/>
      <c r="BH182" s="79"/>
      <c r="BI182" s="181"/>
      <c r="BJ182" s="79"/>
      <c r="BK182" s="182"/>
      <c r="BL182" s="79"/>
      <c r="BM182" s="182"/>
      <c r="BN182" s="79"/>
      <c r="BO182" s="180"/>
      <c r="BP182" s="78"/>
      <c r="BQ182" s="79"/>
      <c r="BR182" s="26"/>
      <c r="BS182" s="193"/>
      <c r="BT182" s="79"/>
      <c r="BU182" s="192"/>
      <c r="BV182" s="78"/>
      <c r="BW182" s="78"/>
      <c r="BX182" s="78"/>
      <c r="BY182" s="78"/>
      <c r="BZ182" s="78"/>
      <c r="CA182" s="79"/>
      <c r="CB182" s="192"/>
      <c r="CC182" s="78"/>
      <c r="CD182" s="78"/>
      <c r="CE182" s="78"/>
      <c r="CF182" s="78"/>
      <c r="CG182" s="78"/>
      <c r="CH182" s="79"/>
      <c r="CI182" s="27">
        <f t="shared" si="1"/>
        <v>0</v>
      </c>
    </row>
    <row r="183" spans="1:87" ht="34.5" customHeight="1" x14ac:dyDescent="0.25">
      <c r="A183" s="23">
        <f t="shared" si="0"/>
        <v>171</v>
      </c>
      <c r="B183" s="179"/>
      <c r="C183" s="79"/>
      <c r="D183" s="181"/>
      <c r="E183" s="78"/>
      <c r="F183" s="79"/>
      <c r="G183" s="188"/>
      <c r="H183" s="79"/>
      <c r="I183" s="24"/>
      <c r="J183" s="25"/>
      <c r="K183" s="184"/>
      <c r="L183" s="79"/>
      <c r="M183" s="189"/>
      <c r="N183" s="79"/>
      <c r="O183" s="186"/>
      <c r="P183" s="79"/>
      <c r="Q183" s="190"/>
      <c r="R183" s="79"/>
      <c r="S183" s="181"/>
      <c r="T183" s="79"/>
      <c r="U183" s="181"/>
      <c r="V183" s="79"/>
      <c r="W183" s="179"/>
      <c r="X183" s="79"/>
      <c r="Y183" s="179"/>
      <c r="Z183" s="79"/>
      <c r="AA183" s="181"/>
      <c r="AB183" s="79"/>
      <c r="AC183" s="181"/>
      <c r="AD183" s="79"/>
      <c r="AE183" s="179"/>
      <c r="AF183" s="79"/>
      <c r="AG183" s="179"/>
      <c r="AH183" s="79"/>
      <c r="AI183" s="181"/>
      <c r="AJ183" s="79"/>
      <c r="AK183" s="181"/>
      <c r="AL183" s="79"/>
      <c r="AM183" s="179"/>
      <c r="AN183" s="79"/>
      <c r="AO183" s="179"/>
      <c r="AP183" s="79"/>
      <c r="AQ183" s="181"/>
      <c r="AR183" s="79"/>
      <c r="AS183" s="181"/>
      <c r="AT183" s="79"/>
      <c r="AU183" s="179"/>
      <c r="AV183" s="79"/>
      <c r="AW183" s="179"/>
      <c r="AX183" s="79"/>
      <c r="AY183" s="181"/>
      <c r="AZ183" s="79"/>
      <c r="BA183" s="181"/>
      <c r="BB183" s="79"/>
      <c r="BC183" s="179"/>
      <c r="BD183" s="79"/>
      <c r="BE183" s="179"/>
      <c r="BF183" s="79"/>
      <c r="BG183" s="181"/>
      <c r="BH183" s="79"/>
      <c r="BI183" s="181"/>
      <c r="BJ183" s="79"/>
      <c r="BK183" s="179"/>
      <c r="BL183" s="79"/>
      <c r="BM183" s="179"/>
      <c r="BN183" s="79"/>
      <c r="BO183" s="180"/>
      <c r="BP183" s="78"/>
      <c r="BQ183" s="79"/>
      <c r="BR183" s="26"/>
      <c r="BS183" s="191"/>
      <c r="BT183" s="79"/>
      <c r="BU183" s="192"/>
      <c r="BV183" s="78"/>
      <c r="BW183" s="78"/>
      <c r="BX183" s="78"/>
      <c r="BY183" s="78"/>
      <c r="BZ183" s="78"/>
      <c r="CA183" s="79"/>
      <c r="CB183" s="192"/>
      <c r="CC183" s="78"/>
      <c r="CD183" s="78"/>
      <c r="CE183" s="78"/>
      <c r="CF183" s="78"/>
      <c r="CG183" s="78"/>
      <c r="CH183" s="79"/>
      <c r="CI183" s="27">
        <f t="shared" si="1"/>
        <v>0</v>
      </c>
    </row>
    <row r="184" spans="1:87" ht="34.5" customHeight="1" x14ac:dyDescent="0.25">
      <c r="A184" s="23">
        <f t="shared" si="0"/>
        <v>172</v>
      </c>
      <c r="B184" s="182"/>
      <c r="C184" s="79"/>
      <c r="D184" s="179"/>
      <c r="E184" s="78"/>
      <c r="F184" s="79"/>
      <c r="G184" s="183"/>
      <c r="H184" s="79"/>
      <c r="I184" s="24"/>
      <c r="J184" s="28"/>
      <c r="K184" s="184"/>
      <c r="L184" s="79"/>
      <c r="M184" s="185"/>
      <c r="N184" s="79"/>
      <c r="O184" s="186"/>
      <c r="P184" s="79"/>
      <c r="Q184" s="187"/>
      <c r="R184" s="79"/>
      <c r="S184" s="181"/>
      <c r="T184" s="79"/>
      <c r="U184" s="181"/>
      <c r="V184" s="79"/>
      <c r="W184" s="182"/>
      <c r="X184" s="79"/>
      <c r="Y184" s="182"/>
      <c r="Z184" s="79"/>
      <c r="AA184" s="181"/>
      <c r="AB184" s="79"/>
      <c r="AC184" s="181"/>
      <c r="AD184" s="79"/>
      <c r="AE184" s="182"/>
      <c r="AF184" s="79"/>
      <c r="AG184" s="182"/>
      <c r="AH184" s="79"/>
      <c r="AI184" s="181"/>
      <c r="AJ184" s="79"/>
      <c r="AK184" s="181"/>
      <c r="AL184" s="79"/>
      <c r="AM184" s="182"/>
      <c r="AN184" s="79"/>
      <c r="AO184" s="182"/>
      <c r="AP184" s="79"/>
      <c r="AQ184" s="181"/>
      <c r="AR184" s="79"/>
      <c r="AS184" s="181"/>
      <c r="AT184" s="79"/>
      <c r="AU184" s="182"/>
      <c r="AV184" s="79"/>
      <c r="AW184" s="182"/>
      <c r="AX184" s="79"/>
      <c r="AY184" s="181"/>
      <c r="AZ184" s="79"/>
      <c r="BA184" s="181"/>
      <c r="BB184" s="79"/>
      <c r="BC184" s="182"/>
      <c r="BD184" s="79"/>
      <c r="BE184" s="182"/>
      <c r="BF184" s="79"/>
      <c r="BG184" s="181"/>
      <c r="BH184" s="79"/>
      <c r="BI184" s="181"/>
      <c r="BJ184" s="79"/>
      <c r="BK184" s="182"/>
      <c r="BL184" s="79"/>
      <c r="BM184" s="182"/>
      <c r="BN184" s="79"/>
      <c r="BO184" s="180"/>
      <c r="BP184" s="78"/>
      <c r="BQ184" s="79"/>
      <c r="BR184" s="26"/>
      <c r="BS184" s="193"/>
      <c r="BT184" s="79"/>
      <c r="BU184" s="192"/>
      <c r="BV184" s="78"/>
      <c r="BW184" s="78"/>
      <c r="BX184" s="78"/>
      <c r="BY184" s="78"/>
      <c r="BZ184" s="78"/>
      <c r="CA184" s="79"/>
      <c r="CB184" s="192"/>
      <c r="CC184" s="78"/>
      <c r="CD184" s="78"/>
      <c r="CE184" s="78"/>
      <c r="CF184" s="78"/>
      <c r="CG184" s="78"/>
      <c r="CH184" s="79"/>
      <c r="CI184" s="27">
        <f t="shared" si="1"/>
        <v>0</v>
      </c>
    </row>
    <row r="185" spans="1:87" ht="34.5" customHeight="1" x14ac:dyDescent="0.25">
      <c r="A185" s="23">
        <f t="shared" si="0"/>
        <v>173</v>
      </c>
      <c r="B185" s="179"/>
      <c r="C185" s="79"/>
      <c r="D185" s="181"/>
      <c r="E185" s="78"/>
      <c r="F185" s="79"/>
      <c r="G185" s="188"/>
      <c r="H185" s="79"/>
      <c r="I185" s="24"/>
      <c r="J185" s="25"/>
      <c r="K185" s="184"/>
      <c r="L185" s="79"/>
      <c r="M185" s="189"/>
      <c r="N185" s="79"/>
      <c r="O185" s="186"/>
      <c r="P185" s="79"/>
      <c r="Q185" s="190"/>
      <c r="R185" s="79"/>
      <c r="S185" s="181"/>
      <c r="T185" s="79"/>
      <c r="U185" s="181"/>
      <c r="V185" s="79"/>
      <c r="W185" s="179"/>
      <c r="X185" s="79"/>
      <c r="Y185" s="179"/>
      <c r="Z185" s="79"/>
      <c r="AA185" s="181"/>
      <c r="AB185" s="79"/>
      <c r="AC185" s="181"/>
      <c r="AD185" s="79"/>
      <c r="AE185" s="179"/>
      <c r="AF185" s="79"/>
      <c r="AG185" s="179"/>
      <c r="AH185" s="79"/>
      <c r="AI185" s="181"/>
      <c r="AJ185" s="79"/>
      <c r="AK185" s="181"/>
      <c r="AL185" s="79"/>
      <c r="AM185" s="179"/>
      <c r="AN185" s="79"/>
      <c r="AO185" s="179"/>
      <c r="AP185" s="79"/>
      <c r="AQ185" s="181"/>
      <c r="AR185" s="79"/>
      <c r="AS185" s="181"/>
      <c r="AT185" s="79"/>
      <c r="AU185" s="179"/>
      <c r="AV185" s="79"/>
      <c r="AW185" s="179"/>
      <c r="AX185" s="79"/>
      <c r="AY185" s="181"/>
      <c r="AZ185" s="79"/>
      <c r="BA185" s="181"/>
      <c r="BB185" s="79"/>
      <c r="BC185" s="179"/>
      <c r="BD185" s="79"/>
      <c r="BE185" s="179"/>
      <c r="BF185" s="79"/>
      <c r="BG185" s="181"/>
      <c r="BH185" s="79"/>
      <c r="BI185" s="181"/>
      <c r="BJ185" s="79"/>
      <c r="BK185" s="179"/>
      <c r="BL185" s="79"/>
      <c r="BM185" s="179"/>
      <c r="BN185" s="79"/>
      <c r="BO185" s="180"/>
      <c r="BP185" s="78"/>
      <c r="BQ185" s="79"/>
      <c r="BR185" s="26"/>
      <c r="BS185" s="191"/>
      <c r="BT185" s="79"/>
      <c r="BU185" s="192"/>
      <c r="BV185" s="78"/>
      <c r="BW185" s="78"/>
      <c r="BX185" s="78"/>
      <c r="BY185" s="78"/>
      <c r="BZ185" s="78"/>
      <c r="CA185" s="79"/>
      <c r="CB185" s="192"/>
      <c r="CC185" s="78"/>
      <c r="CD185" s="78"/>
      <c r="CE185" s="78"/>
      <c r="CF185" s="78"/>
      <c r="CG185" s="78"/>
      <c r="CH185" s="79"/>
      <c r="CI185" s="27">
        <f t="shared" si="1"/>
        <v>0</v>
      </c>
    </row>
    <row r="186" spans="1:87" ht="34.5" customHeight="1" x14ac:dyDescent="0.25">
      <c r="A186" s="23">
        <f t="shared" si="0"/>
        <v>174</v>
      </c>
      <c r="B186" s="182"/>
      <c r="C186" s="79"/>
      <c r="D186" s="179"/>
      <c r="E186" s="78"/>
      <c r="F186" s="79"/>
      <c r="G186" s="183"/>
      <c r="H186" s="79"/>
      <c r="I186" s="24"/>
      <c r="J186" s="28"/>
      <c r="K186" s="184"/>
      <c r="L186" s="79"/>
      <c r="M186" s="185"/>
      <c r="N186" s="79"/>
      <c r="O186" s="186"/>
      <c r="P186" s="79"/>
      <c r="Q186" s="187"/>
      <c r="R186" s="79"/>
      <c r="S186" s="181"/>
      <c r="T186" s="79"/>
      <c r="U186" s="181"/>
      <c r="V186" s="79"/>
      <c r="W186" s="182"/>
      <c r="X186" s="79"/>
      <c r="Y186" s="182"/>
      <c r="Z186" s="79"/>
      <c r="AA186" s="181"/>
      <c r="AB186" s="79"/>
      <c r="AC186" s="181"/>
      <c r="AD186" s="79"/>
      <c r="AE186" s="182"/>
      <c r="AF186" s="79"/>
      <c r="AG186" s="182"/>
      <c r="AH186" s="79"/>
      <c r="AI186" s="181"/>
      <c r="AJ186" s="79"/>
      <c r="AK186" s="181"/>
      <c r="AL186" s="79"/>
      <c r="AM186" s="182"/>
      <c r="AN186" s="79"/>
      <c r="AO186" s="182"/>
      <c r="AP186" s="79"/>
      <c r="AQ186" s="181"/>
      <c r="AR186" s="79"/>
      <c r="AS186" s="181"/>
      <c r="AT186" s="79"/>
      <c r="AU186" s="182"/>
      <c r="AV186" s="79"/>
      <c r="AW186" s="182"/>
      <c r="AX186" s="79"/>
      <c r="AY186" s="181"/>
      <c r="AZ186" s="79"/>
      <c r="BA186" s="181"/>
      <c r="BB186" s="79"/>
      <c r="BC186" s="182"/>
      <c r="BD186" s="79"/>
      <c r="BE186" s="182"/>
      <c r="BF186" s="79"/>
      <c r="BG186" s="181"/>
      <c r="BH186" s="79"/>
      <c r="BI186" s="181"/>
      <c r="BJ186" s="79"/>
      <c r="BK186" s="182"/>
      <c r="BL186" s="79"/>
      <c r="BM186" s="182"/>
      <c r="BN186" s="79"/>
      <c r="BO186" s="180"/>
      <c r="BP186" s="78"/>
      <c r="BQ186" s="79"/>
      <c r="BR186" s="26"/>
      <c r="BS186" s="193"/>
      <c r="BT186" s="79"/>
      <c r="BU186" s="192"/>
      <c r="BV186" s="78"/>
      <c r="BW186" s="78"/>
      <c r="BX186" s="78"/>
      <c r="BY186" s="78"/>
      <c r="BZ186" s="78"/>
      <c r="CA186" s="79"/>
      <c r="CB186" s="192"/>
      <c r="CC186" s="78"/>
      <c r="CD186" s="78"/>
      <c r="CE186" s="78"/>
      <c r="CF186" s="78"/>
      <c r="CG186" s="78"/>
      <c r="CH186" s="79"/>
      <c r="CI186" s="27">
        <f t="shared" si="1"/>
        <v>0</v>
      </c>
    </row>
    <row r="187" spans="1:87" ht="34.5" customHeight="1" x14ac:dyDescent="0.25">
      <c r="A187" s="23">
        <f t="shared" si="0"/>
        <v>175</v>
      </c>
      <c r="B187" s="179"/>
      <c r="C187" s="79"/>
      <c r="D187" s="181"/>
      <c r="E187" s="78"/>
      <c r="F187" s="79"/>
      <c r="G187" s="188"/>
      <c r="H187" s="79"/>
      <c r="I187" s="24"/>
      <c r="J187" s="25"/>
      <c r="K187" s="184"/>
      <c r="L187" s="79"/>
      <c r="M187" s="189"/>
      <c r="N187" s="79"/>
      <c r="O187" s="186"/>
      <c r="P187" s="79"/>
      <c r="Q187" s="190"/>
      <c r="R187" s="79"/>
      <c r="S187" s="181"/>
      <c r="T187" s="79"/>
      <c r="U187" s="181"/>
      <c r="V187" s="79"/>
      <c r="W187" s="179"/>
      <c r="X187" s="79"/>
      <c r="Y187" s="179"/>
      <c r="Z187" s="79"/>
      <c r="AA187" s="181"/>
      <c r="AB187" s="79"/>
      <c r="AC187" s="181"/>
      <c r="AD187" s="79"/>
      <c r="AE187" s="179"/>
      <c r="AF187" s="79"/>
      <c r="AG187" s="179"/>
      <c r="AH187" s="79"/>
      <c r="AI187" s="181"/>
      <c r="AJ187" s="79"/>
      <c r="AK187" s="181"/>
      <c r="AL187" s="79"/>
      <c r="AM187" s="179"/>
      <c r="AN187" s="79"/>
      <c r="AO187" s="179"/>
      <c r="AP187" s="79"/>
      <c r="AQ187" s="181"/>
      <c r="AR187" s="79"/>
      <c r="AS187" s="181"/>
      <c r="AT187" s="79"/>
      <c r="AU187" s="179"/>
      <c r="AV187" s="79"/>
      <c r="AW187" s="179"/>
      <c r="AX187" s="79"/>
      <c r="AY187" s="181"/>
      <c r="AZ187" s="79"/>
      <c r="BA187" s="181"/>
      <c r="BB187" s="79"/>
      <c r="BC187" s="179"/>
      <c r="BD187" s="79"/>
      <c r="BE187" s="179"/>
      <c r="BF187" s="79"/>
      <c r="BG187" s="181"/>
      <c r="BH187" s="79"/>
      <c r="BI187" s="181"/>
      <c r="BJ187" s="79"/>
      <c r="BK187" s="179"/>
      <c r="BL187" s="79"/>
      <c r="BM187" s="179"/>
      <c r="BN187" s="79"/>
      <c r="BO187" s="180"/>
      <c r="BP187" s="78"/>
      <c r="BQ187" s="79"/>
      <c r="BR187" s="26"/>
      <c r="BS187" s="191"/>
      <c r="BT187" s="79"/>
      <c r="BU187" s="192"/>
      <c r="BV187" s="78"/>
      <c r="BW187" s="78"/>
      <c r="BX187" s="78"/>
      <c r="BY187" s="78"/>
      <c r="BZ187" s="78"/>
      <c r="CA187" s="79"/>
      <c r="CB187" s="192"/>
      <c r="CC187" s="78"/>
      <c r="CD187" s="78"/>
      <c r="CE187" s="78"/>
      <c r="CF187" s="78"/>
      <c r="CG187" s="78"/>
      <c r="CH187" s="79"/>
      <c r="CI187" s="27">
        <f t="shared" si="1"/>
        <v>0</v>
      </c>
    </row>
    <row r="188" spans="1:87" ht="34.5" customHeight="1" x14ac:dyDescent="0.25">
      <c r="A188" s="23">
        <f t="shared" si="0"/>
        <v>176</v>
      </c>
      <c r="B188" s="182"/>
      <c r="C188" s="79"/>
      <c r="D188" s="179"/>
      <c r="E188" s="78"/>
      <c r="F188" s="79"/>
      <c r="G188" s="183"/>
      <c r="H188" s="79"/>
      <c r="I188" s="24"/>
      <c r="J188" s="28"/>
      <c r="K188" s="184"/>
      <c r="L188" s="79"/>
      <c r="M188" s="185"/>
      <c r="N188" s="79"/>
      <c r="O188" s="186"/>
      <c r="P188" s="79"/>
      <c r="Q188" s="187"/>
      <c r="R188" s="79"/>
      <c r="S188" s="181"/>
      <c r="T188" s="79"/>
      <c r="U188" s="181"/>
      <c r="V188" s="79"/>
      <c r="W188" s="182"/>
      <c r="X188" s="79"/>
      <c r="Y188" s="182"/>
      <c r="Z188" s="79"/>
      <c r="AA188" s="181"/>
      <c r="AB188" s="79"/>
      <c r="AC188" s="181"/>
      <c r="AD188" s="79"/>
      <c r="AE188" s="182"/>
      <c r="AF188" s="79"/>
      <c r="AG188" s="182"/>
      <c r="AH188" s="79"/>
      <c r="AI188" s="181"/>
      <c r="AJ188" s="79"/>
      <c r="AK188" s="181"/>
      <c r="AL188" s="79"/>
      <c r="AM188" s="182"/>
      <c r="AN188" s="79"/>
      <c r="AO188" s="182"/>
      <c r="AP188" s="79"/>
      <c r="AQ188" s="181"/>
      <c r="AR188" s="79"/>
      <c r="AS188" s="181"/>
      <c r="AT188" s="79"/>
      <c r="AU188" s="182"/>
      <c r="AV188" s="79"/>
      <c r="AW188" s="182"/>
      <c r="AX188" s="79"/>
      <c r="AY188" s="181"/>
      <c r="AZ188" s="79"/>
      <c r="BA188" s="181"/>
      <c r="BB188" s="79"/>
      <c r="BC188" s="182"/>
      <c r="BD188" s="79"/>
      <c r="BE188" s="182"/>
      <c r="BF188" s="79"/>
      <c r="BG188" s="181"/>
      <c r="BH188" s="79"/>
      <c r="BI188" s="181"/>
      <c r="BJ188" s="79"/>
      <c r="BK188" s="182"/>
      <c r="BL188" s="79"/>
      <c r="BM188" s="182"/>
      <c r="BN188" s="79"/>
      <c r="BO188" s="180"/>
      <c r="BP188" s="78"/>
      <c r="BQ188" s="79"/>
      <c r="BR188" s="26"/>
      <c r="BS188" s="193"/>
      <c r="BT188" s="79"/>
      <c r="BU188" s="192"/>
      <c r="BV188" s="78"/>
      <c r="BW188" s="78"/>
      <c r="BX188" s="78"/>
      <c r="BY188" s="78"/>
      <c r="BZ188" s="78"/>
      <c r="CA188" s="79"/>
      <c r="CB188" s="192"/>
      <c r="CC188" s="78"/>
      <c r="CD188" s="78"/>
      <c r="CE188" s="78"/>
      <c r="CF188" s="78"/>
      <c r="CG188" s="78"/>
      <c r="CH188" s="79"/>
      <c r="CI188" s="27">
        <f t="shared" si="1"/>
        <v>0</v>
      </c>
    </row>
    <row r="189" spans="1:87" ht="34.5" customHeight="1" x14ac:dyDescent="0.25">
      <c r="A189" s="23">
        <f t="shared" si="0"/>
        <v>177</v>
      </c>
      <c r="B189" s="179"/>
      <c r="C189" s="79"/>
      <c r="D189" s="181"/>
      <c r="E189" s="78"/>
      <c r="F189" s="79"/>
      <c r="G189" s="188"/>
      <c r="H189" s="79"/>
      <c r="I189" s="24"/>
      <c r="J189" s="25"/>
      <c r="K189" s="184"/>
      <c r="L189" s="79"/>
      <c r="M189" s="189"/>
      <c r="N189" s="79"/>
      <c r="O189" s="186"/>
      <c r="P189" s="79"/>
      <c r="Q189" s="190"/>
      <c r="R189" s="79"/>
      <c r="S189" s="181"/>
      <c r="T189" s="79"/>
      <c r="U189" s="181"/>
      <c r="V189" s="79"/>
      <c r="W189" s="179"/>
      <c r="X189" s="79"/>
      <c r="Y189" s="179"/>
      <c r="Z189" s="79"/>
      <c r="AA189" s="181"/>
      <c r="AB189" s="79"/>
      <c r="AC189" s="181"/>
      <c r="AD189" s="79"/>
      <c r="AE189" s="179"/>
      <c r="AF189" s="79"/>
      <c r="AG189" s="179"/>
      <c r="AH189" s="79"/>
      <c r="AI189" s="181"/>
      <c r="AJ189" s="79"/>
      <c r="AK189" s="181"/>
      <c r="AL189" s="79"/>
      <c r="AM189" s="179"/>
      <c r="AN189" s="79"/>
      <c r="AO189" s="179"/>
      <c r="AP189" s="79"/>
      <c r="AQ189" s="181"/>
      <c r="AR189" s="79"/>
      <c r="AS189" s="181"/>
      <c r="AT189" s="79"/>
      <c r="AU189" s="179"/>
      <c r="AV189" s="79"/>
      <c r="AW189" s="179"/>
      <c r="AX189" s="79"/>
      <c r="AY189" s="181"/>
      <c r="AZ189" s="79"/>
      <c r="BA189" s="181"/>
      <c r="BB189" s="79"/>
      <c r="BC189" s="179"/>
      <c r="BD189" s="79"/>
      <c r="BE189" s="179"/>
      <c r="BF189" s="79"/>
      <c r="BG189" s="181"/>
      <c r="BH189" s="79"/>
      <c r="BI189" s="181"/>
      <c r="BJ189" s="79"/>
      <c r="BK189" s="179"/>
      <c r="BL189" s="79"/>
      <c r="BM189" s="179"/>
      <c r="BN189" s="79"/>
      <c r="BO189" s="180"/>
      <c r="BP189" s="78"/>
      <c r="BQ189" s="79"/>
      <c r="BR189" s="26"/>
      <c r="BS189" s="191"/>
      <c r="BT189" s="79"/>
      <c r="BU189" s="192"/>
      <c r="BV189" s="78"/>
      <c r="BW189" s="78"/>
      <c r="BX189" s="78"/>
      <c r="BY189" s="78"/>
      <c r="BZ189" s="78"/>
      <c r="CA189" s="79"/>
      <c r="CB189" s="192"/>
      <c r="CC189" s="78"/>
      <c r="CD189" s="78"/>
      <c r="CE189" s="78"/>
      <c r="CF189" s="78"/>
      <c r="CG189" s="78"/>
      <c r="CH189" s="79"/>
      <c r="CI189" s="27">
        <f t="shared" si="1"/>
        <v>0</v>
      </c>
    </row>
    <row r="190" spans="1:87" ht="34.5" customHeight="1" x14ac:dyDescent="0.25">
      <c r="A190" s="23">
        <f t="shared" si="0"/>
        <v>178</v>
      </c>
      <c r="B190" s="182"/>
      <c r="C190" s="79"/>
      <c r="D190" s="179"/>
      <c r="E190" s="78"/>
      <c r="F190" s="79"/>
      <c r="G190" s="183"/>
      <c r="H190" s="79"/>
      <c r="I190" s="24"/>
      <c r="J190" s="28"/>
      <c r="K190" s="184"/>
      <c r="L190" s="79"/>
      <c r="M190" s="185"/>
      <c r="N190" s="79"/>
      <c r="O190" s="186"/>
      <c r="P190" s="79"/>
      <c r="Q190" s="187"/>
      <c r="R190" s="79"/>
      <c r="S190" s="181"/>
      <c r="T190" s="79"/>
      <c r="U190" s="181"/>
      <c r="V190" s="79"/>
      <c r="W190" s="182"/>
      <c r="X190" s="79"/>
      <c r="Y190" s="182"/>
      <c r="Z190" s="79"/>
      <c r="AA190" s="181"/>
      <c r="AB190" s="79"/>
      <c r="AC190" s="181"/>
      <c r="AD190" s="79"/>
      <c r="AE190" s="182"/>
      <c r="AF190" s="79"/>
      <c r="AG190" s="182"/>
      <c r="AH190" s="79"/>
      <c r="AI190" s="181"/>
      <c r="AJ190" s="79"/>
      <c r="AK190" s="181"/>
      <c r="AL190" s="79"/>
      <c r="AM190" s="182"/>
      <c r="AN190" s="79"/>
      <c r="AO190" s="182"/>
      <c r="AP190" s="79"/>
      <c r="AQ190" s="181"/>
      <c r="AR190" s="79"/>
      <c r="AS190" s="181"/>
      <c r="AT190" s="79"/>
      <c r="AU190" s="182"/>
      <c r="AV190" s="79"/>
      <c r="AW190" s="182"/>
      <c r="AX190" s="79"/>
      <c r="AY190" s="181"/>
      <c r="AZ190" s="79"/>
      <c r="BA190" s="181"/>
      <c r="BB190" s="79"/>
      <c r="BC190" s="182"/>
      <c r="BD190" s="79"/>
      <c r="BE190" s="182"/>
      <c r="BF190" s="79"/>
      <c r="BG190" s="181"/>
      <c r="BH190" s="79"/>
      <c r="BI190" s="181"/>
      <c r="BJ190" s="79"/>
      <c r="BK190" s="182"/>
      <c r="BL190" s="79"/>
      <c r="BM190" s="182"/>
      <c r="BN190" s="79"/>
      <c r="BO190" s="180"/>
      <c r="BP190" s="78"/>
      <c r="BQ190" s="79"/>
      <c r="BR190" s="26"/>
      <c r="BS190" s="193"/>
      <c r="BT190" s="79"/>
      <c r="BU190" s="192"/>
      <c r="BV190" s="78"/>
      <c r="BW190" s="78"/>
      <c r="BX190" s="78"/>
      <c r="BY190" s="78"/>
      <c r="BZ190" s="78"/>
      <c r="CA190" s="79"/>
      <c r="CB190" s="192"/>
      <c r="CC190" s="78"/>
      <c r="CD190" s="78"/>
      <c r="CE190" s="78"/>
      <c r="CF190" s="78"/>
      <c r="CG190" s="78"/>
      <c r="CH190" s="79"/>
      <c r="CI190" s="27">
        <f t="shared" si="1"/>
        <v>0</v>
      </c>
    </row>
    <row r="191" spans="1:87" ht="34.5" customHeight="1" x14ac:dyDescent="0.25">
      <c r="A191" s="23">
        <f t="shared" si="0"/>
        <v>179</v>
      </c>
      <c r="B191" s="179"/>
      <c r="C191" s="79"/>
      <c r="D191" s="181"/>
      <c r="E191" s="78"/>
      <c r="F191" s="79"/>
      <c r="G191" s="188"/>
      <c r="H191" s="79"/>
      <c r="I191" s="24"/>
      <c r="J191" s="25"/>
      <c r="K191" s="184"/>
      <c r="L191" s="79"/>
      <c r="M191" s="189"/>
      <c r="N191" s="79"/>
      <c r="O191" s="186"/>
      <c r="P191" s="79"/>
      <c r="Q191" s="190"/>
      <c r="R191" s="79"/>
      <c r="S191" s="181"/>
      <c r="T191" s="79"/>
      <c r="U191" s="181"/>
      <c r="V191" s="79"/>
      <c r="W191" s="179"/>
      <c r="X191" s="79"/>
      <c r="Y191" s="179"/>
      <c r="Z191" s="79"/>
      <c r="AA191" s="181"/>
      <c r="AB191" s="79"/>
      <c r="AC191" s="181"/>
      <c r="AD191" s="79"/>
      <c r="AE191" s="179"/>
      <c r="AF191" s="79"/>
      <c r="AG191" s="179"/>
      <c r="AH191" s="79"/>
      <c r="AI191" s="181"/>
      <c r="AJ191" s="79"/>
      <c r="AK191" s="181"/>
      <c r="AL191" s="79"/>
      <c r="AM191" s="179"/>
      <c r="AN191" s="79"/>
      <c r="AO191" s="179"/>
      <c r="AP191" s="79"/>
      <c r="AQ191" s="181"/>
      <c r="AR191" s="79"/>
      <c r="AS191" s="181"/>
      <c r="AT191" s="79"/>
      <c r="AU191" s="179"/>
      <c r="AV191" s="79"/>
      <c r="AW191" s="179"/>
      <c r="AX191" s="79"/>
      <c r="AY191" s="181"/>
      <c r="AZ191" s="79"/>
      <c r="BA191" s="181"/>
      <c r="BB191" s="79"/>
      <c r="BC191" s="179"/>
      <c r="BD191" s="79"/>
      <c r="BE191" s="179"/>
      <c r="BF191" s="79"/>
      <c r="BG191" s="181"/>
      <c r="BH191" s="79"/>
      <c r="BI191" s="181"/>
      <c r="BJ191" s="79"/>
      <c r="BK191" s="179"/>
      <c r="BL191" s="79"/>
      <c r="BM191" s="179"/>
      <c r="BN191" s="79"/>
      <c r="BO191" s="180"/>
      <c r="BP191" s="78"/>
      <c r="BQ191" s="79"/>
      <c r="BR191" s="26"/>
      <c r="BS191" s="191"/>
      <c r="BT191" s="79"/>
      <c r="BU191" s="192"/>
      <c r="BV191" s="78"/>
      <c r="BW191" s="78"/>
      <c r="BX191" s="78"/>
      <c r="BY191" s="78"/>
      <c r="BZ191" s="78"/>
      <c r="CA191" s="79"/>
      <c r="CB191" s="192"/>
      <c r="CC191" s="78"/>
      <c r="CD191" s="78"/>
      <c r="CE191" s="78"/>
      <c r="CF191" s="78"/>
      <c r="CG191" s="78"/>
      <c r="CH191" s="79"/>
      <c r="CI191" s="27">
        <f t="shared" si="1"/>
        <v>0</v>
      </c>
    </row>
    <row r="192" spans="1:87" ht="34.5" customHeight="1" x14ac:dyDescent="0.25">
      <c r="A192" s="23">
        <f t="shared" si="0"/>
        <v>180</v>
      </c>
      <c r="B192" s="182"/>
      <c r="C192" s="79"/>
      <c r="D192" s="179"/>
      <c r="E192" s="78"/>
      <c r="F192" s="79"/>
      <c r="G192" s="183"/>
      <c r="H192" s="79"/>
      <c r="I192" s="24"/>
      <c r="J192" s="28"/>
      <c r="K192" s="184"/>
      <c r="L192" s="79"/>
      <c r="M192" s="185"/>
      <c r="N192" s="79"/>
      <c r="O192" s="186"/>
      <c r="P192" s="79"/>
      <c r="Q192" s="187"/>
      <c r="R192" s="79"/>
      <c r="S192" s="181"/>
      <c r="T192" s="79"/>
      <c r="U192" s="181"/>
      <c r="V192" s="79"/>
      <c r="W192" s="182"/>
      <c r="X192" s="79"/>
      <c r="Y192" s="182"/>
      <c r="Z192" s="79"/>
      <c r="AA192" s="181"/>
      <c r="AB192" s="79"/>
      <c r="AC192" s="181"/>
      <c r="AD192" s="79"/>
      <c r="AE192" s="182"/>
      <c r="AF192" s="79"/>
      <c r="AG192" s="182"/>
      <c r="AH192" s="79"/>
      <c r="AI192" s="181"/>
      <c r="AJ192" s="79"/>
      <c r="AK192" s="181"/>
      <c r="AL192" s="79"/>
      <c r="AM192" s="182"/>
      <c r="AN192" s="79"/>
      <c r="AO192" s="182"/>
      <c r="AP192" s="79"/>
      <c r="AQ192" s="181"/>
      <c r="AR192" s="79"/>
      <c r="AS192" s="181"/>
      <c r="AT192" s="79"/>
      <c r="AU192" s="182"/>
      <c r="AV192" s="79"/>
      <c r="AW192" s="182"/>
      <c r="AX192" s="79"/>
      <c r="AY192" s="181"/>
      <c r="AZ192" s="79"/>
      <c r="BA192" s="181"/>
      <c r="BB192" s="79"/>
      <c r="BC192" s="182"/>
      <c r="BD192" s="79"/>
      <c r="BE192" s="182"/>
      <c r="BF192" s="79"/>
      <c r="BG192" s="181"/>
      <c r="BH192" s="79"/>
      <c r="BI192" s="181"/>
      <c r="BJ192" s="79"/>
      <c r="BK192" s="182"/>
      <c r="BL192" s="79"/>
      <c r="BM192" s="182"/>
      <c r="BN192" s="79"/>
      <c r="BO192" s="180"/>
      <c r="BP192" s="78"/>
      <c r="BQ192" s="79"/>
      <c r="BR192" s="26"/>
      <c r="BS192" s="193"/>
      <c r="BT192" s="79"/>
      <c r="BU192" s="192"/>
      <c r="BV192" s="78"/>
      <c r="BW192" s="78"/>
      <c r="BX192" s="78"/>
      <c r="BY192" s="78"/>
      <c r="BZ192" s="78"/>
      <c r="CA192" s="79"/>
      <c r="CB192" s="192"/>
      <c r="CC192" s="78"/>
      <c r="CD192" s="78"/>
      <c r="CE192" s="78"/>
      <c r="CF192" s="78"/>
      <c r="CG192" s="78"/>
      <c r="CH192" s="79"/>
      <c r="CI192" s="27">
        <f t="shared" si="1"/>
        <v>0</v>
      </c>
    </row>
    <row r="193" spans="1:87" ht="34.5" customHeight="1" x14ac:dyDescent="0.25">
      <c r="A193" s="23">
        <f t="shared" si="0"/>
        <v>181</v>
      </c>
      <c r="B193" s="179"/>
      <c r="C193" s="79"/>
      <c r="D193" s="181"/>
      <c r="E193" s="78"/>
      <c r="F193" s="79"/>
      <c r="G193" s="188"/>
      <c r="H193" s="79"/>
      <c r="I193" s="24"/>
      <c r="J193" s="25"/>
      <c r="K193" s="184"/>
      <c r="L193" s="79"/>
      <c r="M193" s="189"/>
      <c r="N193" s="79"/>
      <c r="O193" s="186"/>
      <c r="P193" s="79"/>
      <c r="Q193" s="190"/>
      <c r="R193" s="79"/>
      <c r="S193" s="181"/>
      <c r="T193" s="79"/>
      <c r="U193" s="181"/>
      <c r="V193" s="79"/>
      <c r="W193" s="179"/>
      <c r="X193" s="79"/>
      <c r="Y193" s="179"/>
      <c r="Z193" s="79"/>
      <c r="AA193" s="181"/>
      <c r="AB193" s="79"/>
      <c r="AC193" s="181"/>
      <c r="AD193" s="79"/>
      <c r="AE193" s="179"/>
      <c r="AF193" s="79"/>
      <c r="AG193" s="179"/>
      <c r="AH193" s="79"/>
      <c r="AI193" s="181"/>
      <c r="AJ193" s="79"/>
      <c r="AK193" s="181"/>
      <c r="AL193" s="79"/>
      <c r="AM193" s="179"/>
      <c r="AN193" s="79"/>
      <c r="AO193" s="179"/>
      <c r="AP193" s="79"/>
      <c r="AQ193" s="181"/>
      <c r="AR193" s="79"/>
      <c r="AS193" s="181"/>
      <c r="AT193" s="79"/>
      <c r="AU193" s="179"/>
      <c r="AV193" s="79"/>
      <c r="AW193" s="179"/>
      <c r="AX193" s="79"/>
      <c r="AY193" s="181"/>
      <c r="AZ193" s="79"/>
      <c r="BA193" s="181"/>
      <c r="BB193" s="79"/>
      <c r="BC193" s="179"/>
      <c r="BD193" s="79"/>
      <c r="BE193" s="179"/>
      <c r="BF193" s="79"/>
      <c r="BG193" s="181"/>
      <c r="BH193" s="79"/>
      <c r="BI193" s="181"/>
      <c r="BJ193" s="79"/>
      <c r="BK193" s="179"/>
      <c r="BL193" s="79"/>
      <c r="BM193" s="179"/>
      <c r="BN193" s="79"/>
      <c r="BO193" s="180"/>
      <c r="BP193" s="78"/>
      <c r="BQ193" s="79"/>
      <c r="BR193" s="26"/>
      <c r="BS193" s="191"/>
      <c r="BT193" s="79"/>
      <c r="BU193" s="192"/>
      <c r="BV193" s="78"/>
      <c r="BW193" s="78"/>
      <c r="BX193" s="78"/>
      <c r="BY193" s="78"/>
      <c r="BZ193" s="78"/>
      <c r="CA193" s="79"/>
      <c r="CB193" s="192"/>
      <c r="CC193" s="78"/>
      <c r="CD193" s="78"/>
      <c r="CE193" s="78"/>
      <c r="CF193" s="78"/>
      <c r="CG193" s="78"/>
      <c r="CH193" s="79"/>
      <c r="CI193" s="27">
        <f t="shared" si="1"/>
        <v>0</v>
      </c>
    </row>
    <row r="194" spans="1:87" ht="34.5" customHeight="1" x14ac:dyDescent="0.25">
      <c r="A194" s="23">
        <f t="shared" si="0"/>
        <v>182</v>
      </c>
      <c r="B194" s="182"/>
      <c r="C194" s="79"/>
      <c r="D194" s="179"/>
      <c r="E194" s="78"/>
      <c r="F194" s="79"/>
      <c r="G194" s="183"/>
      <c r="H194" s="79"/>
      <c r="I194" s="24"/>
      <c r="J194" s="28"/>
      <c r="K194" s="184"/>
      <c r="L194" s="79"/>
      <c r="M194" s="185"/>
      <c r="N194" s="79"/>
      <c r="O194" s="186"/>
      <c r="P194" s="79"/>
      <c r="Q194" s="187"/>
      <c r="R194" s="79"/>
      <c r="S194" s="181"/>
      <c r="T194" s="79"/>
      <c r="U194" s="181"/>
      <c r="V194" s="79"/>
      <c r="W194" s="182"/>
      <c r="X194" s="79"/>
      <c r="Y194" s="182"/>
      <c r="Z194" s="79"/>
      <c r="AA194" s="181"/>
      <c r="AB194" s="79"/>
      <c r="AC194" s="181"/>
      <c r="AD194" s="79"/>
      <c r="AE194" s="182"/>
      <c r="AF194" s="79"/>
      <c r="AG194" s="182"/>
      <c r="AH194" s="79"/>
      <c r="AI194" s="181"/>
      <c r="AJ194" s="79"/>
      <c r="AK194" s="181"/>
      <c r="AL194" s="79"/>
      <c r="AM194" s="182"/>
      <c r="AN194" s="79"/>
      <c r="AO194" s="182"/>
      <c r="AP194" s="79"/>
      <c r="AQ194" s="181"/>
      <c r="AR194" s="79"/>
      <c r="AS194" s="181"/>
      <c r="AT194" s="79"/>
      <c r="AU194" s="182"/>
      <c r="AV194" s="79"/>
      <c r="AW194" s="182"/>
      <c r="AX194" s="79"/>
      <c r="AY194" s="181"/>
      <c r="AZ194" s="79"/>
      <c r="BA194" s="181"/>
      <c r="BB194" s="79"/>
      <c r="BC194" s="182"/>
      <c r="BD194" s="79"/>
      <c r="BE194" s="182"/>
      <c r="BF194" s="79"/>
      <c r="BG194" s="181"/>
      <c r="BH194" s="79"/>
      <c r="BI194" s="181"/>
      <c r="BJ194" s="79"/>
      <c r="BK194" s="182"/>
      <c r="BL194" s="79"/>
      <c r="BM194" s="182"/>
      <c r="BN194" s="79"/>
      <c r="BO194" s="180"/>
      <c r="BP194" s="78"/>
      <c r="BQ194" s="79"/>
      <c r="BR194" s="26"/>
      <c r="BS194" s="193"/>
      <c r="BT194" s="79"/>
      <c r="BU194" s="192"/>
      <c r="BV194" s="78"/>
      <c r="BW194" s="78"/>
      <c r="BX194" s="78"/>
      <c r="BY194" s="78"/>
      <c r="BZ194" s="78"/>
      <c r="CA194" s="79"/>
      <c r="CB194" s="192"/>
      <c r="CC194" s="78"/>
      <c r="CD194" s="78"/>
      <c r="CE194" s="78"/>
      <c r="CF194" s="78"/>
      <c r="CG194" s="78"/>
      <c r="CH194" s="79"/>
      <c r="CI194" s="27">
        <f t="shared" si="1"/>
        <v>0</v>
      </c>
    </row>
    <row r="195" spans="1:87" ht="34.5" customHeight="1" x14ac:dyDescent="0.25">
      <c r="A195" s="23">
        <f t="shared" si="0"/>
        <v>183</v>
      </c>
      <c r="B195" s="179"/>
      <c r="C195" s="79"/>
      <c r="D195" s="181"/>
      <c r="E195" s="78"/>
      <c r="F195" s="79"/>
      <c r="G195" s="188"/>
      <c r="H195" s="79"/>
      <c r="I195" s="24"/>
      <c r="J195" s="25"/>
      <c r="K195" s="184"/>
      <c r="L195" s="79"/>
      <c r="M195" s="189"/>
      <c r="N195" s="79"/>
      <c r="O195" s="186"/>
      <c r="P195" s="79"/>
      <c r="Q195" s="190"/>
      <c r="R195" s="79"/>
      <c r="S195" s="181"/>
      <c r="T195" s="79"/>
      <c r="U195" s="181"/>
      <c r="V195" s="79"/>
      <c r="W195" s="179"/>
      <c r="X195" s="79"/>
      <c r="Y195" s="179"/>
      <c r="Z195" s="79"/>
      <c r="AA195" s="181"/>
      <c r="AB195" s="79"/>
      <c r="AC195" s="181"/>
      <c r="AD195" s="79"/>
      <c r="AE195" s="179"/>
      <c r="AF195" s="79"/>
      <c r="AG195" s="179"/>
      <c r="AH195" s="79"/>
      <c r="AI195" s="181"/>
      <c r="AJ195" s="79"/>
      <c r="AK195" s="181"/>
      <c r="AL195" s="79"/>
      <c r="AM195" s="179"/>
      <c r="AN195" s="79"/>
      <c r="AO195" s="179"/>
      <c r="AP195" s="79"/>
      <c r="AQ195" s="181"/>
      <c r="AR195" s="79"/>
      <c r="AS195" s="181"/>
      <c r="AT195" s="79"/>
      <c r="AU195" s="179"/>
      <c r="AV195" s="79"/>
      <c r="AW195" s="179"/>
      <c r="AX195" s="79"/>
      <c r="AY195" s="181"/>
      <c r="AZ195" s="79"/>
      <c r="BA195" s="181"/>
      <c r="BB195" s="79"/>
      <c r="BC195" s="179"/>
      <c r="BD195" s="79"/>
      <c r="BE195" s="179"/>
      <c r="BF195" s="79"/>
      <c r="BG195" s="181"/>
      <c r="BH195" s="79"/>
      <c r="BI195" s="181"/>
      <c r="BJ195" s="79"/>
      <c r="BK195" s="179"/>
      <c r="BL195" s="79"/>
      <c r="BM195" s="179"/>
      <c r="BN195" s="79"/>
      <c r="BO195" s="180"/>
      <c r="BP195" s="78"/>
      <c r="BQ195" s="79"/>
      <c r="BR195" s="26"/>
      <c r="BS195" s="191"/>
      <c r="BT195" s="79"/>
      <c r="BU195" s="192"/>
      <c r="BV195" s="78"/>
      <c r="BW195" s="78"/>
      <c r="BX195" s="78"/>
      <c r="BY195" s="78"/>
      <c r="BZ195" s="78"/>
      <c r="CA195" s="79"/>
      <c r="CB195" s="192"/>
      <c r="CC195" s="78"/>
      <c r="CD195" s="78"/>
      <c r="CE195" s="78"/>
      <c r="CF195" s="78"/>
      <c r="CG195" s="78"/>
      <c r="CH195" s="79"/>
      <c r="CI195" s="27">
        <f t="shared" si="1"/>
        <v>0</v>
      </c>
    </row>
    <row r="196" spans="1:87" ht="34.5" customHeight="1" x14ac:dyDescent="0.25">
      <c r="A196" s="23">
        <f t="shared" si="0"/>
        <v>184</v>
      </c>
      <c r="B196" s="182"/>
      <c r="C196" s="79"/>
      <c r="D196" s="179"/>
      <c r="E196" s="78"/>
      <c r="F196" s="79"/>
      <c r="G196" s="183"/>
      <c r="H196" s="79"/>
      <c r="I196" s="24"/>
      <c r="J196" s="28"/>
      <c r="K196" s="184"/>
      <c r="L196" s="79"/>
      <c r="M196" s="185"/>
      <c r="N196" s="79"/>
      <c r="O196" s="186"/>
      <c r="P196" s="79"/>
      <c r="Q196" s="187"/>
      <c r="R196" s="79"/>
      <c r="S196" s="181"/>
      <c r="T196" s="79"/>
      <c r="U196" s="181"/>
      <c r="V196" s="79"/>
      <c r="W196" s="182"/>
      <c r="X196" s="79"/>
      <c r="Y196" s="182"/>
      <c r="Z196" s="79"/>
      <c r="AA196" s="181"/>
      <c r="AB196" s="79"/>
      <c r="AC196" s="181"/>
      <c r="AD196" s="79"/>
      <c r="AE196" s="182"/>
      <c r="AF196" s="79"/>
      <c r="AG196" s="182"/>
      <c r="AH196" s="79"/>
      <c r="AI196" s="181"/>
      <c r="AJ196" s="79"/>
      <c r="AK196" s="181"/>
      <c r="AL196" s="79"/>
      <c r="AM196" s="182"/>
      <c r="AN196" s="79"/>
      <c r="AO196" s="182"/>
      <c r="AP196" s="79"/>
      <c r="AQ196" s="181"/>
      <c r="AR196" s="79"/>
      <c r="AS196" s="181"/>
      <c r="AT196" s="79"/>
      <c r="AU196" s="182"/>
      <c r="AV196" s="79"/>
      <c r="AW196" s="182"/>
      <c r="AX196" s="79"/>
      <c r="AY196" s="181"/>
      <c r="AZ196" s="79"/>
      <c r="BA196" s="181"/>
      <c r="BB196" s="79"/>
      <c r="BC196" s="182"/>
      <c r="BD196" s="79"/>
      <c r="BE196" s="182"/>
      <c r="BF196" s="79"/>
      <c r="BG196" s="181"/>
      <c r="BH196" s="79"/>
      <c r="BI196" s="181"/>
      <c r="BJ196" s="79"/>
      <c r="BK196" s="182"/>
      <c r="BL196" s="79"/>
      <c r="BM196" s="182"/>
      <c r="BN196" s="79"/>
      <c r="BO196" s="180"/>
      <c r="BP196" s="78"/>
      <c r="BQ196" s="79"/>
      <c r="BR196" s="26"/>
      <c r="BS196" s="193"/>
      <c r="BT196" s="79"/>
      <c r="BU196" s="192"/>
      <c r="BV196" s="78"/>
      <c r="BW196" s="78"/>
      <c r="BX196" s="78"/>
      <c r="BY196" s="78"/>
      <c r="BZ196" s="78"/>
      <c r="CA196" s="79"/>
      <c r="CB196" s="192"/>
      <c r="CC196" s="78"/>
      <c r="CD196" s="78"/>
      <c r="CE196" s="78"/>
      <c r="CF196" s="78"/>
      <c r="CG196" s="78"/>
      <c r="CH196" s="79"/>
      <c r="CI196" s="27">
        <f t="shared" si="1"/>
        <v>0</v>
      </c>
    </row>
    <row r="197" spans="1:87" ht="34.5" customHeight="1" x14ac:dyDescent="0.25">
      <c r="A197" s="23">
        <f t="shared" si="0"/>
        <v>185</v>
      </c>
      <c r="B197" s="179"/>
      <c r="C197" s="79"/>
      <c r="D197" s="181"/>
      <c r="E197" s="78"/>
      <c r="F197" s="79"/>
      <c r="G197" s="188"/>
      <c r="H197" s="79"/>
      <c r="I197" s="24"/>
      <c r="J197" s="25"/>
      <c r="K197" s="184"/>
      <c r="L197" s="79"/>
      <c r="M197" s="189"/>
      <c r="N197" s="79"/>
      <c r="O197" s="186"/>
      <c r="P197" s="79"/>
      <c r="Q197" s="190"/>
      <c r="R197" s="79"/>
      <c r="S197" s="181"/>
      <c r="T197" s="79"/>
      <c r="U197" s="181"/>
      <c r="V197" s="79"/>
      <c r="W197" s="179"/>
      <c r="X197" s="79"/>
      <c r="Y197" s="179"/>
      <c r="Z197" s="79"/>
      <c r="AA197" s="181"/>
      <c r="AB197" s="79"/>
      <c r="AC197" s="181"/>
      <c r="AD197" s="79"/>
      <c r="AE197" s="179"/>
      <c r="AF197" s="79"/>
      <c r="AG197" s="179"/>
      <c r="AH197" s="79"/>
      <c r="AI197" s="181"/>
      <c r="AJ197" s="79"/>
      <c r="AK197" s="181"/>
      <c r="AL197" s="79"/>
      <c r="AM197" s="179"/>
      <c r="AN197" s="79"/>
      <c r="AO197" s="179"/>
      <c r="AP197" s="79"/>
      <c r="AQ197" s="181"/>
      <c r="AR197" s="79"/>
      <c r="AS197" s="181"/>
      <c r="AT197" s="79"/>
      <c r="AU197" s="179"/>
      <c r="AV197" s="79"/>
      <c r="AW197" s="179"/>
      <c r="AX197" s="79"/>
      <c r="AY197" s="181"/>
      <c r="AZ197" s="79"/>
      <c r="BA197" s="181"/>
      <c r="BB197" s="79"/>
      <c r="BC197" s="179"/>
      <c r="BD197" s="79"/>
      <c r="BE197" s="179"/>
      <c r="BF197" s="79"/>
      <c r="BG197" s="181"/>
      <c r="BH197" s="79"/>
      <c r="BI197" s="181"/>
      <c r="BJ197" s="79"/>
      <c r="BK197" s="179"/>
      <c r="BL197" s="79"/>
      <c r="BM197" s="179"/>
      <c r="BN197" s="79"/>
      <c r="BO197" s="180"/>
      <c r="BP197" s="78"/>
      <c r="BQ197" s="79"/>
      <c r="BR197" s="26"/>
      <c r="BS197" s="191"/>
      <c r="BT197" s="79"/>
      <c r="BU197" s="192"/>
      <c r="BV197" s="78"/>
      <c r="BW197" s="78"/>
      <c r="BX197" s="78"/>
      <c r="BY197" s="78"/>
      <c r="BZ197" s="78"/>
      <c r="CA197" s="79"/>
      <c r="CB197" s="192"/>
      <c r="CC197" s="78"/>
      <c r="CD197" s="78"/>
      <c r="CE197" s="78"/>
      <c r="CF197" s="78"/>
      <c r="CG197" s="78"/>
      <c r="CH197" s="79"/>
      <c r="CI197" s="27">
        <f t="shared" si="1"/>
        <v>0</v>
      </c>
    </row>
    <row r="198" spans="1:87" ht="34.5" customHeight="1" x14ac:dyDescent="0.25">
      <c r="A198" s="23">
        <f t="shared" si="0"/>
        <v>186</v>
      </c>
      <c r="B198" s="182"/>
      <c r="C198" s="79"/>
      <c r="D198" s="179"/>
      <c r="E198" s="78"/>
      <c r="F198" s="79"/>
      <c r="G198" s="183"/>
      <c r="H198" s="79"/>
      <c r="I198" s="24"/>
      <c r="J198" s="28"/>
      <c r="K198" s="184"/>
      <c r="L198" s="79"/>
      <c r="M198" s="185"/>
      <c r="N198" s="79"/>
      <c r="O198" s="186"/>
      <c r="P198" s="79"/>
      <c r="Q198" s="187"/>
      <c r="R198" s="79"/>
      <c r="S198" s="181"/>
      <c r="T198" s="79"/>
      <c r="U198" s="181"/>
      <c r="V198" s="79"/>
      <c r="W198" s="182"/>
      <c r="X198" s="79"/>
      <c r="Y198" s="182"/>
      <c r="Z198" s="79"/>
      <c r="AA198" s="181"/>
      <c r="AB198" s="79"/>
      <c r="AC198" s="181"/>
      <c r="AD198" s="79"/>
      <c r="AE198" s="182"/>
      <c r="AF198" s="79"/>
      <c r="AG198" s="182"/>
      <c r="AH198" s="79"/>
      <c r="AI198" s="181"/>
      <c r="AJ198" s="79"/>
      <c r="AK198" s="181"/>
      <c r="AL198" s="79"/>
      <c r="AM198" s="182"/>
      <c r="AN198" s="79"/>
      <c r="AO198" s="182"/>
      <c r="AP198" s="79"/>
      <c r="AQ198" s="181"/>
      <c r="AR198" s="79"/>
      <c r="AS198" s="181"/>
      <c r="AT198" s="79"/>
      <c r="AU198" s="182"/>
      <c r="AV198" s="79"/>
      <c r="AW198" s="182"/>
      <c r="AX198" s="79"/>
      <c r="AY198" s="181"/>
      <c r="AZ198" s="79"/>
      <c r="BA198" s="181"/>
      <c r="BB198" s="79"/>
      <c r="BC198" s="182"/>
      <c r="BD198" s="79"/>
      <c r="BE198" s="182"/>
      <c r="BF198" s="79"/>
      <c r="BG198" s="181"/>
      <c r="BH198" s="79"/>
      <c r="BI198" s="181"/>
      <c r="BJ198" s="79"/>
      <c r="BK198" s="182"/>
      <c r="BL198" s="79"/>
      <c r="BM198" s="182"/>
      <c r="BN198" s="79"/>
      <c r="BO198" s="180"/>
      <c r="BP198" s="78"/>
      <c r="BQ198" s="79"/>
      <c r="BR198" s="26"/>
      <c r="BS198" s="193"/>
      <c r="BT198" s="79"/>
      <c r="BU198" s="192"/>
      <c r="BV198" s="78"/>
      <c r="BW198" s="78"/>
      <c r="BX198" s="78"/>
      <c r="BY198" s="78"/>
      <c r="BZ198" s="78"/>
      <c r="CA198" s="79"/>
      <c r="CB198" s="192"/>
      <c r="CC198" s="78"/>
      <c r="CD198" s="78"/>
      <c r="CE198" s="78"/>
      <c r="CF198" s="78"/>
      <c r="CG198" s="78"/>
      <c r="CH198" s="79"/>
      <c r="CI198" s="27">
        <f t="shared" si="1"/>
        <v>0</v>
      </c>
    </row>
    <row r="199" spans="1:87" ht="34.5" customHeight="1" x14ac:dyDescent="0.25">
      <c r="A199" s="23">
        <f t="shared" si="0"/>
        <v>187</v>
      </c>
      <c r="B199" s="179"/>
      <c r="C199" s="79"/>
      <c r="D199" s="181"/>
      <c r="E199" s="78"/>
      <c r="F199" s="79"/>
      <c r="G199" s="188"/>
      <c r="H199" s="79"/>
      <c r="I199" s="24"/>
      <c r="J199" s="25"/>
      <c r="K199" s="184"/>
      <c r="L199" s="79"/>
      <c r="M199" s="189"/>
      <c r="N199" s="79"/>
      <c r="O199" s="186"/>
      <c r="P199" s="79"/>
      <c r="Q199" s="190"/>
      <c r="R199" s="79"/>
      <c r="S199" s="181"/>
      <c r="T199" s="79"/>
      <c r="U199" s="181"/>
      <c r="V199" s="79"/>
      <c r="W199" s="179"/>
      <c r="X199" s="79"/>
      <c r="Y199" s="179"/>
      <c r="Z199" s="79"/>
      <c r="AA199" s="181"/>
      <c r="AB199" s="79"/>
      <c r="AC199" s="181"/>
      <c r="AD199" s="79"/>
      <c r="AE199" s="179"/>
      <c r="AF199" s="79"/>
      <c r="AG199" s="179"/>
      <c r="AH199" s="79"/>
      <c r="AI199" s="181"/>
      <c r="AJ199" s="79"/>
      <c r="AK199" s="181"/>
      <c r="AL199" s="79"/>
      <c r="AM199" s="179"/>
      <c r="AN199" s="79"/>
      <c r="AO199" s="179"/>
      <c r="AP199" s="79"/>
      <c r="AQ199" s="181"/>
      <c r="AR199" s="79"/>
      <c r="AS199" s="181"/>
      <c r="AT199" s="79"/>
      <c r="AU199" s="179"/>
      <c r="AV199" s="79"/>
      <c r="AW199" s="179"/>
      <c r="AX199" s="79"/>
      <c r="AY199" s="181"/>
      <c r="AZ199" s="79"/>
      <c r="BA199" s="181"/>
      <c r="BB199" s="79"/>
      <c r="BC199" s="179"/>
      <c r="BD199" s="79"/>
      <c r="BE199" s="179"/>
      <c r="BF199" s="79"/>
      <c r="BG199" s="181"/>
      <c r="BH199" s="79"/>
      <c r="BI199" s="181"/>
      <c r="BJ199" s="79"/>
      <c r="BK199" s="179"/>
      <c r="BL199" s="79"/>
      <c r="BM199" s="179"/>
      <c r="BN199" s="79"/>
      <c r="BO199" s="180"/>
      <c r="BP199" s="78"/>
      <c r="BQ199" s="79"/>
      <c r="BR199" s="26"/>
      <c r="BS199" s="191"/>
      <c r="BT199" s="79"/>
      <c r="BU199" s="192"/>
      <c r="BV199" s="78"/>
      <c r="BW199" s="78"/>
      <c r="BX199" s="78"/>
      <c r="BY199" s="78"/>
      <c r="BZ199" s="78"/>
      <c r="CA199" s="79"/>
      <c r="CB199" s="192"/>
      <c r="CC199" s="78"/>
      <c r="CD199" s="78"/>
      <c r="CE199" s="78"/>
      <c r="CF199" s="78"/>
      <c r="CG199" s="78"/>
      <c r="CH199" s="79"/>
      <c r="CI199" s="27">
        <f t="shared" si="1"/>
        <v>0</v>
      </c>
    </row>
    <row r="200" spans="1:87" ht="34.5" customHeight="1" x14ac:dyDescent="0.25">
      <c r="A200" s="23">
        <f t="shared" si="0"/>
        <v>188</v>
      </c>
      <c r="B200" s="182"/>
      <c r="C200" s="79"/>
      <c r="D200" s="179"/>
      <c r="E200" s="78"/>
      <c r="F200" s="79"/>
      <c r="G200" s="183"/>
      <c r="H200" s="79"/>
      <c r="I200" s="24"/>
      <c r="J200" s="28"/>
      <c r="K200" s="184"/>
      <c r="L200" s="79"/>
      <c r="M200" s="185"/>
      <c r="N200" s="79"/>
      <c r="O200" s="186"/>
      <c r="P200" s="79"/>
      <c r="Q200" s="187"/>
      <c r="R200" s="79"/>
      <c r="S200" s="181"/>
      <c r="T200" s="79"/>
      <c r="U200" s="181"/>
      <c r="V200" s="79"/>
      <c r="W200" s="182"/>
      <c r="X200" s="79"/>
      <c r="Y200" s="182"/>
      <c r="Z200" s="79"/>
      <c r="AA200" s="181"/>
      <c r="AB200" s="79"/>
      <c r="AC200" s="181"/>
      <c r="AD200" s="79"/>
      <c r="AE200" s="182"/>
      <c r="AF200" s="79"/>
      <c r="AG200" s="182"/>
      <c r="AH200" s="79"/>
      <c r="AI200" s="181"/>
      <c r="AJ200" s="79"/>
      <c r="AK200" s="181"/>
      <c r="AL200" s="79"/>
      <c r="AM200" s="182"/>
      <c r="AN200" s="79"/>
      <c r="AO200" s="182"/>
      <c r="AP200" s="79"/>
      <c r="AQ200" s="181"/>
      <c r="AR200" s="79"/>
      <c r="AS200" s="181"/>
      <c r="AT200" s="79"/>
      <c r="AU200" s="182"/>
      <c r="AV200" s="79"/>
      <c r="AW200" s="182"/>
      <c r="AX200" s="79"/>
      <c r="AY200" s="181"/>
      <c r="AZ200" s="79"/>
      <c r="BA200" s="181"/>
      <c r="BB200" s="79"/>
      <c r="BC200" s="182"/>
      <c r="BD200" s="79"/>
      <c r="BE200" s="182"/>
      <c r="BF200" s="79"/>
      <c r="BG200" s="181"/>
      <c r="BH200" s="79"/>
      <c r="BI200" s="181"/>
      <c r="BJ200" s="79"/>
      <c r="BK200" s="182"/>
      <c r="BL200" s="79"/>
      <c r="BM200" s="182"/>
      <c r="BN200" s="79"/>
      <c r="BO200" s="180"/>
      <c r="BP200" s="78"/>
      <c r="BQ200" s="79"/>
      <c r="BR200" s="26"/>
      <c r="BS200" s="193"/>
      <c r="BT200" s="79"/>
      <c r="BU200" s="192"/>
      <c r="BV200" s="78"/>
      <c r="BW200" s="78"/>
      <c r="BX200" s="78"/>
      <c r="BY200" s="78"/>
      <c r="BZ200" s="78"/>
      <c r="CA200" s="79"/>
      <c r="CB200" s="192"/>
      <c r="CC200" s="78"/>
      <c r="CD200" s="78"/>
      <c r="CE200" s="78"/>
      <c r="CF200" s="78"/>
      <c r="CG200" s="78"/>
      <c r="CH200" s="79"/>
      <c r="CI200" s="27">
        <f t="shared" si="1"/>
        <v>0</v>
      </c>
    </row>
    <row r="201" spans="1:87" ht="34.5" customHeight="1" x14ac:dyDescent="0.25">
      <c r="A201" s="23">
        <f t="shared" si="0"/>
        <v>189</v>
      </c>
      <c r="B201" s="179"/>
      <c r="C201" s="79"/>
      <c r="D201" s="181"/>
      <c r="E201" s="78"/>
      <c r="F201" s="79"/>
      <c r="G201" s="188"/>
      <c r="H201" s="79"/>
      <c r="I201" s="24"/>
      <c r="J201" s="25"/>
      <c r="K201" s="184"/>
      <c r="L201" s="79"/>
      <c r="M201" s="189"/>
      <c r="N201" s="79"/>
      <c r="O201" s="186"/>
      <c r="P201" s="79"/>
      <c r="Q201" s="190"/>
      <c r="R201" s="79"/>
      <c r="S201" s="181"/>
      <c r="T201" s="79"/>
      <c r="U201" s="181"/>
      <c r="V201" s="79"/>
      <c r="W201" s="179"/>
      <c r="X201" s="79"/>
      <c r="Y201" s="179"/>
      <c r="Z201" s="79"/>
      <c r="AA201" s="181"/>
      <c r="AB201" s="79"/>
      <c r="AC201" s="181"/>
      <c r="AD201" s="79"/>
      <c r="AE201" s="179"/>
      <c r="AF201" s="79"/>
      <c r="AG201" s="179"/>
      <c r="AH201" s="79"/>
      <c r="AI201" s="181"/>
      <c r="AJ201" s="79"/>
      <c r="AK201" s="181"/>
      <c r="AL201" s="79"/>
      <c r="AM201" s="179"/>
      <c r="AN201" s="79"/>
      <c r="AO201" s="179"/>
      <c r="AP201" s="79"/>
      <c r="AQ201" s="181"/>
      <c r="AR201" s="79"/>
      <c r="AS201" s="181"/>
      <c r="AT201" s="79"/>
      <c r="AU201" s="179"/>
      <c r="AV201" s="79"/>
      <c r="AW201" s="179"/>
      <c r="AX201" s="79"/>
      <c r="AY201" s="181"/>
      <c r="AZ201" s="79"/>
      <c r="BA201" s="181"/>
      <c r="BB201" s="79"/>
      <c r="BC201" s="179"/>
      <c r="BD201" s="79"/>
      <c r="BE201" s="179"/>
      <c r="BF201" s="79"/>
      <c r="BG201" s="181"/>
      <c r="BH201" s="79"/>
      <c r="BI201" s="181"/>
      <c r="BJ201" s="79"/>
      <c r="BK201" s="179"/>
      <c r="BL201" s="79"/>
      <c r="BM201" s="179"/>
      <c r="BN201" s="79"/>
      <c r="BO201" s="180"/>
      <c r="BP201" s="78"/>
      <c r="BQ201" s="79"/>
      <c r="BR201" s="26"/>
      <c r="BS201" s="191"/>
      <c r="BT201" s="79"/>
      <c r="BU201" s="192"/>
      <c r="BV201" s="78"/>
      <c r="BW201" s="78"/>
      <c r="BX201" s="78"/>
      <c r="BY201" s="78"/>
      <c r="BZ201" s="78"/>
      <c r="CA201" s="79"/>
      <c r="CB201" s="192"/>
      <c r="CC201" s="78"/>
      <c r="CD201" s="78"/>
      <c r="CE201" s="78"/>
      <c r="CF201" s="78"/>
      <c r="CG201" s="78"/>
      <c r="CH201" s="79"/>
      <c r="CI201" s="27">
        <f t="shared" si="1"/>
        <v>0</v>
      </c>
    </row>
    <row r="202" spans="1:87" ht="34.5" customHeight="1" x14ac:dyDescent="0.25">
      <c r="A202" s="23">
        <f t="shared" si="0"/>
        <v>190</v>
      </c>
      <c r="B202" s="182"/>
      <c r="C202" s="79"/>
      <c r="D202" s="179"/>
      <c r="E202" s="78"/>
      <c r="F202" s="79"/>
      <c r="G202" s="183"/>
      <c r="H202" s="79"/>
      <c r="I202" s="24"/>
      <c r="J202" s="28"/>
      <c r="K202" s="184"/>
      <c r="L202" s="79"/>
      <c r="M202" s="185"/>
      <c r="N202" s="79"/>
      <c r="O202" s="186"/>
      <c r="P202" s="79"/>
      <c r="Q202" s="187"/>
      <c r="R202" s="79"/>
      <c r="S202" s="181"/>
      <c r="T202" s="79"/>
      <c r="U202" s="181"/>
      <c r="V202" s="79"/>
      <c r="W202" s="182"/>
      <c r="X202" s="79"/>
      <c r="Y202" s="182"/>
      <c r="Z202" s="79"/>
      <c r="AA202" s="181"/>
      <c r="AB202" s="79"/>
      <c r="AC202" s="181"/>
      <c r="AD202" s="79"/>
      <c r="AE202" s="182"/>
      <c r="AF202" s="79"/>
      <c r="AG202" s="182"/>
      <c r="AH202" s="79"/>
      <c r="AI202" s="181"/>
      <c r="AJ202" s="79"/>
      <c r="AK202" s="181"/>
      <c r="AL202" s="79"/>
      <c r="AM202" s="182"/>
      <c r="AN202" s="79"/>
      <c r="AO202" s="182"/>
      <c r="AP202" s="79"/>
      <c r="AQ202" s="181"/>
      <c r="AR202" s="79"/>
      <c r="AS202" s="181"/>
      <c r="AT202" s="79"/>
      <c r="AU202" s="182"/>
      <c r="AV202" s="79"/>
      <c r="AW202" s="182"/>
      <c r="AX202" s="79"/>
      <c r="AY202" s="181"/>
      <c r="AZ202" s="79"/>
      <c r="BA202" s="181"/>
      <c r="BB202" s="79"/>
      <c r="BC202" s="182"/>
      <c r="BD202" s="79"/>
      <c r="BE202" s="182"/>
      <c r="BF202" s="79"/>
      <c r="BG202" s="181"/>
      <c r="BH202" s="79"/>
      <c r="BI202" s="181"/>
      <c r="BJ202" s="79"/>
      <c r="BK202" s="182"/>
      <c r="BL202" s="79"/>
      <c r="BM202" s="182"/>
      <c r="BN202" s="79"/>
      <c r="BO202" s="180"/>
      <c r="BP202" s="78"/>
      <c r="BQ202" s="79"/>
      <c r="BR202" s="26"/>
      <c r="BS202" s="193"/>
      <c r="BT202" s="79"/>
      <c r="BU202" s="192"/>
      <c r="BV202" s="78"/>
      <c r="BW202" s="78"/>
      <c r="BX202" s="78"/>
      <c r="BY202" s="78"/>
      <c r="BZ202" s="78"/>
      <c r="CA202" s="79"/>
      <c r="CB202" s="192"/>
      <c r="CC202" s="78"/>
      <c r="CD202" s="78"/>
      <c r="CE202" s="78"/>
      <c r="CF202" s="78"/>
      <c r="CG202" s="78"/>
      <c r="CH202" s="79"/>
      <c r="CI202" s="27">
        <f t="shared" si="1"/>
        <v>0</v>
      </c>
    </row>
    <row r="203" spans="1:87" ht="34.5" customHeight="1" x14ac:dyDescent="0.25">
      <c r="A203" s="23">
        <f t="shared" si="0"/>
        <v>191</v>
      </c>
      <c r="B203" s="179"/>
      <c r="C203" s="79"/>
      <c r="D203" s="181"/>
      <c r="E203" s="78"/>
      <c r="F203" s="79"/>
      <c r="G203" s="188"/>
      <c r="H203" s="79"/>
      <c r="I203" s="24"/>
      <c r="J203" s="25"/>
      <c r="K203" s="184"/>
      <c r="L203" s="79"/>
      <c r="M203" s="189"/>
      <c r="N203" s="79"/>
      <c r="O203" s="186"/>
      <c r="P203" s="79"/>
      <c r="Q203" s="190"/>
      <c r="R203" s="79"/>
      <c r="S203" s="181"/>
      <c r="T203" s="79"/>
      <c r="U203" s="181"/>
      <c r="V203" s="79"/>
      <c r="W203" s="179"/>
      <c r="X203" s="79"/>
      <c r="Y203" s="179"/>
      <c r="Z203" s="79"/>
      <c r="AA203" s="181"/>
      <c r="AB203" s="79"/>
      <c r="AC203" s="181"/>
      <c r="AD203" s="79"/>
      <c r="AE203" s="179"/>
      <c r="AF203" s="79"/>
      <c r="AG203" s="179"/>
      <c r="AH203" s="79"/>
      <c r="AI203" s="181"/>
      <c r="AJ203" s="79"/>
      <c r="AK203" s="181"/>
      <c r="AL203" s="79"/>
      <c r="AM203" s="179"/>
      <c r="AN203" s="79"/>
      <c r="AO203" s="179"/>
      <c r="AP203" s="79"/>
      <c r="AQ203" s="181"/>
      <c r="AR203" s="79"/>
      <c r="AS203" s="181"/>
      <c r="AT203" s="79"/>
      <c r="AU203" s="179"/>
      <c r="AV203" s="79"/>
      <c r="AW203" s="179"/>
      <c r="AX203" s="79"/>
      <c r="AY203" s="181"/>
      <c r="AZ203" s="79"/>
      <c r="BA203" s="181"/>
      <c r="BB203" s="79"/>
      <c r="BC203" s="179"/>
      <c r="BD203" s="79"/>
      <c r="BE203" s="179"/>
      <c r="BF203" s="79"/>
      <c r="BG203" s="181"/>
      <c r="BH203" s="79"/>
      <c r="BI203" s="181"/>
      <c r="BJ203" s="79"/>
      <c r="BK203" s="179"/>
      <c r="BL203" s="79"/>
      <c r="BM203" s="179"/>
      <c r="BN203" s="79"/>
      <c r="BO203" s="180"/>
      <c r="BP203" s="78"/>
      <c r="BQ203" s="79"/>
      <c r="BR203" s="26"/>
      <c r="BS203" s="191"/>
      <c r="BT203" s="79"/>
      <c r="BU203" s="192"/>
      <c r="BV203" s="78"/>
      <c r="BW203" s="78"/>
      <c r="BX203" s="78"/>
      <c r="BY203" s="78"/>
      <c r="BZ203" s="78"/>
      <c r="CA203" s="79"/>
      <c r="CB203" s="192"/>
      <c r="CC203" s="78"/>
      <c r="CD203" s="78"/>
      <c r="CE203" s="78"/>
      <c r="CF203" s="78"/>
      <c r="CG203" s="78"/>
      <c r="CH203" s="79"/>
      <c r="CI203" s="27">
        <f t="shared" si="1"/>
        <v>0</v>
      </c>
    </row>
    <row r="204" spans="1:87" ht="34.5" customHeight="1" x14ac:dyDescent="0.25">
      <c r="A204" s="23">
        <f t="shared" si="0"/>
        <v>192</v>
      </c>
      <c r="B204" s="182"/>
      <c r="C204" s="79"/>
      <c r="D204" s="179"/>
      <c r="E204" s="78"/>
      <c r="F204" s="79"/>
      <c r="G204" s="183"/>
      <c r="H204" s="79"/>
      <c r="I204" s="24"/>
      <c r="J204" s="28"/>
      <c r="K204" s="184"/>
      <c r="L204" s="79"/>
      <c r="M204" s="185"/>
      <c r="N204" s="79"/>
      <c r="O204" s="186"/>
      <c r="P204" s="79"/>
      <c r="Q204" s="187"/>
      <c r="R204" s="79"/>
      <c r="S204" s="181"/>
      <c r="T204" s="79"/>
      <c r="U204" s="181"/>
      <c r="V204" s="79"/>
      <c r="W204" s="182"/>
      <c r="X204" s="79"/>
      <c r="Y204" s="182"/>
      <c r="Z204" s="79"/>
      <c r="AA204" s="181"/>
      <c r="AB204" s="79"/>
      <c r="AC204" s="181"/>
      <c r="AD204" s="79"/>
      <c r="AE204" s="182"/>
      <c r="AF204" s="79"/>
      <c r="AG204" s="182"/>
      <c r="AH204" s="79"/>
      <c r="AI204" s="181"/>
      <c r="AJ204" s="79"/>
      <c r="AK204" s="181"/>
      <c r="AL204" s="79"/>
      <c r="AM204" s="182"/>
      <c r="AN204" s="79"/>
      <c r="AO204" s="182"/>
      <c r="AP204" s="79"/>
      <c r="AQ204" s="181"/>
      <c r="AR204" s="79"/>
      <c r="AS204" s="181"/>
      <c r="AT204" s="79"/>
      <c r="AU204" s="182"/>
      <c r="AV204" s="79"/>
      <c r="AW204" s="182"/>
      <c r="AX204" s="79"/>
      <c r="AY204" s="181"/>
      <c r="AZ204" s="79"/>
      <c r="BA204" s="181"/>
      <c r="BB204" s="79"/>
      <c r="BC204" s="182"/>
      <c r="BD204" s="79"/>
      <c r="BE204" s="182"/>
      <c r="BF204" s="79"/>
      <c r="BG204" s="181"/>
      <c r="BH204" s="79"/>
      <c r="BI204" s="181"/>
      <c r="BJ204" s="79"/>
      <c r="BK204" s="182"/>
      <c r="BL204" s="79"/>
      <c r="BM204" s="182"/>
      <c r="BN204" s="79"/>
      <c r="BO204" s="180"/>
      <c r="BP204" s="78"/>
      <c r="BQ204" s="79"/>
      <c r="BR204" s="26"/>
      <c r="BS204" s="193"/>
      <c r="BT204" s="79"/>
      <c r="BU204" s="192"/>
      <c r="BV204" s="78"/>
      <c r="BW204" s="78"/>
      <c r="BX204" s="78"/>
      <c r="BY204" s="78"/>
      <c r="BZ204" s="78"/>
      <c r="CA204" s="79"/>
      <c r="CB204" s="192"/>
      <c r="CC204" s="78"/>
      <c r="CD204" s="78"/>
      <c r="CE204" s="78"/>
      <c r="CF204" s="78"/>
      <c r="CG204" s="78"/>
      <c r="CH204" s="79"/>
      <c r="CI204" s="27">
        <f t="shared" si="1"/>
        <v>0</v>
      </c>
    </row>
    <row r="205" spans="1:87" ht="34.5" customHeight="1" x14ac:dyDescent="0.25">
      <c r="A205" s="23">
        <f t="shared" si="0"/>
        <v>193</v>
      </c>
      <c r="B205" s="179"/>
      <c r="C205" s="79"/>
      <c r="D205" s="181"/>
      <c r="E205" s="78"/>
      <c r="F205" s="79"/>
      <c r="G205" s="188"/>
      <c r="H205" s="79"/>
      <c r="I205" s="24"/>
      <c r="J205" s="25"/>
      <c r="K205" s="184"/>
      <c r="L205" s="79"/>
      <c r="M205" s="189"/>
      <c r="N205" s="79"/>
      <c r="O205" s="186"/>
      <c r="P205" s="79"/>
      <c r="Q205" s="190"/>
      <c r="R205" s="79"/>
      <c r="S205" s="181"/>
      <c r="T205" s="79"/>
      <c r="U205" s="181"/>
      <c r="V205" s="79"/>
      <c r="W205" s="179"/>
      <c r="X205" s="79"/>
      <c r="Y205" s="179"/>
      <c r="Z205" s="79"/>
      <c r="AA205" s="181"/>
      <c r="AB205" s="79"/>
      <c r="AC205" s="181"/>
      <c r="AD205" s="79"/>
      <c r="AE205" s="179"/>
      <c r="AF205" s="79"/>
      <c r="AG205" s="179"/>
      <c r="AH205" s="79"/>
      <c r="AI205" s="181"/>
      <c r="AJ205" s="79"/>
      <c r="AK205" s="181"/>
      <c r="AL205" s="79"/>
      <c r="AM205" s="179"/>
      <c r="AN205" s="79"/>
      <c r="AO205" s="179"/>
      <c r="AP205" s="79"/>
      <c r="AQ205" s="181"/>
      <c r="AR205" s="79"/>
      <c r="AS205" s="181"/>
      <c r="AT205" s="79"/>
      <c r="AU205" s="179"/>
      <c r="AV205" s="79"/>
      <c r="AW205" s="179"/>
      <c r="AX205" s="79"/>
      <c r="AY205" s="181"/>
      <c r="AZ205" s="79"/>
      <c r="BA205" s="181"/>
      <c r="BB205" s="79"/>
      <c r="BC205" s="179"/>
      <c r="BD205" s="79"/>
      <c r="BE205" s="179"/>
      <c r="BF205" s="79"/>
      <c r="BG205" s="181"/>
      <c r="BH205" s="79"/>
      <c r="BI205" s="181"/>
      <c r="BJ205" s="79"/>
      <c r="BK205" s="179"/>
      <c r="BL205" s="79"/>
      <c r="BM205" s="179"/>
      <c r="BN205" s="79"/>
      <c r="BO205" s="180"/>
      <c r="BP205" s="78"/>
      <c r="BQ205" s="79"/>
      <c r="BR205" s="26"/>
      <c r="BS205" s="191"/>
      <c r="BT205" s="79"/>
      <c r="BU205" s="192"/>
      <c r="BV205" s="78"/>
      <c r="BW205" s="78"/>
      <c r="BX205" s="78"/>
      <c r="BY205" s="78"/>
      <c r="BZ205" s="78"/>
      <c r="CA205" s="79"/>
      <c r="CB205" s="192"/>
      <c r="CC205" s="78"/>
      <c r="CD205" s="78"/>
      <c r="CE205" s="78"/>
      <c r="CF205" s="78"/>
      <c r="CG205" s="78"/>
      <c r="CH205" s="79"/>
      <c r="CI205" s="27">
        <f t="shared" si="1"/>
        <v>0</v>
      </c>
    </row>
    <row r="206" spans="1:87" ht="34.5" customHeight="1" x14ac:dyDescent="0.25">
      <c r="A206" s="23">
        <f t="shared" si="0"/>
        <v>194</v>
      </c>
      <c r="B206" s="182"/>
      <c r="C206" s="79"/>
      <c r="D206" s="179"/>
      <c r="E206" s="78"/>
      <c r="F206" s="79"/>
      <c r="G206" s="183"/>
      <c r="H206" s="79"/>
      <c r="I206" s="24"/>
      <c r="J206" s="28"/>
      <c r="K206" s="184"/>
      <c r="L206" s="79"/>
      <c r="M206" s="185"/>
      <c r="N206" s="79"/>
      <c r="O206" s="186"/>
      <c r="P206" s="79"/>
      <c r="Q206" s="187"/>
      <c r="R206" s="79"/>
      <c r="S206" s="181"/>
      <c r="T206" s="79"/>
      <c r="U206" s="181"/>
      <c r="V206" s="79"/>
      <c r="W206" s="182"/>
      <c r="X206" s="79"/>
      <c r="Y206" s="182"/>
      <c r="Z206" s="79"/>
      <c r="AA206" s="181"/>
      <c r="AB206" s="79"/>
      <c r="AC206" s="181"/>
      <c r="AD206" s="79"/>
      <c r="AE206" s="182"/>
      <c r="AF206" s="79"/>
      <c r="AG206" s="182"/>
      <c r="AH206" s="79"/>
      <c r="AI206" s="181"/>
      <c r="AJ206" s="79"/>
      <c r="AK206" s="181"/>
      <c r="AL206" s="79"/>
      <c r="AM206" s="182"/>
      <c r="AN206" s="79"/>
      <c r="AO206" s="182"/>
      <c r="AP206" s="79"/>
      <c r="AQ206" s="181"/>
      <c r="AR206" s="79"/>
      <c r="AS206" s="181"/>
      <c r="AT206" s="79"/>
      <c r="AU206" s="182"/>
      <c r="AV206" s="79"/>
      <c r="AW206" s="182"/>
      <c r="AX206" s="79"/>
      <c r="AY206" s="181"/>
      <c r="AZ206" s="79"/>
      <c r="BA206" s="181"/>
      <c r="BB206" s="79"/>
      <c r="BC206" s="182"/>
      <c r="BD206" s="79"/>
      <c r="BE206" s="182"/>
      <c r="BF206" s="79"/>
      <c r="BG206" s="181"/>
      <c r="BH206" s="79"/>
      <c r="BI206" s="181"/>
      <c r="BJ206" s="79"/>
      <c r="BK206" s="182"/>
      <c r="BL206" s="79"/>
      <c r="BM206" s="182"/>
      <c r="BN206" s="79"/>
      <c r="BO206" s="180"/>
      <c r="BP206" s="78"/>
      <c r="BQ206" s="79"/>
      <c r="BR206" s="26"/>
      <c r="BS206" s="193"/>
      <c r="BT206" s="79"/>
      <c r="BU206" s="192"/>
      <c r="BV206" s="78"/>
      <c r="BW206" s="78"/>
      <c r="BX206" s="78"/>
      <c r="BY206" s="78"/>
      <c r="BZ206" s="78"/>
      <c r="CA206" s="79"/>
      <c r="CB206" s="192"/>
      <c r="CC206" s="78"/>
      <c r="CD206" s="78"/>
      <c r="CE206" s="78"/>
      <c r="CF206" s="78"/>
      <c r="CG206" s="78"/>
      <c r="CH206" s="79"/>
      <c r="CI206" s="27">
        <f t="shared" si="1"/>
        <v>0</v>
      </c>
    </row>
    <row r="207" spans="1:87" ht="34.5" customHeight="1" x14ac:dyDescent="0.25">
      <c r="A207" s="23">
        <f t="shared" si="0"/>
        <v>195</v>
      </c>
      <c r="B207" s="179"/>
      <c r="C207" s="79"/>
      <c r="D207" s="181"/>
      <c r="E207" s="78"/>
      <c r="F207" s="79"/>
      <c r="G207" s="188"/>
      <c r="H207" s="79"/>
      <c r="I207" s="24"/>
      <c r="J207" s="25"/>
      <c r="K207" s="184"/>
      <c r="L207" s="79"/>
      <c r="M207" s="189"/>
      <c r="N207" s="79"/>
      <c r="O207" s="186"/>
      <c r="P207" s="79"/>
      <c r="Q207" s="190"/>
      <c r="R207" s="79"/>
      <c r="S207" s="181"/>
      <c r="T207" s="79"/>
      <c r="U207" s="181"/>
      <c r="V207" s="79"/>
      <c r="W207" s="179"/>
      <c r="X207" s="79"/>
      <c r="Y207" s="179"/>
      <c r="Z207" s="79"/>
      <c r="AA207" s="181"/>
      <c r="AB207" s="79"/>
      <c r="AC207" s="181"/>
      <c r="AD207" s="79"/>
      <c r="AE207" s="179"/>
      <c r="AF207" s="79"/>
      <c r="AG207" s="179"/>
      <c r="AH207" s="79"/>
      <c r="AI207" s="181"/>
      <c r="AJ207" s="79"/>
      <c r="AK207" s="181"/>
      <c r="AL207" s="79"/>
      <c r="AM207" s="179"/>
      <c r="AN207" s="79"/>
      <c r="AO207" s="179"/>
      <c r="AP207" s="79"/>
      <c r="AQ207" s="181"/>
      <c r="AR207" s="79"/>
      <c r="AS207" s="181"/>
      <c r="AT207" s="79"/>
      <c r="AU207" s="179"/>
      <c r="AV207" s="79"/>
      <c r="AW207" s="179"/>
      <c r="AX207" s="79"/>
      <c r="AY207" s="181"/>
      <c r="AZ207" s="79"/>
      <c r="BA207" s="181"/>
      <c r="BB207" s="79"/>
      <c r="BC207" s="179"/>
      <c r="BD207" s="79"/>
      <c r="BE207" s="179"/>
      <c r="BF207" s="79"/>
      <c r="BG207" s="181"/>
      <c r="BH207" s="79"/>
      <c r="BI207" s="181"/>
      <c r="BJ207" s="79"/>
      <c r="BK207" s="179"/>
      <c r="BL207" s="79"/>
      <c r="BM207" s="179"/>
      <c r="BN207" s="79"/>
      <c r="BO207" s="180"/>
      <c r="BP207" s="78"/>
      <c r="BQ207" s="79"/>
      <c r="BR207" s="26"/>
      <c r="BS207" s="191"/>
      <c r="BT207" s="79"/>
      <c r="BU207" s="192"/>
      <c r="BV207" s="78"/>
      <c r="BW207" s="78"/>
      <c r="BX207" s="78"/>
      <c r="BY207" s="78"/>
      <c r="BZ207" s="78"/>
      <c r="CA207" s="79"/>
      <c r="CB207" s="192"/>
      <c r="CC207" s="78"/>
      <c r="CD207" s="78"/>
      <c r="CE207" s="78"/>
      <c r="CF207" s="78"/>
      <c r="CG207" s="78"/>
      <c r="CH207" s="79"/>
      <c r="CI207" s="27">
        <f t="shared" si="1"/>
        <v>0</v>
      </c>
    </row>
    <row r="208" spans="1:87" ht="34.5" customHeight="1" x14ac:dyDescent="0.25">
      <c r="A208" s="23">
        <f t="shared" si="0"/>
        <v>196</v>
      </c>
      <c r="B208" s="182"/>
      <c r="C208" s="79"/>
      <c r="D208" s="179"/>
      <c r="E208" s="78"/>
      <c r="F208" s="79"/>
      <c r="G208" s="183"/>
      <c r="H208" s="79"/>
      <c r="I208" s="24"/>
      <c r="J208" s="28"/>
      <c r="K208" s="184"/>
      <c r="L208" s="79"/>
      <c r="M208" s="185"/>
      <c r="N208" s="79"/>
      <c r="O208" s="186"/>
      <c r="P208" s="79"/>
      <c r="Q208" s="187"/>
      <c r="R208" s="79"/>
      <c r="S208" s="181"/>
      <c r="T208" s="79"/>
      <c r="U208" s="181"/>
      <c r="V208" s="79"/>
      <c r="W208" s="182"/>
      <c r="X208" s="79"/>
      <c r="Y208" s="182"/>
      <c r="Z208" s="79"/>
      <c r="AA208" s="181"/>
      <c r="AB208" s="79"/>
      <c r="AC208" s="181"/>
      <c r="AD208" s="79"/>
      <c r="AE208" s="182"/>
      <c r="AF208" s="79"/>
      <c r="AG208" s="182"/>
      <c r="AH208" s="79"/>
      <c r="AI208" s="181"/>
      <c r="AJ208" s="79"/>
      <c r="AK208" s="181"/>
      <c r="AL208" s="79"/>
      <c r="AM208" s="182"/>
      <c r="AN208" s="79"/>
      <c r="AO208" s="182"/>
      <c r="AP208" s="79"/>
      <c r="AQ208" s="181"/>
      <c r="AR208" s="79"/>
      <c r="AS208" s="181"/>
      <c r="AT208" s="79"/>
      <c r="AU208" s="182"/>
      <c r="AV208" s="79"/>
      <c r="AW208" s="182"/>
      <c r="AX208" s="79"/>
      <c r="AY208" s="181"/>
      <c r="AZ208" s="79"/>
      <c r="BA208" s="181"/>
      <c r="BB208" s="79"/>
      <c r="BC208" s="182"/>
      <c r="BD208" s="79"/>
      <c r="BE208" s="182"/>
      <c r="BF208" s="79"/>
      <c r="BG208" s="181"/>
      <c r="BH208" s="79"/>
      <c r="BI208" s="181"/>
      <c r="BJ208" s="79"/>
      <c r="BK208" s="182"/>
      <c r="BL208" s="79"/>
      <c r="BM208" s="182"/>
      <c r="BN208" s="79"/>
      <c r="BO208" s="180"/>
      <c r="BP208" s="78"/>
      <c r="BQ208" s="79"/>
      <c r="BR208" s="26"/>
      <c r="BS208" s="193"/>
      <c r="BT208" s="79"/>
      <c r="BU208" s="192"/>
      <c r="BV208" s="78"/>
      <c r="BW208" s="78"/>
      <c r="BX208" s="78"/>
      <c r="BY208" s="78"/>
      <c r="BZ208" s="78"/>
      <c r="CA208" s="79"/>
      <c r="CB208" s="192"/>
      <c r="CC208" s="78"/>
      <c r="CD208" s="78"/>
      <c r="CE208" s="78"/>
      <c r="CF208" s="78"/>
      <c r="CG208" s="78"/>
      <c r="CH208" s="79"/>
      <c r="CI208" s="27">
        <f t="shared" si="1"/>
        <v>0</v>
      </c>
    </row>
    <row r="209" spans="1:87" ht="34.5" customHeight="1" x14ac:dyDescent="0.25">
      <c r="A209" s="23">
        <f t="shared" si="0"/>
        <v>197</v>
      </c>
      <c r="B209" s="179"/>
      <c r="C209" s="79"/>
      <c r="D209" s="181"/>
      <c r="E209" s="78"/>
      <c r="F209" s="79"/>
      <c r="G209" s="188"/>
      <c r="H209" s="79"/>
      <c r="I209" s="24"/>
      <c r="J209" s="25"/>
      <c r="K209" s="184"/>
      <c r="L209" s="79"/>
      <c r="M209" s="189"/>
      <c r="N209" s="79"/>
      <c r="O209" s="186"/>
      <c r="P209" s="79"/>
      <c r="Q209" s="190"/>
      <c r="R209" s="79"/>
      <c r="S209" s="181"/>
      <c r="T209" s="79"/>
      <c r="U209" s="181"/>
      <c r="V209" s="79"/>
      <c r="W209" s="179"/>
      <c r="X209" s="79"/>
      <c r="Y209" s="179"/>
      <c r="Z209" s="79"/>
      <c r="AA209" s="181"/>
      <c r="AB209" s="79"/>
      <c r="AC209" s="181"/>
      <c r="AD209" s="79"/>
      <c r="AE209" s="179"/>
      <c r="AF209" s="79"/>
      <c r="AG209" s="179"/>
      <c r="AH209" s="79"/>
      <c r="AI209" s="181"/>
      <c r="AJ209" s="79"/>
      <c r="AK209" s="181"/>
      <c r="AL209" s="79"/>
      <c r="AM209" s="179"/>
      <c r="AN209" s="79"/>
      <c r="AO209" s="179"/>
      <c r="AP209" s="79"/>
      <c r="AQ209" s="181"/>
      <c r="AR209" s="79"/>
      <c r="AS209" s="181"/>
      <c r="AT209" s="79"/>
      <c r="AU209" s="179"/>
      <c r="AV209" s="79"/>
      <c r="AW209" s="179"/>
      <c r="AX209" s="79"/>
      <c r="AY209" s="181"/>
      <c r="AZ209" s="79"/>
      <c r="BA209" s="181"/>
      <c r="BB209" s="79"/>
      <c r="BC209" s="179"/>
      <c r="BD209" s="79"/>
      <c r="BE209" s="179"/>
      <c r="BF209" s="79"/>
      <c r="BG209" s="181"/>
      <c r="BH209" s="79"/>
      <c r="BI209" s="181"/>
      <c r="BJ209" s="79"/>
      <c r="BK209" s="179"/>
      <c r="BL209" s="79"/>
      <c r="BM209" s="179"/>
      <c r="BN209" s="79"/>
      <c r="BO209" s="180"/>
      <c r="BP209" s="78"/>
      <c r="BQ209" s="79"/>
      <c r="BR209" s="26"/>
      <c r="BS209" s="191"/>
      <c r="BT209" s="79"/>
      <c r="BU209" s="192"/>
      <c r="BV209" s="78"/>
      <c r="BW209" s="78"/>
      <c r="BX209" s="78"/>
      <c r="BY209" s="78"/>
      <c r="BZ209" s="78"/>
      <c r="CA209" s="79"/>
      <c r="CB209" s="192"/>
      <c r="CC209" s="78"/>
      <c r="CD209" s="78"/>
      <c r="CE209" s="78"/>
      <c r="CF209" s="78"/>
      <c r="CG209" s="78"/>
      <c r="CH209" s="79"/>
      <c r="CI209" s="27">
        <f t="shared" si="1"/>
        <v>0</v>
      </c>
    </row>
    <row r="210" spans="1:87" ht="34.5" customHeight="1" x14ac:dyDescent="0.25">
      <c r="A210" s="23">
        <f t="shared" si="0"/>
        <v>198</v>
      </c>
      <c r="B210" s="182"/>
      <c r="C210" s="79"/>
      <c r="D210" s="179"/>
      <c r="E210" s="78"/>
      <c r="F210" s="79"/>
      <c r="G210" s="183"/>
      <c r="H210" s="79"/>
      <c r="I210" s="24"/>
      <c r="J210" s="28"/>
      <c r="K210" s="184"/>
      <c r="L210" s="79"/>
      <c r="M210" s="185"/>
      <c r="N210" s="79"/>
      <c r="O210" s="186"/>
      <c r="P210" s="79"/>
      <c r="Q210" s="187"/>
      <c r="R210" s="79"/>
      <c r="S210" s="181"/>
      <c r="T210" s="79"/>
      <c r="U210" s="181"/>
      <c r="V210" s="79"/>
      <c r="W210" s="182"/>
      <c r="X210" s="79"/>
      <c r="Y210" s="182"/>
      <c r="Z210" s="79"/>
      <c r="AA210" s="181"/>
      <c r="AB210" s="79"/>
      <c r="AC210" s="181"/>
      <c r="AD210" s="79"/>
      <c r="AE210" s="182"/>
      <c r="AF210" s="79"/>
      <c r="AG210" s="182"/>
      <c r="AH210" s="79"/>
      <c r="AI210" s="181"/>
      <c r="AJ210" s="79"/>
      <c r="AK210" s="181"/>
      <c r="AL210" s="79"/>
      <c r="AM210" s="182"/>
      <c r="AN210" s="79"/>
      <c r="AO210" s="182"/>
      <c r="AP210" s="79"/>
      <c r="AQ210" s="181"/>
      <c r="AR210" s="79"/>
      <c r="AS210" s="181"/>
      <c r="AT210" s="79"/>
      <c r="AU210" s="182"/>
      <c r="AV210" s="79"/>
      <c r="AW210" s="182"/>
      <c r="AX210" s="79"/>
      <c r="AY210" s="181"/>
      <c r="AZ210" s="79"/>
      <c r="BA210" s="181"/>
      <c r="BB210" s="79"/>
      <c r="BC210" s="182"/>
      <c r="BD210" s="79"/>
      <c r="BE210" s="182"/>
      <c r="BF210" s="79"/>
      <c r="BG210" s="181"/>
      <c r="BH210" s="79"/>
      <c r="BI210" s="181"/>
      <c r="BJ210" s="79"/>
      <c r="BK210" s="182"/>
      <c r="BL210" s="79"/>
      <c r="BM210" s="182"/>
      <c r="BN210" s="79"/>
      <c r="BO210" s="180"/>
      <c r="BP210" s="78"/>
      <c r="BQ210" s="79"/>
      <c r="BR210" s="26"/>
      <c r="BS210" s="193"/>
      <c r="BT210" s="79"/>
      <c r="BU210" s="192"/>
      <c r="BV210" s="78"/>
      <c r="BW210" s="78"/>
      <c r="BX210" s="78"/>
      <c r="BY210" s="78"/>
      <c r="BZ210" s="78"/>
      <c r="CA210" s="79"/>
      <c r="CB210" s="192"/>
      <c r="CC210" s="78"/>
      <c r="CD210" s="78"/>
      <c r="CE210" s="78"/>
      <c r="CF210" s="78"/>
      <c r="CG210" s="78"/>
      <c r="CH210" s="79"/>
      <c r="CI210" s="27">
        <f t="shared" si="1"/>
        <v>0</v>
      </c>
    </row>
    <row r="211" spans="1:87" ht="34.5" customHeight="1" x14ac:dyDescent="0.25">
      <c r="A211" s="23">
        <f t="shared" si="0"/>
        <v>199</v>
      </c>
      <c r="B211" s="179"/>
      <c r="C211" s="79"/>
      <c r="D211" s="181"/>
      <c r="E211" s="78"/>
      <c r="F211" s="79"/>
      <c r="G211" s="188"/>
      <c r="H211" s="79"/>
      <c r="I211" s="24"/>
      <c r="J211" s="25"/>
      <c r="K211" s="184"/>
      <c r="L211" s="79"/>
      <c r="M211" s="189"/>
      <c r="N211" s="79"/>
      <c r="O211" s="186"/>
      <c r="P211" s="79"/>
      <c r="Q211" s="190"/>
      <c r="R211" s="79"/>
      <c r="S211" s="181"/>
      <c r="T211" s="79"/>
      <c r="U211" s="181"/>
      <c r="V211" s="79"/>
      <c r="W211" s="179"/>
      <c r="X211" s="79"/>
      <c r="Y211" s="179"/>
      <c r="Z211" s="79"/>
      <c r="AA211" s="181"/>
      <c r="AB211" s="79"/>
      <c r="AC211" s="181"/>
      <c r="AD211" s="79"/>
      <c r="AE211" s="179"/>
      <c r="AF211" s="79"/>
      <c r="AG211" s="179"/>
      <c r="AH211" s="79"/>
      <c r="AI211" s="181"/>
      <c r="AJ211" s="79"/>
      <c r="AK211" s="181"/>
      <c r="AL211" s="79"/>
      <c r="AM211" s="179"/>
      <c r="AN211" s="79"/>
      <c r="AO211" s="179"/>
      <c r="AP211" s="79"/>
      <c r="AQ211" s="181"/>
      <c r="AR211" s="79"/>
      <c r="AS211" s="181"/>
      <c r="AT211" s="79"/>
      <c r="AU211" s="179"/>
      <c r="AV211" s="79"/>
      <c r="AW211" s="179"/>
      <c r="AX211" s="79"/>
      <c r="AY211" s="181"/>
      <c r="AZ211" s="79"/>
      <c r="BA211" s="181"/>
      <c r="BB211" s="79"/>
      <c r="BC211" s="179"/>
      <c r="BD211" s="79"/>
      <c r="BE211" s="179"/>
      <c r="BF211" s="79"/>
      <c r="BG211" s="181"/>
      <c r="BH211" s="79"/>
      <c r="BI211" s="181"/>
      <c r="BJ211" s="79"/>
      <c r="BK211" s="179"/>
      <c r="BL211" s="79"/>
      <c r="BM211" s="179"/>
      <c r="BN211" s="79"/>
      <c r="BO211" s="180"/>
      <c r="BP211" s="78"/>
      <c r="BQ211" s="79"/>
      <c r="BR211" s="26"/>
      <c r="BS211" s="191"/>
      <c r="BT211" s="79"/>
      <c r="BU211" s="192"/>
      <c r="BV211" s="78"/>
      <c r="BW211" s="78"/>
      <c r="BX211" s="78"/>
      <c r="BY211" s="78"/>
      <c r="BZ211" s="78"/>
      <c r="CA211" s="79"/>
      <c r="CB211" s="192"/>
      <c r="CC211" s="78"/>
      <c r="CD211" s="78"/>
      <c r="CE211" s="78"/>
      <c r="CF211" s="78"/>
      <c r="CG211" s="78"/>
      <c r="CH211" s="79"/>
      <c r="CI211" s="27">
        <f t="shared" si="1"/>
        <v>0</v>
      </c>
    </row>
    <row r="212" spans="1:87" ht="34.5" customHeight="1" x14ac:dyDescent="0.25">
      <c r="A212" s="23">
        <f t="shared" si="0"/>
        <v>200</v>
      </c>
      <c r="B212" s="182"/>
      <c r="C212" s="79"/>
      <c r="D212" s="179"/>
      <c r="E212" s="78"/>
      <c r="F212" s="79"/>
      <c r="G212" s="183"/>
      <c r="H212" s="79"/>
      <c r="I212" s="24"/>
      <c r="J212" s="28"/>
      <c r="K212" s="184"/>
      <c r="L212" s="79"/>
      <c r="M212" s="185"/>
      <c r="N212" s="79"/>
      <c r="O212" s="186"/>
      <c r="P212" s="79"/>
      <c r="Q212" s="187"/>
      <c r="R212" s="79"/>
      <c r="S212" s="181"/>
      <c r="T212" s="79"/>
      <c r="U212" s="181"/>
      <c r="V212" s="79"/>
      <c r="W212" s="182"/>
      <c r="X212" s="79"/>
      <c r="Y212" s="182"/>
      <c r="Z212" s="79"/>
      <c r="AA212" s="181"/>
      <c r="AB212" s="79"/>
      <c r="AC212" s="181"/>
      <c r="AD212" s="79"/>
      <c r="AE212" s="182"/>
      <c r="AF212" s="79"/>
      <c r="AG212" s="182"/>
      <c r="AH212" s="79"/>
      <c r="AI212" s="181"/>
      <c r="AJ212" s="79"/>
      <c r="AK212" s="181"/>
      <c r="AL212" s="79"/>
      <c r="AM212" s="182"/>
      <c r="AN212" s="79"/>
      <c r="AO212" s="182"/>
      <c r="AP212" s="79"/>
      <c r="AQ212" s="181"/>
      <c r="AR212" s="79"/>
      <c r="AS212" s="181"/>
      <c r="AT212" s="79"/>
      <c r="AU212" s="182"/>
      <c r="AV212" s="79"/>
      <c r="AW212" s="182"/>
      <c r="AX212" s="79"/>
      <c r="AY212" s="181"/>
      <c r="AZ212" s="79"/>
      <c r="BA212" s="181"/>
      <c r="BB212" s="79"/>
      <c r="BC212" s="182"/>
      <c r="BD212" s="79"/>
      <c r="BE212" s="182"/>
      <c r="BF212" s="79"/>
      <c r="BG212" s="181"/>
      <c r="BH212" s="79"/>
      <c r="BI212" s="181"/>
      <c r="BJ212" s="79"/>
      <c r="BK212" s="182"/>
      <c r="BL212" s="79"/>
      <c r="BM212" s="182"/>
      <c r="BN212" s="79"/>
      <c r="BO212" s="180"/>
      <c r="BP212" s="78"/>
      <c r="BQ212" s="79"/>
      <c r="BR212" s="26"/>
      <c r="BS212" s="193"/>
      <c r="BT212" s="79"/>
      <c r="BU212" s="192"/>
      <c r="BV212" s="78"/>
      <c r="BW212" s="78"/>
      <c r="BX212" s="78"/>
      <c r="BY212" s="78"/>
      <c r="BZ212" s="78"/>
      <c r="CA212" s="79"/>
      <c r="CB212" s="192"/>
      <c r="CC212" s="78"/>
      <c r="CD212" s="78"/>
      <c r="CE212" s="78"/>
      <c r="CF212" s="78"/>
      <c r="CG212" s="78"/>
      <c r="CH212" s="79"/>
      <c r="CI212" s="27">
        <f t="shared" si="1"/>
        <v>0</v>
      </c>
    </row>
    <row r="213" spans="1:87" ht="34.5" customHeight="1" x14ac:dyDescent="0.25">
      <c r="A213" s="23">
        <f t="shared" si="0"/>
        <v>201</v>
      </c>
      <c r="B213" s="179"/>
      <c r="C213" s="79"/>
      <c r="D213" s="181"/>
      <c r="E213" s="78"/>
      <c r="F213" s="79"/>
      <c r="G213" s="188"/>
      <c r="H213" s="79"/>
      <c r="I213" s="24"/>
      <c r="J213" s="25"/>
      <c r="K213" s="184"/>
      <c r="L213" s="79"/>
      <c r="M213" s="189"/>
      <c r="N213" s="79"/>
      <c r="O213" s="186"/>
      <c r="P213" s="79"/>
      <c r="Q213" s="190"/>
      <c r="R213" s="79"/>
      <c r="S213" s="181"/>
      <c r="T213" s="79"/>
      <c r="U213" s="181"/>
      <c r="V213" s="79"/>
      <c r="W213" s="179"/>
      <c r="X213" s="79"/>
      <c r="Y213" s="179"/>
      <c r="Z213" s="79"/>
      <c r="AA213" s="181"/>
      <c r="AB213" s="79"/>
      <c r="AC213" s="181"/>
      <c r="AD213" s="79"/>
      <c r="AE213" s="179"/>
      <c r="AF213" s="79"/>
      <c r="AG213" s="179"/>
      <c r="AH213" s="79"/>
      <c r="AI213" s="181"/>
      <c r="AJ213" s="79"/>
      <c r="AK213" s="181"/>
      <c r="AL213" s="79"/>
      <c r="AM213" s="179"/>
      <c r="AN213" s="79"/>
      <c r="AO213" s="179"/>
      <c r="AP213" s="79"/>
      <c r="AQ213" s="181"/>
      <c r="AR213" s="79"/>
      <c r="AS213" s="181"/>
      <c r="AT213" s="79"/>
      <c r="AU213" s="179"/>
      <c r="AV213" s="79"/>
      <c r="AW213" s="179"/>
      <c r="AX213" s="79"/>
      <c r="AY213" s="181"/>
      <c r="AZ213" s="79"/>
      <c r="BA213" s="181"/>
      <c r="BB213" s="79"/>
      <c r="BC213" s="179"/>
      <c r="BD213" s="79"/>
      <c r="BE213" s="179"/>
      <c r="BF213" s="79"/>
      <c r="BG213" s="181"/>
      <c r="BH213" s="79"/>
      <c r="BI213" s="181"/>
      <c r="BJ213" s="79"/>
      <c r="BK213" s="179"/>
      <c r="BL213" s="79"/>
      <c r="BM213" s="179"/>
      <c r="BN213" s="79"/>
      <c r="BO213" s="180"/>
      <c r="BP213" s="78"/>
      <c r="BQ213" s="79"/>
      <c r="BR213" s="26"/>
      <c r="BS213" s="191"/>
      <c r="BT213" s="79"/>
      <c r="BU213" s="192"/>
      <c r="BV213" s="78"/>
      <c r="BW213" s="78"/>
      <c r="BX213" s="78"/>
      <c r="BY213" s="78"/>
      <c r="BZ213" s="78"/>
      <c r="CA213" s="79"/>
      <c r="CB213" s="192"/>
      <c r="CC213" s="78"/>
      <c r="CD213" s="78"/>
      <c r="CE213" s="78"/>
      <c r="CF213" s="78"/>
      <c r="CG213" s="78"/>
      <c r="CH213" s="79"/>
      <c r="CI213" s="27">
        <f t="shared" si="1"/>
        <v>0</v>
      </c>
    </row>
    <row r="214" spans="1:87" ht="34.5" customHeight="1" x14ac:dyDescent="0.25">
      <c r="A214" s="23">
        <f t="shared" si="0"/>
        <v>202</v>
      </c>
      <c r="B214" s="182"/>
      <c r="C214" s="79"/>
      <c r="D214" s="179"/>
      <c r="E214" s="78"/>
      <c r="F214" s="79"/>
      <c r="G214" s="183"/>
      <c r="H214" s="79"/>
      <c r="I214" s="24"/>
      <c r="J214" s="28"/>
      <c r="K214" s="184"/>
      <c r="L214" s="79"/>
      <c r="M214" s="185"/>
      <c r="N214" s="79"/>
      <c r="O214" s="186"/>
      <c r="P214" s="79"/>
      <c r="Q214" s="187"/>
      <c r="R214" s="79"/>
      <c r="S214" s="181"/>
      <c r="T214" s="79"/>
      <c r="U214" s="181"/>
      <c r="V214" s="79"/>
      <c r="W214" s="182"/>
      <c r="X214" s="79"/>
      <c r="Y214" s="182"/>
      <c r="Z214" s="79"/>
      <c r="AA214" s="181"/>
      <c r="AB214" s="79"/>
      <c r="AC214" s="181"/>
      <c r="AD214" s="79"/>
      <c r="AE214" s="182"/>
      <c r="AF214" s="79"/>
      <c r="AG214" s="182"/>
      <c r="AH214" s="79"/>
      <c r="AI214" s="181"/>
      <c r="AJ214" s="79"/>
      <c r="AK214" s="181"/>
      <c r="AL214" s="79"/>
      <c r="AM214" s="182"/>
      <c r="AN214" s="79"/>
      <c r="AO214" s="182"/>
      <c r="AP214" s="79"/>
      <c r="AQ214" s="181"/>
      <c r="AR214" s="79"/>
      <c r="AS214" s="181"/>
      <c r="AT214" s="79"/>
      <c r="AU214" s="182"/>
      <c r="AV214" s="79"/>
      <c r="AW214" s="182"/>
      <c r="AX214" s="79"/>
      <c r="AY214" s="181"/>
      <c r="AZ214" s="79"/>
      <c r="BA214" s="181"/>
      <c r="BB214" s="79"/>
      <c r="BC214" s="182"/>
      <c r="BD214" s="79"/>
      <c r="BE214" s="182"/>
      <c r="BF214" s="79"/>
      <c r="BG214" s="181"/>
      <c r="BH214" s="79"/>
      <c r="BI214" s="181"/>
      <c r="BJ214" s="79"/>
      <c r="BK214" s="182"/>
      <c r="BL214" s="79"/>
      <c r="BM214" s="182"/>
      <c r="BN214" s="79"/>
      <c r="BO214" s="180"/>
      <c r="BP214" s="78"/>
      <c r="BQ214" s="79"/>
      <c r="BR214" s="26"/>
      <c r="BS214" s="193"/>
      <c r="BT214" s="79"/>
      <c r="BU214" s="192"/>
      <c r="BV214" s="78"/>
      <c r="BW214" s="78"/>
      <c r="BX214" s="78"/>
      <c r="BY214" s="78"/>
      <c r="BZ214" s="78"/>
      <c r="CA214" s="79"/>
      <c r="CB214" s="192"/>
      <c r="CC214" s="78"/>
      <c r="CD214" s="78"/>
      <c r="CE214" s="78"/>
      <c r="CF214" s="78"/>
      <c r="CG214" s="78"/>
      <c r="CH214" s="79"/>
      <c r="CI214" s="27">
        <f t="shared" si="1"/>
        <v>0</v>
      </c>
    </row>
    <row r="215" spans="1:87" ht="34.5" customHeight="1" x14ac:dyDescent="0.25">
      <c r="A215" s="23">
        <f t="shared" si="0"/>
        <v>203</v>
      </c>
      <c r="B215" s="179"/>
      <c r="C215" s="79"/>
      <c r="D215" s="181"/>
      <c r="E215" s="78"/>
      <c r="F215" s="79"/>
      <c r="G215" s="188"/>
      <c r="H215" s="79"/>
      <c r="I215" s="24"/>
      <c r="J215" s="25"/>
      <c r="K215" s="184"/>
      <c r="L215" s="79"/>
      <c r="M215" s="189"/>
      <c r="N215" s="79"/>
      <c r="O215" s="186"/>
      <c r="P215" s="79"/>
      <c r="Q215" s="190"/>
      <c r="R215" s="79"/>
      <c r="S215" s="181"/>
      <c r="T215" s="79"/>
      <c r="U215" s="181"/>
      <c r="V215" s="79"/>
      <c r="W215" s="179"/>
      <c r="X215" s="79"/>
      <c r="Y215" s="179"/>
      <c r="Z215" s="79"/>
      <c r="AA215" s="181"/>
      <c r="AB215" s="79"/>
      <c r="AC215" s="181"/>
      <c r="AD215" s="79"/>
      <c r="AE215" s="179"/>
      <c r="AF215" s="79"/>
      <c r="AG215" s="179"/>
      <c r="AH215" s="79"/>
      <c r="AI215" s="181"/>
      <c r="AJ215" s="79"/>
      <c r="AK215" s="181"/>
      <c r="AL215" s="79"/>
      <c r="AM215" s="179"/>
      <c r="AN215" s="79"/>
      <c r="AO215" s="179"/>
      <c r="AP215" s="79"/>
      <c r="AQ215" s="181"/>
      <c r="AR215" s="79"/>
      <c r="AS215" s="181"/>
      <c r="AT215" s="79"/>
      <c r="AU215" s="179"/>
      <c r="AV215" s="79"/>
      <c r="AW215" s="179"/>
      <c r="AX215" s="79"/>
      <c r="AY215" s="181"/>
      <c r="AZ215" s="79"/>
      <c r="BA215" s="181"/>
      <c r="BB215" s="79"/>
      <c r="BC215" s="179"/>
      <c r="BD215" s="79"/>
      <c r="BE215" s="179"/>
      <c r="BF215" s="79"/>
      <c r="BG215" s="181"/>
      <c r="BH215" s="79"/>
      <c r="BI215" s="181"/>
      <c r="BJ215" s="79"/>
      <c r="BK215" s="179"/>
      <c r="BL215" s="79"/>
      <c r="BM215" s="179"/>
      <c r="BN215" s="79"/>
      <c r="BO215" s="180"/>
      <c r="BP215" s="78"/>
      <c r="BQ215" s="79"/>
      <c r="BR215" s="26"/>
      <c r="BS215" s="191"/>
      <c r="BT215" s="79"/>
      <c r="BU215" s="192"/>
      <c r="BV215" s="78"/>
      <c r="BW215" s="78"/>
      <c r="BX215" s="78"/>
      <c r="BY215" s="78"/>
      <c r="BZ215" s="78"/>
      <c r="CA215" s="79"/>
      <c r="CB215" s="192"/>
      <c r="CC215" s="78"/>
      <c r="CD215" s="78"/>
      <c r="CE215" s="78"/>
      <c r="CF215" s="78"/>
      <c r="CG215" s="78"/>
      <c r="CH215" s="79"/>
      <c r="CI215" s="27">
        <f t="shared" si="1"/>
        <v>0</v>
      </c>
    </row>
    <row r="216" spans="1:87" ht="34.5" customHeight="1" x14ac:dyDescent="0.25">
      <c r="A216" s="23">
        <f t="shared" si="0"/>
        <v>204</v>
      </c>
      <c r="B216" s="182"/>
      <c r="C216" s="79"/>
      <c r="D216" s="179"/>
      <c r="E216" s="78"/>
      <c r="F216" s="79"/>
      <c r="G216" s="183"/>
      <c r="H216" s="79"/>
      <c r="I216" s="24"/>
      <c r="J216" s="28"/>
      <c r="K216" s="184"/>
      <c r="L216" s="79"/>
      <c r="M216" s="185"/>
      <c r="N216" s="79"/>
      <c r="O216" s="186"/>
      <c r="P216" s="79"/>
      <c r="Q216" s="187"/>
      <c r="R216" s="79"/>
      <c r="S216" s="181"/>
      <c r="T216" s="79"/>
      <c r="U216" s="181"/>
      <c r="V216" s="79"/>
      <c r="W216" s="182"/>
      <c r="X216" s="79"/>
      <c r="Y216" s="182"/>
      <c r="Z216" s="79"/>
      <c r="AA216" s="181"/>
      <c r="AB216" s="79"/>
      <c r="AC216" s="181"/>
      <c r="AD216" s="79"/>
      <c r="AE216" s="182"/>
      <c r="AF216" s="79"/>
      <c r="AG216" s="182"/>
      <c r="AH216" s="79"/>
      <c r="AI216" s="181"/>
      <c r="AJ216" s="79"/>
      <c r="AK216" s="181"/>
      <c r="AL216" s="79"/>
      <c r="AM216" s="182"/>
      <c r="AN216" s="79"/>
      <c r="AO216" s="182"/>
      <c r="AP216" s="79"/>
      <c r="AQ216" s="181"/>
      <c r="AR216" s="79"/>
      <c r="AS216" s="181"/>
      <c r="AT216" s="79"/>
      <c r="AU216" s="182"/>
      <c r="AV216" s="79"/>
      <c r="AW216" s="182"/>
      <c r="AX216" s="79"/>
      <c r="AY216" s="181"/>
      <c r="AZ216" s="79"/>
      <c r="BA216" s="181"/>
      <c r="BB216" s="79"/>
      <c r="BC216" s="182"/>
      <c r="BD216" s="79"/>
      <c r="BE216" s="182"/>
      <c r="BF216" s="79"/>
      <c r="BG216" s="181"/>
      <c r="BH216" s="79"/>
      <c r="BI216" s="181"/>
      <c r="BJ216" s="79"/>
      <c r="BK216" s="182"/>
      <c r="BL216" s="79"/>
      <c r="BM216" s="182"/>
      <c r="BN216" s="79"/>
      <c r="BO216" s="180"/>
      <c r="BP216" s="78"/>
      <c r="BQ216" s="79"/>
      <c r="BR216" s="26"/>
      <c r="BS216" s="193"/>
      <c r="BT216" s="79"/>
      <c r="BU216" s="192"/>
      <c r="BV216" s="78"/>
      <c r="BW216" s="78"/>
      <c r="BX216" s="78"/>
      <c r="BY216" s="78"/>
      <c r="BZ216" s="78"/>
      <c r="CA216" s="79"/>
      <c r="CB216" s="192"/>
      <c r="CC216" s="78"/>
      <c r="CD216" s="78"/>
      <c r="CE216" s="78"/>
      <c r="CF216" s="78"/>
      <c r="CG216" s="78"/>
      <c r="CH216" s="79"/>
      <c r="CI216" s="27">
        <f t="shared" si="1"/>
        <v>0</v>
      </c>
    </row>
    <row r="217" spans="1:87" ht="34.5" customHeight="1" x14ac:dyDescent="0.25">
      <c r="A217" s="23">
        <f t="shared" si="0"/>
        <v>205</v>
      </c>
      <c r="B217" s="179"/>
      <c r="C217" s="79"/>
      <c r="D217" s="181"/>
      <c r="E217" s="78"/>
      <c r="F217" s="79"/>
      <c r="G217" s="188"/>
      <c r="H217" s="79"/>
      <c r="I217" s="24"/>
      <c r="J217" s="25"/>
      <c r="K217" s="184"/>
      <c r="L217" s="79"/>
      <c r="M217" s="189"/>
      <c r="N217" s="79"/>
      <c r="O217" s="186"/>
      <c r="P217" s="79"/>
      <c r="Q217" s="190"/>
      <c r="R217" s="79"/>
      <c r="S217" s="181"/>
      <c r="T217" s="79"/>
      <c r="U217" s="181"/>
      <c r="V217" s="79"/>
      <c r="W217" s="179"/>
      <c r="X217" s="79"/>
      <c r="Y217" s="179"/>
      <c r="Z217" s="79"/>
      <c r="AA217" s="181"/>
      <c r="AB217" s="79"/>
      <c r="AC217" s="181"/>
      <c r="AD217" s="79"/>
      <c r="AE217" s="179"/>
      <c r="AF217" s="79"/>
      <c r="AG217" s="179"/>
      <c r="AH217" s="79"/>
      <c r="AI217" s="181"/>
      <c r="AJ217" s="79"/>
      <c r="AK217" s="181"/>
      <c r="AL217" s="79"/>
      <c r="AM217" s="179"/>
      <c r="AN217" s="79"/>
      <c r="AO217" s="179"/>
      <c r="AP217" s="79"/>
      <c r="AQ217" s="181"/>
      <c r="AR217" s="79"/>
      <c r="AS217" s="181"/>
      <c r="AT217" s="79"/>
      <c r="AU217" s="179"/>
      <c r="AV217" s="79"/>
      <c r="AW217" s="179"/>
      <c r="AX217" s="79"/>
      <c r="AY217" s="181"/>
      <c r="AZ217" s="79"/>
      <c r="BA217" s="181"/>
      <c r="BB217" s="79"/>
      <c r="BC217" s="179"/>
      <c r="BD217" s="79"/>
      <c r="BE217" s="179"/>
      <c r="BF217" s="79"/>
      <c r="BG217" s="181"/>
      <c r="BH217" s="79"/>
      <c r="BI217" s="181"/>
      <c r="BJ217" s="79"/>
      <c r="BK217" s="179"/>
      <c r="BL217" s="79"/>
      <c r="BM217" s="179"/>
      <c r="BN217" s="79"/>
      <c r="BO217" s="180"/>
      <c r="BP217" s="78"/>
      <c r="BQ217" s="79"/>
      <c r="BR217" s="26"/>
      <c r="BS217" s="191"/>
      <c r="BT217" s="79"/>
      <c r="BU217" s="192"/>
      <c r="BV217" s="78"/>
      <c r="BW217" s="78"/>
      <c r="BX217" s="78"/>
      <c r="BY217" s="78"/>
      <c r="BZ217" s="78"/>
      <c r="CA217" s="79"/>
      <c r="CB217" s="192"/>
      <c r="CC217" s="78"/>
      <c r="CD217" s="78"/>
      <c r="CE217" s="78"/>
      <c r="CF217" s="78"/>
      <c r="CG217" s="78"/>
      <c r="CH217" s="79"/>
      <c r="CI217" s="27">
        <f t="shared" si="1"/>
        <v>0</v>
      </c>
    </row>
    <row r="218" spans="1:87" ht="34.5" customHeight="1" x14ac:dyDescent="0.25">
      <c r="A218" s="23">
        <f t="shared" si="0"/>
        <v>206</v>
      </c>
      <c r="B218" s="182"/>
      <c r="C218" s="79"/>
      <c r="D218" s="179"/>
      <c r="E218" s="78"/>
      <c r="F218" s="79"/>
      <c r="G218" s="183"/>
      <c r="H218" s="79"/>
      <c r="I218" s="24"/>
      <c r="J218" s="28"/>
      <c r="K218" s="184"/>
      <c r="L218" s="79"/>
      <c r="M218" s="185"/>
      <c r="N218" s="79"/>
      <c r="O218" s="186"/>
      <c r="P218" s="79"/>
      <c r="Q218" s="187"/>
      <c r="R218" s="79"/>
      <c r="S218" s="181"/>
      <c r="T218" s="79"/>
      <c r="U218" s="181"/>
      <c r="V218" s="79"/>
      <c r="W218" s="182"/>
      <c r="X218" s="79"/>
      <c r="Y218" s="182"/>
      <c r="Z218" s="79"/>
      <c r="AA218" s="181"/>
      <c r="AB218" s="79"/>
      <c r="AC218" s="181"/>
      <c r="AD218" s="79"/>
      <c r="AE218" s="182"/>
      <c r="AF218" s="79"/>
      <c r="AG218" s="182"/>
      <c r="AH218" s="79"/>
      <c r="AI218" s="181"/>
      <c r="AJ218" s="79"/>
      <c r="AK218" s="181"/>
      <c r="AL218" s="79"/>
      <c r="AM218" s="182"/>
      <c r="AN218" s="79"/>
      <c r="AO218" s="182"/>
      <c r="AP218" s="79"/>
      <c r="AQ218" s="181"/>
      <c r="AR218" s="79"/>
      <c r="AS218" s="181"/>
      <c r="AT218" s="79"/>
      <c r="AU218" s="182"/>
      <c r="AV218" s="79"/>
      <c r="AW218" s="182"/>
      <c r="AX218" s="79"/>
      <c r="AY218" s="181"/>
      <c r="AZ218" s="79"/>
      <c r="BA218" s="181"/>
      <c r="BB218" s="79"/>
      <c r="BC218" s="182"/>
      <c r="BD218" s="79"/>
      <c r="BE218" s="182"/>
      <c r="BF218" s="79"/>
      <c r="BG218" s="181"/>
      <c r="BH218" s="79"/>
      <c r="BI218" s="181"/>
      <c r="BJ218" s="79"/>
      <c r="BK218" s="182"/>
      <c r="BL218" s="79"/>
      <c r="BM218" s="182"/>
      <c r="BN218" s="79"/>
      <c r="BO218" s="180"/>
      <c r="BP218" s="78"/>
      <c r="BQ218" s="79"/>
      <c r="BR218" s="26"/>
      <c r="BS218" s="193"/>
      <c r="BT218" s="79"/>
      <c r="BU218" s="192"/>
      <c r="BV218" s="78"/>
      <c r="BW218" s="78"/>
      <c r="BX218" s="78"/>
      <c r="BY218" s="78"/>
      <c r="BZ218" s="78"/>
      <c r="CA218" s="79"/>
      <c r="CB218" s="192"/>
      <c r="CC218" s="78"/>
      <c r="CD218" s="78"/>
      <c r="CE218" s="78"/>
      <c r="CF218" s="78"/>
      <c r="CG218" s="78"/>
      <c r="CH218" s="79"/>
      <c r="CI218" s="27">
        <f t="shared" si="1"/>
        <v>0</v>
      </c>
    </row>
    <row r="219" spans="1:87" ht="34.5" customHeight="1" x14ac:dyDescent="0.25">
      <c r="A219" s="23">
        <f t="shared" si="0"/>
        <v>207</v>
      </c>
      <c r="B219" s="179"/>
      <c r="C219" s="79"/>
      <c r="D219" s="181"/>
      <c r="E219" s="78"/>
      <c r="F219" s="79"/>
      <c r="G219" s="188"/>
      <c r="H219" s="79"/>
      <c r="I219" s="24"/>
      <c r="J219" s="25"/>
      <c r="K219" s="184"/>
      <c r="L219" s="79"/>
      <c r="M219" s="189"/>
      <c r="N219" s="79"/>
      <c r="O219" s="186"/>
      <c r="P219" s="79"/>
      <c r="Q219" s="190"/>
      <c r="R219" s="79"/>
      <c r="S219" s="181"/>
      <c r="T219" s="79"/>
      <c r="U219" s="181"/>
      <c r="V219" s="79"/>
      <c r="W219" s="179"/>
      <c r="X219" s="79"/>
      <c r="Y219" s="179"/>
      <c r="Z219" s="79"/>
      <c r="AA219" s="181"/>
      <c r="AB219" s="79"/>
      <c r="AC219" s="181"/>
      <c r="AD219" s="79"/>
      <c r="AE219" s="179"/>
      <c r="AF219" s="79"/>
      <c r="AG219" s="179"/>
      <c r="AH219" s="79"/>
      <c r="AI219" s="181"/>
      <c r="AJ219" s="79"/>
      <c r="AK219" s="181"/>
      <c r="AL219" s="79"/>
      <c r="AM219" s="179"/>
      <c r="AN219" s="79"/>
      <c r="AO219" s="179"/>
      <c r="AP219" s="79"/>
      <c r="AQ219" s="181"/>
      <c r="AR219" s="79"/>
      <c r="AS219" s="181"/>
      <c r="AT219" s="79"/>
      <c r="AU219" s="179"/>
      <c r="AV219" s="79"/>
      <c r="AW219" s="179"/>
      <c r="AX219" s="79"/>
      <c r="AY219" s="181"/>
      <c r="AZ219" s="79"/>
      <c r="BA219" s="181"/>
      <c r="BB219" s="79"/>
      <c r="BC219" s="179"/>
      <c r="BD219" s="79"/>
      <c r="BE219" s="179"/>
      <c r="BF219" s="79"/>
      <c r="BG219" s="181"/>
      <c r="BH219" s="79"/>
      <c r="BI219" s="181"/>
      <c r="BJ219" s="79"/>
      <c r="BK219" s="179"/>
      <c r="BL219" s="79"/>
      <c r="BM219" s="179"/>
      <c r="BN219" s="79"/>
      <c r="BO219" s="180"/>
      <c r="BP219" s="78"/>
      <c r="BQ219" s="79"/>
      <c r="BR219" s="26"/>
      <c r="BS219" s="191"/>
      <c r="BT219" s="79"/>
      <c r="BU219" s="192"/>
      <c r="BV219" s="78"/>
      <c r="BW219" s="78"/>
      <c r="BX219" s="78"/>
      <c r="BY219" s="78"/>
      <c r="BZ219" s="78"/>
      <c r="CA219" s="79"/>
      <c r="CB219" s="192"/>
      <c r="CC219" s="78"/>
      <c r="CD219" s="78"/>
      <c r="CE219" s="78"/>
      <c r="CF219" s="78"/>
      <c r="CG219" s="78"/>
      <c r="CH219" s="79"/>
      <c r="CI219" s="27">
        <f t="shared" si="1"/>
        <v>0</v>
      </c>
    </row>
    <row r="220" spans="1:87" ht="34.5" customHeight="1" x14ac:dyDescent="0.25">
      <c r="A220" s="23">
        <f t="shared" si="0"/>
        <v>208</v>
      </c>
      <c r="B220" s="182"/>
      <c r="C220" s="79"/>
      <c r="D220" s="179"/>
      <c r="E220" s="78"/>
      <c r="F220" s="79"/>
      <c r="G220" s="183"/>
      <c r="H220" s="79"/>
      <c r="I220" s="24"/>
      <c r="J220" s="28"/>
      <c r="K220" s="184"/>
      <c r="L220" s="79"/>
      <c r="M220" s="185"/>
      <c r="N220" s="79"/>
      <c r="O220" s="186"/>
      <c r="P220" s="79"/>
      <c r="Q220" s="187"/>
      <c r="R220" s="79"/>
      <c r="S220" s="181"/>
      <c r="T220" s="79"/>
      <c r="U220" s="181"/>
      <c r="V220" s="79"/>
      <c r="W220" s="182"/>
      <c r="X220" s="79"/>
      <c r="Y220" s="182"/>
      <c r="Z220" s="79"/>
      <c r="AA220" s="181"/>
      <c r="AB220" s="79"/>
      <c r="AC220" s="181"/>
      <c r="AD220" s="79"/>
      <c r="AE220" s="182"/>
      <c r="AF220" s="79"/>
      <c r="AG220" s="182"/>
      <c r="AH220" s="79"/>
      <c r="AI220" s="181"/>
      <c r="AJ220" s="79"/>
      <c r="AK220" s="181"/>
      <c r="AL220" s="79"/>
      <c r="AM220" s="182"/>
      <c r="AN220" s="79"/>
      <c r="AO220" s="182"/>
      <c r="AP220" s="79"/>
      <c r="AQ220" s="181"/>
      <c r="AR220" s="79"/>
      <c r="AS220" s="181"/>
      <c r="AT220" s="79"/>
      <c r="AU220" s="182"/>
      <c r="AV220" s="79"/>
      <c r="AW220" s="182"/>
      <c r="AX220" s="79"/>
      <c r="AY220" s="181"/>
      <c r="AZ220" s="79"/>
      <c r="BA220" s="181"/>
      <c r="BB220" s="79"/>
      <c r="BC220" s="182"/>
      <c r="BD220" s="79"/>
      <c r="BE220" s="182"/>
      <c r="BF220" s="79"/>
      <c r="BG220" s="181"/>
      <c r="BH220" s="79"/>
      <c r="BI220" s="181"/>
      <c r="BJ220" s="79"/>
      <c r="BK220" s="182"/>
      <c r="BL220" s="79"/>
      <c r="BM220" s="182"/>
      <c r="BN220" s="79"/>
      <c r="BO220" s="180"/>
      <c r="BP220" s="78"/>
      <c r="BQ220" s="79"/>
      <c r="BR220" s="26"/>
      <c r="BS220" s="193"/>
      <c r="BT220" s="79"/>
      <c r="BU220" s="192"/>
      <c r="BV220" s="78"/>
      <c r="BW220" s="78"/>
      <c r="BX220" s="78"/>
      <c r="BY220" s="78"/>
      <c r="BZ220" s="78"/>
      <c r="CA220" s="79"/>
      <c r="CB220" s="192"/>
      <c r="CC220" s="78"/>
      <c r="CD220" s="78"/>
      <c r="CE220" s="78"/>
      <c r="CF220" s="78"/>
      <c r="CG220" s="78"/>
      <c r="CH220" s="79"/>
      <c r="CI220" s="27">
        <f t="shared" si="1"/>
        <v>0</v>
      </c>
    </row>
    <row r="221" spans="1:87" ht="34.5" customHeight="1" x14ac:dyDescent="0.25">
      <c r="A221" s="23">
        <f t="shared" si="0"/>
        <v>209</v>
      </c>
      <c r="B221" s="179"/>
      <c r="C221" s="79"/>
      <c r="D221" s="181"/>
      <c r="E221" s="78"/>
      <c r="F221" s="79"/>
      <c r="G221" s="188"/>
      <c r="H221" s="79"/>
      <c r="I221" s="24"/>
      <c r="J221" s="25"/>
      <c r="K221" s="184"/>
      <c r="L221" s="79"/>
      <c r="M221" s="189"/>
      <c r="N221" s="79"/>
      <c r="O221" s="186"/>
      <c r="P221" s="79"/>
      <c r="Q221" s="190"/>
      <c r="R221" s="79"/>
      <c r="S221" s="181"/>
      <c r="T221" s="79"/>
      <c r="U221" s="181"/>
      <c r="V221" s="79"/>
      <c r="W221" s="179"/>
      <c r="X221" s="79"/>
      <c r="Y221" s="179"/>
      <c r="Z221" s="79"/>
      <c r="AA221" s="181"/>
      <c r="AB221" s="79"/>
      <c r="AC221" s="181"/>
      <c r="AD221" s="79"/>
      <c r="AE221" s="179"/>
      <c r="AF221" s="79"/>
      <c r="AG221" s="179"/>
      <c r="AH221" s="79"/>
      <c r="AI221" s="181"/>
      <c r="AJ221" s="79"/>
      <c r="AK221" s="181"/>
      <c r="AL221" s="79"/>
      <c r="AM221" s="179"/>
      <c r="AN221" s="79"/>
      <c r="AO221" s="179"/>
      <c r="AP221" s="79"/>
      <c r="AQ221" s="181"/>
      <c r="AR221" s="79"/>
      <c r="AS221" s="181"/>
      <c r="AT221" s="79"/>
      <c r="AU221" s="179"/>
      <c r="AV221" s="79"/>
      <c r="AW221" s="179"/>
      <c r="AX221" s="79"/>
      <c r="AY221" s="181"/>
      <c r="AZ221" s="79"/>
      <c r="BA221" s="181"/>
      <c r="BB221" s="79"/>
      <c r="BC221" s="179"/>
      <c r="BD221" s="79"/>
      <c r="BE221" s="179"/>
      <c r="BF221" s="79"/>
      <c r="BG221" s="181"/>
      <c r="BH221" s="79"/>
      <c r="BI221" s="181"/>
      <c r="BJ221" s="79"/>
      <c r="BK221" s="179"/>
      <c r="BL221" s="79"/>
      <c r="BM221" s="179"/>
      <c r="BN221" s="79"/>
      <c r="BO221" s="180"/>
      <c r="BP221" s="78"/>
      <c r="BQ221" s="79"/>
      <c r="BR221" s="26"/>
      <c r="BS221" s="191"/>
      <c r="BT221" s="79"/>
      <c r="BU221" s="192"/>
      <c r="BV221" s="78"/>
      <c r="BW221" s="78"/>
      <c r="BX221" s="78"/>
      <c r="BY221" s="78"/>
      <c r="BZ221" s="78"/>
      <c r="CA221" s="79"/>
      <c r="CB221" s="192"/>
      <c r="CC221" s="78"/>
      <c r="CD221" s="78"/>
      <c r="CE221" s="78"/>
      <c r="CF221" s="78"/>
      <c r="CG221" s="78"/>
      <c r="CH221" s="79"/>
      <c r="CI221" s="27">
        <f t="shared" si="1"/>
        <v>0</v>
      </c>
    </row>
    <row r="222" spans="1:87" ht="34.5" customHeight="1" x14ac:dyDescent="0.25">
      <c r="A222" s="23">
        <f t="shared" si="0"/>
        <v>210</v>
      </c>
      <c r="B222" s="182"/>
      <c r="C222" s="79"/>
      <c r="D222" s="179"/>
      <c r="E222" s="78"/>
      <c r="F222" s="79"/>
      <c r="G222" s="183"/>
      <c r="H222" s="79"/>
      <c r="I222" s="24"/>
      <c r="J222" s="28"/>
      <c r="K222" s="184"/>
      <c r="L222" s="79"/>
      <c r="M222" s="185"/>
      <c r="N222" s="79"/>
      <c r="O222" s="186"/>
      <c r="P222" s="79"/>
      <c r="Q222" s="187"/>
      <c r="R222" s="79"/>
      <c r="S222" s="181"/>
      <c r="T222" s="79"/>
      <c r="U222" s="181"/>
      <c r="V222" s="79"/>
      <c r="W222" s="182"/>
      <c r="X222" s="79"/>
      <c r="Y222" s="182"/>
      <c r="Z222" s="79"/>
      <c r="AA222" s="181"/>
      <c r="AB222" s="79"/>
      <c r="AC222" s="181"/>
      <c r="AD222" s="79"/>
      <c r="AE222" s="182"/>
      <c r="AF222" s="79"/>
      <c r="AG222" s="182"/>
      <c r="AH222" s="79"/>
      <c r="AI222" s="181"/>
      <c r="AJ222" s="79"/>
      <c r="AK222" s="181"/>
      <c r="AL222" s="79"/>
      <c r="AM222" s="182"/>
      <c r="AN222" s="79"/>
      <c r="AO222" s="182"/>
      <c r="AP222" s="79"/>
      <c r="AQ222" s="181"/>
      <c r="AR222" s="79"/>
      <c r="AS222" s="181"/>
      <c r="AT222" s="79"/>
      <c r="AU222" s="182"/>
      <c r="AV222" s="79"/>
      <c r="AW222" s="182"/>
      <c r="AX222" s="79"/>
      <c r="AY222" s="181"/>
      <c r="AZ222" s="79"/>
      <c r="BA222" s="181"/>
      <c r="BB222" s="79"/>
      <c r="BC222" s="182"/>
      <c r="BD222" s="79"/>
      <c r="BE222" s="182"/>
      <c r="BF222" s="79"/>
      <c r="BG222" s="181"/>
      <c r="BH222" s="79"/>
      <c r="BI222" s="181"/>
      <c r="BJ222" s="79"/>
      <c r="BK222" s="182"/>
      <c r="BL222" s="79"/>
      <c r="BM222" s="182"/>
      <c r="BN222" s="79"/>
      <c r="BO222" s="180"/>
      <c r="BP222" s="78"/>
      <c r="BQ222" s="79"/>
      <c r="BR222" s="26"/>
      <c r="BS222" s="193"/>
      <c r="BT222" s="79"/>
      <c r="BU222" s="192"/>
      <c r="BV222" s="78"/>
      <c r="BW222" s="78"/>
      <c r="BX222" s="78"/>
      <c r="BY222" s="78"/>
      <c r="BZ222" s="78"/>
      <c r="CA222" s="79"/>
      <c r="CB222" s="192"/>
      <c r="CC222" s="78"/>
      <c r="CD222" s="78"/>
      <c r="CE222" s="78"/>
      <c r="CF222" s="78"/>
      <c r="CG222" s="78"/>
      <c r="CH222" s="79"/>
      <c r="CI222" s="27">
        <f t="shared" si="1"/>
        <v>0</v>
      </c>
    </row>
    <row r="223" spans="1:87" ht="34.5" customHeight="1" x14ac:dyDescent="0.25">
      <c r="A223" s="23">
        <f t="shared" si="0"/>
        <v>211</v>
      </c>
      <c r="B223" s="179"/>
      <c r="C223" s="79"/>
      <c r="D223" s="181"/>
      <c r="E223" s="78"/>
      <c r="F223" s="79"/>
      <c r="G223" s="188"/>
      <c r="H223" s="79"/>
      <c r="I223" s="24"/>
      <c r="J223" s="25"/>
      <c r="K223" s="184"/>
      <c r="L223" s="79"/>
      <c r="M223" s="189"/>
      <c r="N223" s="79"/>
      <c r="O223" s="186"/>
      <c r="P223" s="79"/>
      <c r="Q223" s="190"/>
      <c r="R223" s="79"/>
      <c r="S223" s="181"/>
      <c r="T223" s="79"/>
      <c r="U223" s="181"/>
      <c r="V223" s="79"/>
      <c r="W223" s="179"/>
      <c r="X223" s="79"/>
      <c r="Y223" s="179"/>
      <c r="Z223" s="79"/>
      <c r="AA223" s="181"/>
      <c r="AB223" s="79"/>
      <c r="AC223" s="181"/>
      <c r="AD223" s="79"/>
      <c r="AE223" s="179"/>
      <c r="AF223" s="79"/>
      <c r="AG223" s="179"/>
      <c r="AH223" s="79"/>
      <c r="AI223" s="181"/>
      <c r="AJ223" s="79"/>
      <c r="AK223" s="181"/>
      <c r="AL223" s="79"/>
      <c r="AM223" s="179"/>
      <c r="AN223" s="79"/>
      <c r="AO223" s="179"/>
      <c r="AP223" s="79"/>
      <c r="AQ223" s="181"/>
      <c r="AR223" s="79"/>
      <c r="AS223" s="181"/>
      <c r="AT223" s="79"/>
      <c r="AU223" s="179"/>
      <c r="AV223" s="79"/>
      <c r="AW223" s="179"/>
      <c r="AX223" s="79"/>
      <c r="AY223" s="181"/>
      <c r="AZ223" s="79"/>
      <c r="BA223" s="181"/>
      <c r="BB223" s="79"/>
      <c r="BC223" s="179"/>
      <c r="BD223" s="79"/>
      <c r="BE223" s="179"/>
      <c r="BF223" s="79"/>
      <c r="BG223" s="181"/>
      <c r="BH223" s="79"/>
      <c r="BI223" s="181"/>
      <c r="BJ223" s="79"/>
      <c r="BK223" s="179"/>
      <c r="BL223" s="79"/>
      <c r="BM223" s="179"/>
      <c r="BN223" s="79"/>
      <c r="BO223" s="180"/>
      <c r="BP223" s="78"/>
      <c r="BQ223" s="79"/>
      <c r="BR223" s="26"/>
      <c r="BS223" s="191"/>
      <c r="BT223" s="79"/>
      <c r="BU223" s="192"/>
      <c r="BV223" s="78"/>
      <c r="BW223" s="78"/>
      <c r="BX223" s="78"/>
      <c r="BY223" s="78"/>
      <c r="BZ223" s="78"/>
      <c r="CA223" s="79"/>
      <c r="CB223" s="192"/>
      <c r="CC223" s="78"/>
      <c r="CD223" s="78"/>
      <c r="CE223" s="78"/>
      <c r="CF223" s="78"/>
      <c r="CG223" s="78"/>
      <c r="CH223" s="79"/>
      <c r="CI223" s="27">
        <f t="shared" si="1"/>
        <v>0</v>
      </c>
    </row>
    <row r="224" spans="1:87" ht="34.5" customHeight="1" x14ac:dyDescent="0.25">
      <c r="A224" s="23">
        <f t="shared" si="0"/>
        <v>212</v>
      </c>
      <c r="B224" s="182"/>
      <c r="C224" s="79"/>
      <c r="D224" s="179"/>
      <c r="E224" s="78"/>
      <c r="F224" s="79"/>
      <c r="G224" s="183"/>
      <c r="H224" s="79"/>
      <c r="I224" s="24"/>
      <c r="J224" s="28"/>
      <c r="K224" s="184"/>
      <c r="L224" s="79"/>
      <c r="M224" s="185"/>
      <c r="N224" s="79"/>
      <c r="O224" s="186"/>
      <c r="P224" s="79"/>
      <c r="Q224" s="187"/>
      <c r="R224" s="79"/>
      <c r="S224" s="181"/>
      <c r="T224" s="79"/>
      <c r="U224" s="181"/>
      <c r="V224" s="79"/>
      <c r="W224" s="182"/>
      <c r="X224" s="79"/>
      <c r="Y224" s="182"/>
      <c r="Z224" s="79"/>
      <c r="AA224" s="181"/>
      <c r="AB224" s="79"/>
      <c r="AC224" s="181"/>
      <c r="AD224" s="79"/>
      <c r="AE224" s="182"/>
      <c r="AF224" s="79"/>
      <c r="AG224" s="182"/>
      <c r="AH224" s="79"/>
      <c r="AI224" s="181"/>
      <c r="AJ224" s="79"/>
      <c r="AK224" s="181"/>
      <c r="AL224" s="79"/>
      <c r="AM224" s="182"/>
      <c r="AN224" s="79"/>
      <c r="AO224" s="182"/>
      <c r="AP224" s="79"/>
      <c r="AQ224" s="181"/>
      <c r="AR224" s="79"/>
      <c r="AS224" s="181"/>
      <c r="AT224" s="79"/>
      <c r="AU224" s="182"/>
      <c r="AV224" s="79"/>
      <c r="AW224" s="182"/>
      <c r="AX224" s="79"/>
      <c r="AY224" s="181"/>
      <c r="AZ224" s="79"/>
      <c r="BA224" s="181"/>
      <c r="BB224" s="79"/>
      <c r="BC224" s="182"/>
      <c r="BD224" s="79"/>
      <c r="BE224" s="182"/>
      <c r="BF224" s="79"/>
      <c r="BG224" s="181"/>
      <c r="BH224" s="79"/>
      <c r="BI224" s="181"/>
      <c r="BJ224" s="79"/>
      <c r="BK224" s="182"/>
      <c r="BL224" s="79"/>
      <c r="BM224" s="182"/>
      <c r="BN224" s="79"/>
      <c r="BO224" s="180"/>
      <c r="BP224" s="78"/>
      <c r="BQ224" s="79"/>
      <c r="BR224" s="26"/>
      <c r="BS224" s="193"/>
      <c r="BT224" s="79"/>
      <c r="BU224" s="192"/>
      <c r="BV224" s="78"/>
      <c r="BW224" s="78"/>
      <c r="BX224" s="78"/>
      <c r="BY224" s="78"/>
      <c r="BZ224" s="78"/>
      <c r="CA224" s="79"/>
      <c r="CB224" s="192"/>
      <c r="CC224" s="78"/>
      <c r="CD224" s="78"/>
      <c r="CE224" s="78"/>
      <c r="CF224" s="78"/>
      <c r="CG224" s="78"/>
      <c r="CH224" s="79"/>
      <c r="CI224" s="27">
        <f t="shared" si="1"/>
        <v>0</v>
      </c>
    </row>
    <row r="225" spans="1:87" ht="34.5" customHeight="1" x14ac:dyDescent="0.25">
      <c r="A225" s="23">
        <f t="shared" si="0"/>
        <v>213</v>
      </c>
      <c r="B225" s="179"/>
      <c r="C225" s="79"/>
      <c r="D225" s="181"/>
      <c r="E225" s="78"/>
      <c r="F225" s="79"/>
      <c r="G225" s="188"/>
      <c r="H225" s="79"/>
      <c r="I225" s="24"/>
      <c r="J225" s="25"/>
      <c r="K225" s="184"/>
      <c r="L225" s="79"/>
      <c r="M225" s="189"/>
      <c r="N225" s="79"/>
      <c r="O225" s="186"/>
      <c r="P225" s="79"/>
      <c r="Q225" s="190"/>
      <c r="R225" s="79"/>
      <c r="S225" s="181"/>
      <c r="T225" s="79"/>
      <c r="U225" s="181"/>
      <c r="V225" s="79"/>
      <c r="W225" s="179"/>
      <c r="X225" s="79"/>
      <c r="Y225" s="179"/>
      <c r="Z225" s="79"/>
      <c r="AA225" s="181"/>
      <c r="AB225" s="79"/>
      <c r="AC225" s="181"/>
      <c r="AD225" s="79"/>
      <c r="AE225" s="179"/>
      <c r="AF225" s="79"/>
      <c r="AG225" s="179"/>
      <c r="AH225" s="79"/>
      <c r="AI225" s="181"/>
      <c r="AJ225" s="79"/>
      <c r="AK225" s="181"/>
      <c r="AL225" s="79"/>
      <c r="AM225" s="179"/>
      <c r="AN225" s="79"/>
      <c r="AO225" s="179"/>
      <c r="AP225" s="79"/>
      <c r="AQ225" s="181"/>
      <c r="AR225" s="79"/>
      <c r="AS225" s="181"/>
      <c r="AT225" s="79"/>
      <c r="AU225" s="179"/>
      <c r="AV225" s="79"/>
      <c r="AW225" s="179"/>
      <c r="AX225" s="79"/>
      <c r="AY225" s="181"/>
      <c r="AZ225" s="79"/>
      <c r="BA225" s="181"/>
      <c r="BB225" s="79"/>
      <c r="BC225" s="179"/>
      <c r="BD225" s="79"/>
      <c r="BE225" s="179"/>
      <c r="BF225" s="79"/>
      <c r="BG225" s="181"/>
      <c r="BH225" s="79"/>
      <c r="BI225" s="181"/>
      <c r="BJ225" s="79"/>
      <c r="BK225" s="179"/>
      <c r="BL225" s="79"/>
      <c r="BM225" s="179"/>
      <c r="BN225" s="79"/>
      <c r="BO225" s="180"/>
      <c r="BP225" s="78"/>
      <c r="BQ225" s="79"/>
      <c r="BR225" s="26"/>
      <c r="BS225" s="191"/>
      <c r="BT225" s="79"/>
      <c r="BU225" s="192"/>
      <c r="BV225" s="78"/>
      <c r="BW225" s="78"/>
      <c r="BX225" s="78"/>
      <c r="BY225" s="78"/>
      <c r="BZ225" s="78"/>
      <c r="CA225" s="79"/>
      <c r="CB225" s="192"/>
      <c r="CC225" s="78"/>
      <c r="CD225" s="78"/>
      <c r="CE225" s="78"/>
      <c r="CF225" s="78"/>
      <c r="CG225" s="78"/>
      <c r="CH225" s="79"/>
      <c r="CI225" s="27">
        <f t="shared" si="1"/>
        <v>0</v>
      </c>
    </row>
    <row r="226" spans="1:87" ht="34.5" customHeight="1" x14ac:dyDescent="0.25">
      <c r="A226" s="23">
        <f t="shared" si="0"/>
        <v>214</v>
      </c>
      <c r="B226" s="182"/>
      <c r="C226" s="79"/>
      <c r="D226" s="179"/>
      <c r="E226" s="78"/>
      <c r="F226" s="79"/>
      <c r="G226" s="183"/>
      <c r="H226" s="79"/>
      <c r="I226" s="24"/>
      <c r="J226" s="28"/>
      <c r="K226" s="184"/>
      <c r="L226" s="79"/>
      <c r="M226" s="185"/>
      <c r="N226" s="79"/>
      <c r="O226" s="186"/>
      <c r="P226" s="79"/>
      <c r="Q226" s="187"/>
      <c r="R226" s="79"/>
      <c r="S226" s="181"/>
      <c r="T226" s="79"/>
      <c r="U226" s="181"/>
      <c r="V226" s="79"/>
      <c r="W226" s="182"/>
      <c r="X226" s="79"/>
      <c r="Y226" s="182"/>
      <c r="Z226" s="79"/>
      <c r="AA226" s="181"/>
      <c r="AB226" s="79"/>
      <c r="AC226" s="181"/>
      <c r="AD226" s="79"/>
      <c r="AE226" s="182"/>
      <c r="AF226" s="79"/>
      <c r="AG226" s="182"/>
      <c r="AH226" s="79"/>
      <c r="AI226" s="181"/>
      <c r="AJ226" s="79"/>
      <c r="AK226" s="181"/>
      <c r="AL226" s="79"/>
      <c r="AM226" s="182"/>
      <c r="AN226" s="79"/>
      <c r="AO226" s="182"/>
      <c r="AP226" s="79"/>
      <c r="AQ226" s="181"/>
      <c r="AR226" s="79"/>
      <c r="AS226" s="181"/>
      <c r="AT226" s="79"/>
      <c r="AU226" s="182"/>
      <c r="AV226" s="79"/>
      <c r="AW226" s="182"/>
      <c r="AX226" s="79"/>
      <c r="AY226" s="181"/>
      <c r="AZ226" s="79"/>
      <c r="BA226" s="181"/>
      <c r="BB226" s="79"/>
      <c r="BC226" s="182"/>
      <c r="BD226" s="79"/>
      <c r="BE226" s="182"/>
      <c r="BF226" s="79"/>
      <c r="BG226" s="181"/>
      <c r="BH226" s="79"/>
      <c r="BI226" s="181"/>
      <c r="BJ226" s="79"/>
      <c r="BK226" s="182"/>
      <c r="BL226" s="79"/>
      <c r="BM226" s="182"/>
      <c r="BN226" s="79"/>
      <c r="BO226" s="180"/>
      <c r="BP226" s="78"/>
      <c r="BQ226" s="79"/>
      <c r="BR226" s="26"/>
      <c r="BS226" s="193"/>
      <c r="BT226" s="79"/>
      <c r="BU226" s="192"/>
      <c r="BV226" s="78"/>
      <c r="BW226" s="78"/>
      <c r="BX226" s="78"/>
      <c r="BY226" s="78"/>
      <c r="BZ226" s="78"/>
      <c r="CA226" s="79"/>
      <c r="CB226" s="192"/>
      <c r="CC226" s="78"/>
      <c r="CD226" s="78"/>
      <c r="CE226" s="78"/>
      <c r="CF226" s="78"/>
      <c r="CG226" s="78"/>
      <c r="CH226" s="79"/>
      <c r="CI226" s="27">
        <f t="shared" si="1"/>
        <v>0</v>
      </c>
    </row>
    <row r="227" spans="1:87" ht="34.5" customHeight="1" x14ac:dyDescent="0.25">
      <c r="A227" s="23">
        <f t="shared" si="0"/>
        <v>215</v>
      </c>
      <c r="B227" s="179"/>
      <c r="C227" s="79"/>
      <c r="D227" s="181"/>
      <c r="E227" s="78"/>
      <c r="F227" s="79"/>
      <c r="G227" s="188"/>
      <c r="H227" s="79"/>
      <c r="I227" s="24"/>
      <c r="J227" s="25"/>
      <c r="K227" s="184"/>
      <c r="L227" s="79"/>
      <c r="M227" s="189"/>
      <c r="N227" s="79"/>
      <c r="O227" s="186"/>
      <c r="P227" s="79"/>
      <c r="Q227" s="190"/>
      <c r="R227" s="79"/>
      <c r="S227" s="181"/>
      <c r="T227" s="79"/>
      <c r="U227" s="181"/>
      <c r="V227" s="79"/>
      <c r="W227" s="179"/>
      <c r="X227" s="79"/>
      <c r="Y227" s="179"/>
      <c r="Z227" s="79"/>
      <c r="AA227" s="181"/>
      <c r="AB227" s="79"/>
      <c r="AC227" s="181"/>
      <c r="AD227" s="79"/>
      <c r="AE227" s="179"/>
      <c r="AF227" s="79"/>
      <c r="AG227" s="179"/>
      <c r="AH227" s="79"/>
      <c r="AI227" s="181"/>
      <c r="AJ227" s="79"/>
      <c r="AK227" s="181"/>
      <c r="AL227" s="79"/>
      <c r="AM227" s="179"/>
      <c r="AN227" s="79"/>
      <c r="AO227" s="179"/>
      <c r="AP227" s="79"/>
      <c r="AQ227" s="181"/>
      <c r="AR227" s="79"/>
      <c r="AS227" s="181"/>
      <c r="AT227" s="79"/>
      <c r="AU227" s="179"/>
      <c r="AV227" s="79"/>
      <c r="AW227" s="179"/>
      <c r="AX227" s="79"/>
      <c r="AY227" s="181"/>
      <c r="AZ227" s="79"/>
      <c r="BA227" s="181"/>
      <c r="BB227" s="79"/>
      <c r="BC227" s="179"/>
      <c r="BD227" s="79"/>
      <c r="BE227" s="179"/>
      <c r="BF227" s="79"/>
      <c r="BG227" s="181"/>
      <c r="BH227" s="79"/>
      <c r="BI227" s="181"/>
      <c r="BJ227" s="79"/>
      <c r="BK227" s="179"/>
      <c r="BL227" s="79"/>
      <c r="BM227" s="179"/>
      <c r="BN227" s="79"/>
      <c r="BO227" s="180"/>
      <c r="BP227" s="78"/>
      <c r="BQ227" s="79"/>
      <c r="BR227" s="26"/>
      <c r="BS227" s="191"/>
      <c r="BT227" s="79"/>
      <c r="BU227" s="192"/>
      <c r="BV227" s="78"/>
      <c r="BW227" s="78"/>
      <c r="BX227" s="78"/>
      <c r="BY227" s="78"/>
      <c r="BZ227" s="78"/>
      <c r="CA227" s="79"/>
      <c r="CB227" s="192"/>
      <c r="CC227" s="78"/>
      <c r="CD227" s="78"/>
      <c r="CE227" s="78"/>
      <c r="CF227" s="78"/>
      <c r="CG227" s="78"/>
      <c r="CH227" s="79"/>
      <c r="CI227" s="27">
        <f t="shared" si="1"/>
        <v>0</v>
      </c>
    </row>
    <row r="228" spans="1:87" ht="34.5" customHeight="1" x14ac:dyDescent="0.25">
      <c r="A228" s="23">
        <f t="shared" si="0"/>
        <v>216</v>
      </c>
      <c r="B228" s="182"/>
      <c r="C228" s="79"/>
      <c r="D228" s="179"/>
      <c r="E228" s="78"/>
      <c r="F228" s="79"/>
      <c r="G228" s="183"/>
      <c r="H228" s="79"/>
      <c r="I228" s="24"/>
      <c r="J228" s="28"/>
      <c r="K228" s="184"/>
      <c r="L228" s="79"/>
      <c r="M228" s="185"/>
      <c r="N228" s="79"/>
      <c r="O228" s="186"/>
      <c r="P228" s="79"/>
      <c r="Q228" s="187"/>
      <c r="R228" s="79"/>
      <c r="S228" s="181"/>
      <c r="T228" s="79"/>
      <c r="U228" s="181"/>
      <c r="V228" s="79"/>
      <c r="W228" s="182"/>
      <c r="X228" s="79"/>
      <c r="Y228" s="182"/>
      <c r="Z228" s="79"/>
      <c r="AA228" s="181"/>
      <c r="AB228" s="79"/>
      <c r="AC228" s="181"/>
      <c r="AD228" s="79"/>
      <c r="AE228" s="182"/>
      <c r="AF228" s="79"/>
      <c r="AG228" s="182"/>
      <c r="AH228" s="79"/>
      <c r="AI228" s="181"/>
      <c r="AJ228" s="79"/>
      <c r="AK228" s="181"/>
      <c r="AL228" s="79"/>
      <c r="AM228" s="182"/>
      <c r="AN228" s="79"/>
      <c r="AO228" s="182"/>
      <c r="AP228" s="79"/>
      <c r="AQ228" s="181"/>
      <c r="AR228" s="79"/>
      <c r="AS228" s="181"/>
      <c r="AT228" s="79"/>
      <c r="AU228" s="182"/>
      <c r="AV228" s="79"/>
      <c r="AW228" s="182"/>
      <c r="AX228" s="79"/>
      <c r="AY228" s="181"/>
      <c r="AZ228" s="79"/>
      <c r="BA228" s="181"/>
      <c r="BB228" s="79"/>
      <c r="BC228" s="182"/>
      <c r="BD228" s="79"/>
      <c r="BE228" s="182"/>
      <c r="BF228" s="79"/>
      <c r="BG228" s="181"/>
      <c r="BH228" s="79"/>
      <c r="BI228" s="181"/>
      <c r="BJ228" s="79"/>
      <c r="BK228" s="182"/>
      <c r="BL228" s="79"/>
      <c r="BM228" s="182"/>
      <c r="BN228" s="79"/>
      <c r="BO228" s="180"/>
      <c r="BP228" s="78"/>
      <c r="BQ228" s="79"/>
      <c r="BR228" s="26"/>
      <c r="BS228" s="193"/>
      <c r="BT228" s="79"/>
      <c r="BU228" s="192"/>
      <c r="BV228" s="78"/>
      <c r="BW228" s="78"/>
      <c r="BX228" s="78"/>
      <c r="BY228" s="78"/>
      <c r="BZ228" s="78"/>
      <c r="CA228" s="79"/>
      <c r="CB228" s="192"/>
      <c r="CC228" s="78"/>
      <c r="CD228" s="78"/>
      <c r="CE228" s="78"/>
      <c r="CF228" s="78"/>
      <c r="CG228" s="78"/>
      <c r="CH228" s="79"/>
      <c r="CI228" s="27">
        <f t="shared" si="1"/>
        <v>0</v>
      </c>
    </row>
    <row r="229" spans="1:87" ht="34.5" customHeight="1" x14ac:dyDescent="0.25">
      <c r="A229" s="23">
        <f t="shared" si="0"/>
        <v>217</v>
      </c>
      <c r="B229" s="179"/>
      <c r="C229" s="79"/>
      <c r="D229" s="181"/>
      <c r="E229" s="78"/>
      <c r="F229" s="79"/>
      <c r="G229" s="188"/>
      <c r="H229" s="79"/>
      <c r="I229" s="24"/>
      <c r="J229" s="25"/>
      <c r="K229" s="184"/>
      <c r="L229" s="79"/>
      <c r="M229" s="189"/>
      <c r="N229" s="79"/>
      <c r="O229" s="186"/>
      <c r="P229" s="79"/>
      <c r="Q229" s="190"/>
      <c r="R229" s="79"/>
      <c r="S229" s="181"/>
      <c r="T229" s="79"/>
      <c r="U229" s="181"/>
      <c r="V229" s="79"/>
      <c r="W229" s="179"/>
      <c r="X229" s="79"/>
      <c r="Y229" s="179"/>
      <c r="Z229" s="79"/>
      <c r="AA229" s="181"/>
      <c r="AB229" s="79"/>
      <c r="AC229" s="181"/>
      <c r="AD229" s="79"/>
      <c r="AE229" s="179"/>
      <c r="AF229" s="79"/>
      <c r="AG229" s="179"/>
      <c r="AH229" s="79"/>
      <c r="AI229" s="181"/>
      <c r="AJ229" s="79"/>
      <c r="AK229" s="181"/>
      <c r="AL229" s="79"/>
      <c r="AM229" s="179"/>
      <c r="AN229" s="79"/>
      <c r="AO229" s="179"/>
      <c r="AP229" s="79"/>
      <c r="AQ229" s="181"/>
      <c r="AR229" s="79"/>
      <c r="AS229" s="181"/>
      <c r="AT229" s="79"/>
      <c r="AU229" s="179"/>
      <c r="AV229" s="79"/>
      <c r="AW229" s="179"/>
      <c r="AX229" s="79"/>
      <c r="AY229" s="181"/>
      <c r="AZ229" s="79"/>
      <c r="BA229" s="181"/>
      <c r="BB229" s="79"/>
      <c r="BC229" s="179"/>
      <c r="BD229" s="79"/>
      <c r="BE229" s="179"/>
      <c r="BF229" s="79"/>
      <c r="BG229" s="181"/>
      <c r="BH229" s="79"/>
      <c r="BI229" s="181"/>
      <c r="BJ229" s="79"/>
      <c r="BK229" s="179"/>
      <c r="BL229" s="79"/>
      <c r="BM229" s="179"/>
      <c r="BN229" s="79"/>
      <c r="BO229" s="180"/>
      <c r="BP229" s="78"/>
      <c r="BQ229" s="79"/>
      <c r="BR229" s="26"/>
      <c r="BS229" s="191"/>
      <c r="BT229" s="79"/>
      <c r="BU229" s="192"/>
      <c r="BV229" s="78"/>
      <c r="BW229" s="78"/>
      <c r="BX229" s="78"/>
      <c r="BY229" s="78"/>
      <c r="BZ229" s="78"/>
      <c r="CA229" s="79"/>
      <c r="CB229" s="192"/>
      <c r="CC229" s="78"/>
      <c r="CD229" s="78"/>
      <c r="CE229" s="78"/>
      <c r="CF229" s="78"/>
      <c r="CG229" s="78"/>
      <c r="CH229" s="79"/>
      <c r="CI229" s="27">
        <f t="shared" si="1"/>
        <v>0</v>
      </c>
    </row>
    <row r="230" spans="1:87" ht="34.5" customHeight="1" x14ac:dyDescent="0.25">
      <c r="A230" s="23">
        <f t="shared" si="0"/>
        <v>218</v>
      </c>
      <c r="B230" s="182"/>
      <c r="C230" s="79"/>
      <c r="D230" s="179"/>
      <c r="E230" s="78"/>
      <c r="F230" s="79"/>
      <c r="G230" s="183"/>
      <c r="H230" s="79"/>
      <c r="I230" s="24"/>
      <c r="J230" s="28"/>
      <c r="K230" s="184"/>
      <c r="L230" s="79"/>
      <c r="M230" s="185"/>
      <c r="N230" s="79"/>
      <c r="O230" s="186"/>
      <c r="P230" s="79"/>
      <c r="Q230" s="187"/>
      <c r="R230" s="79"/>
      <c r="S230" s="181"/>
      <c r="T230" s="79"/>
      <c r="U230" s="181"/>
      <c r="V230" s="79"/>
      <c r="W230" s="182"/>
      <c r="X230" s="79"/>
      <c r="Y230" s="182"/>
      <c r="Z230" s="79"/>
      <c r="AA230" s="181"/>
      <c r="AB230" s="79"/>
      <c r="AC230" s="181"/>
      <c r="AD230" s="79"/>
      <c r="AE230" s="182"/>
      <c r="AF230" s="79"/>
      <c r="AG230" s="182"/>
      <c r="AH230" s="79"/>
      <c r="AI230" s="181"/>
      <c r="AJ230" s="79"/>
      <c r="AK230" s="181"/>
      <c r="AL230" s="79"/>
      <c r="AM230" s="182"/>
      <c r="AN230" s="79"/>
      <c r="AO230" s="182"/>
      <c r="AP230" s="79"/>
      <c r="AQ230" s="181"/>
      <c r="AR230" s="79"/>
      <c r="AS230" s="181"/>
      <c r="AT230" s="79"/>
      <c r="AU230" s="182"/>
      <c r="AV230" s="79"/>
      <c r="AW230" s="182"/>
      <c r="AX230" s="79"/>
      <c r="AY230" s="181"/>
      <c r="AZ230" s="79"/>
      <c r="BA230" s="181"/>
      <c r="BB230" s="79"/>
      <c r="BC230" s="182"/>
      <c r="BD230" s="79"/>
      <c r="BE230" s="182"/>
      <c r="BF230" s="79"/>
      <c r="BG230" s="181"/>
      <c r="BH230" s="79"/>
      <c r="BI230" s="181"/>
      <c r="BJ230" s="79"/>
      <c r="BK230" s="182"/>
      <c r="BL230" s="79"/>
      <c r="BM230" s="182"/>
      <c r="BN230" s="79"/>
      <c r="BO230" s="180"/>
      <c r="BP230" s="78"/>
      <c r="BQ230" s="79"/>
      <c r="BR230" s="26"/>
      <c r="BS230" s="193"/>
      <c r="BT230" s="79"/>
      <c r="BU230" s="192"/>
      <c r="BV230" s="78"/>
      <c r="BW230" s="78"/>
      <c r="BX230" s="78"/>
      <c r="BY230" s="78"/>
      <c r="BZ230" s="78"/>
      <c r="CA230" s="79"/>
      <c r="CB230" s="192"/>
      <c r="CC230" s="78"/>
      <c r="CD230" s="78"/>
      <c r="CE230" s="78"/>
      <c r="CF230" s="78"/>
      <c r="CG230" s="78"/>
      <c r="CH230" s="79"/>
      <c r="CI230" s="27">
        <f t="shared" si="1"/>
        <v>0</v>
      </c>
    </row>
    <row r="231" spans="1:87" ht="34.5" customHeight="1" x14ac:dyDescent="0.25">
      <c r="A231" s="23">
        <f t="shared" si="0"/>
        <v>219</v>
      </c>
      <c r="B231" s="179"/>
      <c r="C231" s="79"/>
      <c r="D231" s="181"/>
      <c r="E231" s="78"/>
      <c r="F231" s="79"/>
      <c r="G231" s="188"/>
      <c r="H231" s="79"/>
      <c r="I231" s="24"/>
      <c r="J231" s="25"/>
      <c r="K231" s="184"/>
      <c r="L231" s="79"/>
      <c r="M231" s="189"/>
      <c r="N231" s="79"/>
      <c r="O231" s="186"/>
      <c r="P231" s="79"/>
      <c r="Q231" s="190"/>
      <c r="R231" s="79"/>
      <c r="S231" s="181"/>
      <c r="T231" s="79"/>
      <c r="U231" s="181"/>
      <c r="V231" s="79"/>
      <c r="W231" s="179"/>
      <c r="X231" s="79"/>
      <c r="Y231" s="179"/>
      <c r="Z231" s="79"/>
      <c r="AA231" s="181"/>
      <c r="AB231" s="79"/>
      <c r="AC231" s="181"/>
      <c r="AD231" s="79"/>
      <c r="AE231" s="179"/>
      <c r="AF231" s="79"/>
      <c r="AG231" s="179"/>
      <c r="AH231" s="79"/>
      <c r="AI231" s="181"/>
      <c r="AJ231" s="79"/>
      <c r="AK231" s="181"/>
      <c r="AL231" s="79"/>
      <c r="AM231" s="179"/>
      <c r="AN231" s="79"/>
      <c r="AO231" s="179"/>
      <c r="AP231" s="79"/>
      <c r="AQ231" s="181"/>
      <c r="AR231" s="79"/>
      <c r="AS231" s="181"/>
      <c r="AT231" s="79"/>
      <c r="AU231" s="179"/>
      <c r="AV231" s="79"/>
      <c r="AW231" s="179"/>
      <c r="AX231" s="79"/>
      <c r="AY231" s="181"/>
      <c r="AZ231" s="79"/>
      <c r="BA231" s="181"/>
      <c r="BB231" s="79"/>
      <c r="BC231" s="179"/>
      <c r="BD231" s="79"/>
      <c r="BE231" s="179"/>
      <c r="BF231" s="79"/>
      <c r="BG231" s="181"/>
      <c r="BH231" s="79"/>
      <c r="BI231" s="181"/>
      <c r="BJ231" s="79"/>
      <c r="BK231" s="179"/>
      <c r="BL231" s="79"/>
      <c r="BM231" s="179"/>
      <c r="BN231" s="79"/>
      <c r="BO231" s="180"/>
      <c r="BP231" s="78"/>
      <c r="BQ231" s="79"/>
      <c r="BR231" s="26"/>
      <c r="BS231" s="191"/>
      <c r="BT231" s="79"/>
      <c r="BU231" s="192"/>
      <c r="BV231" s="78"/>
      <c r="BW231" s="78"/>
      <c r="BX231" s="78"/>
      <c r="BY231" s="78"/>
      <c r="BZ231" s="78"/>
      <c r="CA231" s="79"/>
      <c r="CB231" s="192"/>
      <c r="CC231" s="78"/>
      <c r="CD231" s="78"/>
      <c r="CE231" s="78"/>
      <c r="CF231" s="78"/>
      <c r="CG231" s="78"/>
      <c r="CH231" s="79"/>
      <c r="CI231" s="27">
        <f t="shared" si="1"/>
        <v>0</v>
      </c>
    </row>
    <row r="232" spans="1:87" ht="34.5" customHeight="1" x14ac:dyDescent="0.25">
      <c r="A232" s="23">
        <f t="shared" si="0"/>
        <v>220</v>
      </c>
      <c r="B232" s="182"/>
      <c r="C232" s="79"/>
      <c r="D232" s="179"/>
      <c r="E232" s="78"/>
      <c r="F232" s="79"/>
      <c r="G232" s="183"/>
      <c r="H232" s="79"/>
      <c r="I232" s="24"/>
      <c r="J232" s="28"/>
      <c r="K232" s="184"/>
      <c r="L232" s="79"/>
      <c r="M232" s="185"/>
      <c r="N232" s="79"/>
      <c r="O232" s="186"/>
      <c r="P232" s="79"/>
      <c r="Q232" s="187"/>
      <c r="R232" s="79"/>
      <c r="S232" s="181"/>
      <c r="T232" s="79"/>
      <c r="U232" s="181"/>
      <c r="V232" s="79"/>
      <c r="W232" s="182"/>
      <c r="X232" s="79"/>
      <c r="Y232" s="182"/>
      <c r="Z232" s="79"/>
      <c r="AA232" s="181"/>
      <c r="AB232" s="79"/>
      <c r="AC232" s="181"/>
      <c r="AD232" s="79"/>
      <c r="AE232" s="182"/>
      <c r="AF232" s="79"/>
      <c r="AG232" s="182"/>
      <c r="AH232" s="79"/>
      <c r="AI232" s="181"/>
      <c r="AJ232" s="79"/>
      <c r="AK232" s="181"/>
      <c r="AL232" s="79"/>
      <c r="AM232" s="182"/>
      <c r="AN232" s="79"/>
      <c r="AO232" s="182"/>
      <c r="AP232" s="79"/>
      <c r="AQ232" s="181"/>
      <c r="AR232" s="79"/>
      <c r="AS232" s="181"/>
      <c r="AT232" s="79"/>
      <c r="AU232" s="182"/>
      <c r="AV232" s="79"/>
      <c r="AW232" s="182"/>
      <c r="AX232" s="79"/>
      <c r="AY232" s="181"/>
      <c r="AZ232" s="79"/>
      <c r="BA232" s="181"/>
      <c r="BB232" s="79"/>
      <c r="BC232" s="182"/>
      <c r="BD232" s="79"/>
      <c r="BE232" s="182"/>
      <c r="BF232" s="79"/>
      <c r="BG232" s="181"/>
      <c r="BH232" s="79"/>
      <c r="BI232" s="181"/>
      <c r="BJ232" s="79"/>
      <c r="BK232" s="182"/>
      <c r="BL232" s="79"/>
      <c r="BM232" s="182"/>
      <c r="BN232" s="79"/>
      <c r="BO232" s="180"/>
      <c r="BP232" s="78"/>
      <c r="BQ232" s="79"/>
      <c r="BR232" s="26"/>
      <c r="BS232" s="193"/>
      <c r="BT232" s="79"/>
      <c r="BU232" s="192"/>
      <c r="BV232" s="78"/>
      <c r="BW232" s="78"/>
      <c r="BX232" s="78"/>
      <c r="BY232" s="78"/>
      <c r="BZ232" s="78"/>
      <c r="CA232" s="79"/>
      <c r="CB232" s="192"/>
      <c r="CC232" s="78"/>
      <c r="CD232" s="78"/>
      <c r="CE232" s="78"/>
      <c r="CF232" s="78"/>
      <c r="CG232" s="78"/>
      <c r="CH232" s="79"/>
      <c r="CI232" s="27">
        <f t="shared" si="1"/>
        <v>0</v>
      </c>
    </row>
    <row r="233" spans="1:87" ht="34.5" customHeight="1" x14ac:dyDescent="0.25">
      <c r="A233" s="23">
        <f t="shared" si="0"/>
        <v>221</v>
      </c>
      <c r="B233" s="179"/>
      <c r="C233" s="79"/>
      <c r="D233" s="181"/>
      <c r="E233" s="78"/>
      <c r="F233" s="79"/>
      <c r="G233" s="188"/>
      <c r="H233" s="79"/>
      <c r="I233" s="24"/>
      <c r="J233" s="25"/>
      <c r="K233" s="184"/>
      <c r="L233" s="79"/>
      <c r="M233" s="189"/>
      <c r="N233" s="79"/>
      <c r="O233" s="186"/>
      <c r="P233" s="79"/>
      <c r="Q233" s="190"/>
      <c r="R233" s="79"/>
      <c r="S233" s="181"/>
      <c r="T233" s="79"/>
      <c r="U233" s="181"/>
      <c r="V233" s="79"/>
      <c r="W233" s="179"/>
      <c r="X233" s="79"/>
      <c r="Y233" s="179"/>
      <c r="Z233" s="79"/>
      <c r="AA233" s="181"/>
      <c r="AB233" s="79"/>
      <c r="AC233" s="181"/>
      <c r="AD233" s="79"/>
      <c r="AE233" s="179"/>
      <c r="AF233" s="79"/>
      <c r="AG233" s="179"/>
      <c r="AH233" s="79"/>
      <c r="AI233" s="181"/>
      <c r="AJ233" s="79"/>
      <c r="AK233" s="181"/>
      <c r="AL233" s="79"/>
      <c r="AM233" s="179"/>
      <c r="AN233" s="79"/>
      <c r="AO233" s="179"/>
      <c r="AP233" s="79"/>
      <c r="AQ233" s="181"/>
      <c r="AR233" s="79"/>
      <c r="AS233" s="181"/>
      <c r="AT233" s="79"/>
      <c r="AU233" s="179"/>
      <c r="AV233" s="79"/>
      <c r="AW233" s="179"/>
      <c r="AX233" s="79"/>
      <c r="AY233" s="181"/>
      <c r="AZ233" s="79"/>
      <c r="BA233" s="181"/>
      <c r="BB233" s="79"/>
      <c r="BC233" s="179"/>
      <c r="BD233" s="79"/>
      <c r="BE233" s="179"/>
      <c r="BF233" s="79"/>
      <c r="BG233" s="181"/>
      <c r="BH233" s="79"/>
      <c r="BI233" s="181"/>
      <c r="BJ233" s="79"/>
      <c r="BK233" s="179"/>
      <c r="BL233" s="79"/>
      <c r="BM233" s="179"/>
      <c r="BN233" s="79"/>
      <c r="BO233" s="180"/>
      <c r="BP233" s="78"/>
      <c r="BQ233" s="79"/>
      <c r="BR233" s="26"/>
      <c r="BS233" s="191"/>
      <c r="BT233" s="79"/>
      <c r="BU233" s="192"/>
      <c r="BV233" s="78"/>
      <c r="BW233" s="78"/>
      <c r="BX233" s="78"/>
      <c r="BY233" s="78"/>
      <c r="BZ233" s="78"/>
      <c r="CA233" s="79"/>
      <c r="CB233" s="192"/>
      <c r="CC233" s="78"/>
      <c r="CD233" s="78"/>
      <c r="CE233" s="78"/>
      <c r="CF233" s="78"/>
      <c r="CG233" s="78"/>
      <c r="CH233" s="79"/>
      <c r="CI233" s="27">
        <f t="shared" si="1"/>
        <v>0</v>
      </c>
    </row>
    <row r="234" spans="1:87" ht="34.5" customHeight="1" x14ac:dyDescent="0.25">
      <c r="A234" s="23">
        <f t="shared" si="0"/>
        <v>222</v>
      </c>
      <c r="B234" s="182"/>
      <c r="C234" s="79"/>
      <c r="D234" s="179"/>
      <c r="E234" s="78"/>
      <c r="F234" s="79"/>
      <c r="G234" s="183"/>
      <c r="H234" s="79"/>
      <c r="I234" s="24"/>
      <c r="J234" s="28"/>
      <c r="K234" s="184"/>
      <c r="L234" s="79"/>
      <c r="M234" s="185"/>
      <c r="N234" s="79"/>
      <c r="O234" s="186"/>
      <c r="P234" s="79"/>
      <c r="Q234" s="187"/>
      <c r="R234" s="79"/>
      <c r="S234" s="181"/>
      <c r="T234" s="79"/>
      <c r="U234" s="181"/>
      <c r="V234" s="79"/>
      <c r="W234" s="182"/>
      <c r="X234" s="79"/>
      <c r="Y234" s="182"/>
      <c r="Z234" s="79"/>
      <c r="AA234" s="181"/>
      <c r="AB234" s="79"/>
      <c r="AC234" s="181"/>
      <c r="AD234" s="79"/>
      <c r="AE234" s="182"/>
      <c r="AF234" s="79"/>
      <c r="AG234" s="182"/>
      <c r="AH234" s="79"/>
      <c r="AI234" s="181"/>
      <c r="AJ234" s="79"/>
      <c r="AK234" s="181"/>
      <c r="AL234" s="79"/>
      <c r="AM234" s="182"/>
      <c r="AN234" s="79"/>
      <c r="AO234" s="182"/>
      <c r="AP234" s="79"/>
      <c r="AQ234" s="181"/>
      <c r="AR234" s="79"/>
      <c r="AS234" s="181"/>
      <c r="AT234" s="79"/>
      <c r="AU234" s="182"/>
      <c r="AV234" s="79"/>
      <c r="AW234" s="182"/>
      <c r="AX234" s="79"/>
      <c r="AY234" s="181"/>
      <c r="AZ234" s="79"/>
      <c r="BA234" s="181"/>
      <c r="BB234" s="79"/>
      <c r="BC234" s="182"/>
      <c r="BD234" s="79"/>
      <c r="BE234" s="182"/>
      <c r="BF234" s="79"/>
      <c r="BG234" s="181"/>
      <c r="BH234" s="79"/>
      <c r="BI234" s="181"/>
      <c r="BJ234" s="79"/>
      <c r="BK234" s="182"/>
      <c r="BL234" s="79"/>
      <c r="BM234" s="182"/>
      <c r="BN234" s="79"/>
      <c r="BO234" s="180"/>
      <c r="BP234" s="78"/>
      <c r="BQ234" s="79"/>
      <c r="BR234" s="26"/>
      <c r="BS234" s="193"/>
      <c r="BT234" s="79"/>
      <c r="BU234" s="192"/>
      <c r="BV234" s="78"/>
      <c r="BW234" s="78"/>
      <c r="BX234" s="78"/>
      <c r="BY234" s="78"/>
      <c r="BZ234" s="78"/>
      <c r="CA234" s="79"/>
      <c r="CB234" s="192"/>
      <c r="CC234" s="78"/>
      <c r="CD234" s="78"/>
      <c r="CE234" s="78"/>
      <c r="CF234" s="78"/>
      <c r="CG234" s="78"/>
      <c r="CH234" s="79"/>
      <c r="CI234" s="27">
        <f t="shared" si="1"/>
        <v>0</v>
      </c>
    </row>
    <row r="235" spans="1:87" ht="34.5" customHeight="1" x14ac:dyDescent="0.25">
      <c r="A235" s="23">
        <f t="shared" si="0"/>
        <v>223</v>
      </c>
      <c r="B235" s="179"/>
      <c r="C235" s="79"/>
      <c r="D235" s="181"/>
      <c r="E235" s="78"/>
      <c r="F235" s="79"/>
      <c r="G235" s="188"/>
      <c r="H235" s="79"/>
      <c r="I235" s="24"/>
      <c r="J235" s="25"/>
      <c r="K235" s="184"/>
      <c r="L235" s="79"/>
      <c r="M235" s="189"/>
      <c r="N235" s="79"/>
      <c r="O235" s="186"/>
      <c r="P235" s="79"/>
      <c r="Q235" s="190"/>
      <c r="R235" s="79"/>
      <c r="S235" s="181"/>
      <c r="T235" s="79"/>
      <c r="U235" s="181"/>
      <c r="V235" s="79"/>
      <c r="W235" s="179"/>
      <c r="X235" s="79"/>
      <c r="Y235" s="179"/>
      <c r="Z235" s="79"/>
      <c r="AA235" s="181"/>
      <c r="AB235" s="79"/>
      <c r="AC235" s="181"/>
      <c r="AD235" s="79"/>
      <c r="AE235" s="179"/>
      <c r="AF235" s="79"/>
      <c r="AG235" s="179"/>
      <c r="AH235" s="79"/>
      <c r="AI235" s="181"/>
      <c r="AJ235" s="79"/>
      <c r="AK235" s="181"/>
      <c r="AL235" s="79"/>
      <c r="AM235" s="179"/>
      <c r="AN235" s="79"/>
      <c r="AO235" s="179"/>
      <c r="AP235" s="79"/>
      <c r="AQ235" s="181"/>
      <c r="AR235" s="79"/>
      <c r="AS235" s="181"/>
      <c r="AT235" s="79"/>
      <c r="AU235" s="179"/>
      <c r="AV235" s="79"/>
      <c r="AW235" s="179"/>
      <c r="AX235" s="79"/>
      <c r="AY235" s="181"/>
      <c r="AZ235" s="79"/>
      <c r="BA235" s="181"/>
      <c r="BB235" s="79"/>
      <c r="BC235" s="179"/>
      <c r="BD235" s="79"/>
      <c r="BE235" s="179"/>
      <c r="BF235" s="79"/>
      <c r="BG235" s="181"/>
      <c r="BH235" s="79"/>
      <c r="BI235" s="181"/>
      <c r="BJ235" s="79"/>
      <c r="BK235" s="179"/>
      <c r="BL235" s="79"/>
      <c r="BM235" s="179"/>
      <c r="BN235" s="79"/>
      <c r="BO235" s="180"/>
      <c r="BP235" s="78"/>
      <c r="BQ235" s="79"/>
      <c r="BR235" s="26"/>
      <c r="BS235" s="191"/>
      <c r="BT235" s="79"/>
      <c r="BU235" s="192"/>
      <c r="BV235" s="78"/>
      <c r="BW235" s="78"/>
      <c r="BX235" s="78"/>
      <c r="BY235" s="78"/>
      <c r="BZ235" s="78"/>
      <c r="CA235" s="79"/>
      <c r="CB235" s="192"/>
      <c r="CC235" s="78"/>
      <c r="CD235" s="78"/>
      <c r="CE235" s="78"/>
      <c r="CF235" s="78"/>
      <c r="CG235" s="78"/>
      <c r="CH235" s="79"/>
      <c r="CI235" s="27">
        <f t="shared" si="1"/>
        <v>0</v>
      </c>
    </row>
    <row r="236" spans="1:87" ht="34.5" customHeight="1" x14ac:dyDescent="0.25">
      <c r="A236" s="23">
        <f t="shared" si="0"/>
        <v>224</v>
      </c>
      <c r="B236" s="182"/>
      <c r="C236" s="79"/>
      <c r="D236" s="179"/>
      <c r="E236" s="78"/>
      <c r="F236" s="79"/>
      <c r="G236" s="183"/>
      <c r="H236" s="79"/>
      <c r="I236" s="24"/>
      <c r="J236" s="28"/>
      <c r="K236" s="184"/>
      <c r="L236" s="79"/>
      <c r="M236" s="185"/>
      <c r="N236" s="79"/>
      <c r="O236" s="186"/>
      <c r="P236" s="79"/>
      <c r="Q236" s="187"/>
      <c r="R236" s="79"/>
      <c r="S236" s="181"/>
      <c r="T236" s="79"/>
      <c r="U236" s="181"/>
      <c r="V236" s="79"/>
      <c r="W236" s="182"/>
      <c r="X236" s="79"/>
      <c r="Y236" s="182"/>
      <c r="Z236" s="79"/>
      <c r="AA236" s="181"/>
      <c r="AB236" s="79"/>
      <c r="AC236" s="181"/>
      <c r="AD236" s="79"/>
      <c r="AE236" s="182"/>
      <c r="AF236" s="79"/>
      <c r="AG236" s="182"/>
      <c r="AH236" s="79"/>
      <c r="AI236" s="181"/>
      <c r="AJ236" s="79"/>
      <c r="AK236" s="181"/>
      <c r="AL236" s="79"/>
      <c r="AM236" s="182"/>
      <c r="AN236" s="79"/>
      <c r="AO236" s="182"/>
      <c r="AP236" s="79"/>
      <c r="AQ236" s="181"/>
      <c r="AR236" s="79"/>
      <c r="AS236" s="181"/>
      <c r="AT236" s="79"/>
      <c r="AU236" s="182"/>
      <c r="AV236" s="79"/>
      <c r="AW236" s="182"/>
      <c r="AX236" s="79"/>
      <c r="AY236" s="181"/>
      <c r="AZ236" s="79"/>
      <c r="BA236" s="181"/>
      <c r="BB236" s="79"/>
      <c r="BC236" s="182"/>
      <c r="BD236" s="79"/>
      <c r="BE236" s="182"/>
      <c r="BF236" s="79"/>
      <c r="BG236" s="181"/>
      <c r="BH236" s="79"/>
      <c r="BI236" s="181"/>
      <c r="BJ236" s="79"/>
      <c r="BK236" s="182"/>
      <c r="BL236" s="79"/>
      <c r="BM236" s="182"/>
      <c r="BN236" s="79"/>
      <c r="BO236" s="180"/>
      <c r="BP236" s="78"/>
      <c r="BQ236" s="79"/>
      <c r="BR236" s="26"/>
      <c r="BS236" s="193"/>
      <c r="BT236" s="79"/>
      <c r="BU236" s="192"/>
      <c r="BV236" s="78"/>
      <c r="BW236" s="78"/>
      <c r="BX236" s="78"/>
      <c r="BY236" s="78"/>
      <c r="BZ236" s="78"/>
      <c r="CA236" s="79"/>
      <c r="CB236" s="192"/>
      <c r="CC236" s="78"/>
      <c r="CD236" s="78"/>
      <c r="CE236" s="78"/>
      <c r="CF236" s="78"/>
      <c r="CG236" s="78"/>
      <c r="CH236" s="79"/>
      <c r="CI236" s="27">
        <f t="shared" si="1"/>
        <v>0</v>
      </c>
    </row>
    <row r="237" spans="1:87" ht="34.5" customHeight="1" x14ac:dyDescent="0.25">
      <c r="A237" s="23">
        <f t="shared" si="0"/>
        <v>225</v>
      </c>
      <c r="B237" s="179"/>
      <c r="C237" s="79"/>
      <c r="D237" s="181"/>
      <c r="E237" s="78"/>
      <c r="F237" s="79"/>
      <c r="G237" s="188"/>
      <c r="H237" s="79"/>
      <c r="I237" s="24"/>
      <c r="J237" s="25"/>
      <c r="K237" s="184"/>
      <c r="L237" s="79"/>
      <c r="M237" s="189"/>
      <c r="N237" s="79"/>
      <c r="O237" s="186"/>
      <c r="P237" s="79"/>
      <c r="Q237" s="190"/>
      <c r="R237" s="79"/>
      <c r="S237" s="181"/>
      <c r="T237" s="79"/>
      <c r="U237" s="181"/>
      <c r="V237" s="79"/>
      <c r="W237" s="179"/>
      <c r="X237" s="79"/>
      <c r="Y237" s="179"/>
      <c r="Z237" s="79"/>
      <c r="AA237" s="181"/>
      <c r="AB237" s="79"/>
      <c r="AC237" s="181"/>
      <c r="AD237" s="79"/>
      <c r="AE237" s="179"/>
      <c r="AF237" s="79"/>
      <c r="AG237" s="179"/>
      <c r="AH237" s="79"/>
      <c r="AI237" s="181"/>
      <c r="AJ237" s="79"/>
      <c r="AK237" s="181"/>
      <c r="AL237" s="79"/>
      <c r="AM237" s="179"/>
      <c r="AN237" s="79"/>
      <c r="AO237" s="179"/>
      <c r="AP237" s="79"/>
      <c r="AQ237" s="181"/>
      <c r="AR237" s="79"/>
      <c r="AS237" s="181"/>
      <c r="AT237" s="79"/>
      <c r="AU237" s="179"/>
      <c r="AV237" s="79"/>
      <c r="AW237" s="179"/>
      <c r="AX237" s="79"/>
      <c r="AY237" s="181"/>
      <c r="AZ237" s="79"/>
      <c r="BA237" s="181"/>
      <c r="BB237" s="79"/>
      <c r="BC237" s="179"/>
      <c r="BD237" s="79"/>
      <c r="BE237" s="179"/>
      <c r="BF237" s="79"/>
      <c r="BG237" s="181"/>
      <c r="BH237" s="79"/>
      <c r="BI237" s="181"/>
      <c r="BJ237" s="79"/>
      <c r="BK237" s="179"/>
      <c r="BL237" s="79"/>
      <c r="BM237" s="179"/>
      <c r="BN237" s="79"/>
      <c r="BO237" s="180"/>
      <c r="BP237" s="78"/>
      <c r="BQ237" s="79"/>
      <c r="BR237" s="26"/>
      <c r="BS237" s="191"/>
      <c r="BT237" s="79"/>
      <c r="BU237" s="192"/>
      <c r="BV237" s="78"/>
      <c r="BW237" s="78"/>
      <c r="BX237" s="78"/>
      <c r="BY237" s="78"/>
      <c r="BZ237" s="78"/>
      <c r="CA237" s="79"/>
      <c r="CB237" s="192"/>
      <c r="CC237" s="78"/>
      <c r="CD237" s="78"/>
      <c r="CE237" s="78"/>
      <c r="CF237" s="78"/>
      <c r="CG237" s="78"/>
      <c r="CH237" s="79"/>
      <c r="CI237" s="27">
        <f t="shared" si="1"/>
        <v>0</v>
      </c>
    </row>
    <row r="238" spans="1:87" ht="34.5" customHeight="1" x14ac:dyDescent="0.25">
      <c r="A238" s="23">
        <f t="shared" si="0"/>
        <v>226</v>
      </c>
      <c r="B238" s="182"/>
      <c r="C238" s="79"/>
      <c r="D238" s="179"/>
      <c r="E238" s="78"/>
      <c r="F238" s="79"/>
      <c r="G238" s="183"/>
      <c r="H238" s="79"/>
      <c r="I238" s="24"/>
      <c r="J238" s="28"/>
      <c r="K238" s="184"/>
      <c r="L238" s="79"/>
      <c r="M238" s="185"/>
      <c r="N238" s="79"/>
      <c r="O238" s="186"/>
      <c r="P238" s="79"/>
      <c r="Q238" s="187"/>
      <c r="R238" s="79"/>
      <c r="S238" s="181"/>
      <c r="T238" s="79"/>
      <c r="U238" s="181"/>
      <c r="V238" s="79"/>
      <c r="W238" s="182"/>
      <c r="X238" s="79"/>
      <c r="Y238" s="182"/>
      <c r="Z238" s="79"/>
      <c r="AA238" s="181"/>
      <c r="AB238" s="79"/>
      <c r="AC238" s="181"/>
      <c r="AD238" s="79"/>
      <c r="AE238" s="182"/>
      <c r="AF238" s="79"/>
      <c r="AG238" s="182"/>
      <c r="AH238" s="79"/>
      <c r="AI238" s="181"/>
      <c r="AJ238" s="79"/>
      <c r="AK238" s="181"/>
      <c r="AL238" s="79"/>
      <c r="AM238" s="182"/>
      <c r="AN238" s="79"/>
      <c r="AO238" s="182"/>
      <c r="AP238" s="79"/>
      <c r="AQ238" s="181"/>
      <c r="AR238" s="79"/>
      <c r="AS238" s="181"/>
      <c r="AT238" s="79"/>
      <c r="AU238" s="182"/>
      <c r="AV238" s="79"/>
      <c r="AW238" s="182"/>
      <c r="AX238" s="79"/>
      <c r="AY238" s="181"/>
      <c r="AZ238" s="79"/>
      <c r="BA238" s="181"/>
      <c r="BB238" s="79"/>
      <c r="BC238" s="182"/>
      <c r="BD238" s="79"/>
      <c r="BE238" s="182"/>
      <c r="BF238" s="79"/>
      <c r="BG238" s="181"/>
      <c r="BH238" s="79"/>
      <c r="BI238" s="181"/>
      <c r="BJ238" s="79"/>
      <c r="BK238" s="182"/>
      <c r="BL238" s="79"/>
      <c r="BM238" s="182"/>
      <c r="BN238" s="79"/>
      <c r="BO238" s="180"/>
      <c r="BP238" s="78"/>
      <c r="BQ238" s="79"/>
      <c r="BR238" s="26"/>
      <c r="BS238" s="193"/>
      <c r="BT238" s="79"/>
      <c r="BU238" s="192"/>
      <c r="BV238" s="78"/>
      <c r="BW238" s="78"/>
      <c r="BX238" s="78"/>
      <c r="BY238" s="78"/>
      <c r="BZ238" s="78"/>
      <c r="CA238" s="79"/>
      <c r="CB238" s="192"/>
      <c r="CC238" s="78"/>
      <c r="CD238" s="78"/>
      <c r="CE238" s="78"/>
      <c r="CF238" s="78"/>
      <c r="CG238" s="78"/>
      <c r="CH238" s="79"/>
      <c r="CI238" s="27">
        <f t="shared" si="1"/>
        <v>0</v>
      </c>
    </row>
    <row r="239" spans="1:87" ht="34.5" customHeight="1" x14ac:dyDescent="0.25">
      <c r="A239" s="23">
        <f t="shared" si="0"/>
        <v>227</v>
      </c>
      <c r="B239" s="179"/>
      <c r="C239" s="79"/>
      <c r="D239" s="181"/>
      <c r="E239" s="78"/>
      <c r="F239" s="79"/>
      <c r="G239" s="188"/>
      <c r="H239" s="79"/>
      <c r="I239" s="24"/>
      <c r="J239" s="25"/>
      <c r="K239" s="184"/>
      <c r="L239" s="79"/>
      <c r="M239" s="189"/>
      <c r="N239" s="79"/>
      <c r="O239" s="186"/>
      <c r="P239" s="79"/>
      <c r="Q239" s="190"/>
      <c r="R239" s="79"/>
      <c r="S239" s="181"/>
      <c r="T239" s="79"/>
      <c r="U239" s="181"/>
      <c r="V239" s="79"/>
      <c r="W239" s="179"/>
      <c r="X239" s="79"/>
      <c r="Y239" s="179"/>
      <c r="Z239" s="79"/>
      <c r="AA239" s="181"/>
      <c r="AB239" s="79"/>
      <c r="AC239" s="181"/>
      <c r="AD239" s="79"/>
      <c r="AE239" s="179"/>
      <c r="AF239" s="79"/>
      <c r="AG239" s="179"/>
      <c r="AH239" s="79"/>
      <c r="AI239" s="181"/>
      <c r="AJ239" s="79"/>
      <c r="AK239" s="181"/>
      <c r="AL239" s="79"/>
      <c r="AM239" s="179"/>
      <c r="AN239" s="79"/>
      <c r="AO239" s="179"/>
      <c r="AP239" s="79"/>
      <c r="AQ239" s="181"/>
      <c r="AR239" s="79"/>
      <c r="AS239" s="181"/>
      <c r="AT239" s="79"/>
      <c r="AU239" s="179"/>
      <c r="AV239" s="79"/>
      <c r="AW239" s="179"/>
      <c r="AX239" s="79"/>
      <c r="AY239" s="181"/>
      <c r="AZ239" s="79"/>
      <c r="BA239" s="181"/>
      <c r="BB239" s="79"/>
      <c r="BC239" s="179"/>
      <c r="BD239" s="79"/>
      <c r="BE239" s="179"/>
      <c r="BF239" s="79"/>
      <c r="BG239" s="181"/>
      <c r="BH239" s="79"/>
      <c r="BI239" s="181"/>
      <c r="BJ239" s="79"/>
      <c r="BK239" s="179"/>
      <c r="BL239" s="79"/>
      <c r="BM239" s="179"/>
      <c r="BN239" s="79"/>
      <c r="BO239" s="180"/>
      <c r="BP239" s="78"/>
      <c r="BQ239" s="79"/>
      <c r="BR239" s="26"/>
      <c r="BS239" s="191"/>
      <c r="BT239" s="79"/>
      <c r="BU239" s="192"/>
      <c r="BV239" s="78"/>
      <c r="BW239" s="78"/>
      <c r="BX239" s="78"/>
      <c r="BY239" s="78"/>
      <c r="BZ239" s="78"/>
      <c r="CA239" s="79"/>
      <c r="CB239" s="192"/>
      <c r="CC239" s="78"/>
      <c r="CD239" s="78"/>
      <c r="CE239" s="78"/>
      <c r="CF239" s="78"/>
      <c r="CG239" s="78"/>
      <c r="CH239" s="79"/>
      <c r="CI239" s="27">
        <f t="shared" si="1"/>
        <v>0</v>
      </c>
    </row>
    <row r="240" spans="1:87" ht="34.5" customHeight="1" x14ac:dyDescent="0.25">
      <c r="A240" s="23">
        <f t="shared" si="0"/>
        <v>228</v>
      </c>
      <c r="B240" s="182"/>
      <c r="C240" s="79"/>
      <c r="D240" s="179"/>
      <c r="E240" s="78"/>
      <c r="F240" s="79"/>
      <c r="G240" s="183"/>
      <c r="H240" s="79"/>
      <c r="I240" s="24"/>
      <c r="J240" s="28"/>
      <c r="K240" s="184"/>
      <c r="L240" s="79"/>
      <c r="M240" s="185"/>
      <c r="N240" s="79"/>
      <c r="O240" s="186"/>
      <c r="P240" s="79"/>
      <c r="Q240" s="187"/>
      <c r="R240" s="79"/>
      <c r="S240" s="181"/>
      <c r="T240" s="79"/>
      <c r="U240" s="181"/>
      <c r="V240" s="79"/>
      <c r="W240" s="182"/>
      <c r="X240" s="79"/>
      <c r="Y240" s="182"/>
      <c r="Z240" s="79"/>
      <c r="AA240" s="181"/>
      <c r="AB240" s="79"/>
      <c r="AC240" s="181"/>
      <c r="AD240" s="79"/>
      <c r="AE240" s="182"/>
      <c r="AF240" s="79"/>
      <c r="AG240" s="182"/>
      <c r="AH240" s="79"/>
      <c r="AI240" s="181"/>
      <c r="AJ240" s="79"/>
      <c r="AK240" s="181"/>
      <c r="AL240" s="79"/>
      <c r="AM240" s="182"/>
      <c r="AN240" s="79"/>
      <c r="AO240" s="182"/>
      <c r="AP240" s="79"/>
      <c r="AQ240" s="181"/>
      <c r="AR240" s="79"/>
      <c r="AS240" s="181"/>
      <c r="AT240" s="79"/>
      <c r="AU240" s="182"/>
      <c r="AV240" s="79"/>
      <c r="AW240" s="182"/>
      <c r="AX240" s="79"/>
      <c r="AY240" s="181"/>
      <c r="AZ240" s="79"/>
      <c r="BA240" s="181"/>
      <c r="BB240" s="79"/>
      <c r="BC240" s="182"/>
      <c r="BD240" s="79"/>
      <c r="BE240" s="182"/>
      <c r="BF240" s="79"/>
      <c r="BG240" s="181"/>
      <c r="BH240" s="79"/>
      <c r="BI240" s="181"/>
      <c r="BJ240" s="79"/>
      <c r="BK240" s="182"/>
      <c r="BL240" s="79"/>
      <c r="BM240" s="182"/>
      <c r="BN240" s="79"/>
      <c r="BO240" s="180"/>
      <c r="BP240" s="78"/>
      <c r="BQ240" s="79"/>
      <c r="BR240" s="26"/>
      <c r="BS240" s="193"/>
      <c r="BT240" s="79"/>
      <c r="BU240" s="192"/>
      <c r="BV240" s="78"/>
      <c r="BW240" s="78"/>
      <c r="BX240" s="78"/>
      <c r="BY240" s="78"/>
      <c r="BZ240" s="78"/>
      <c r="CA240" s="79"/>
      <c r="CB240" s="192"/>
      <c r="CC240" s="78"/>
      <c r="CD240" s="78"/>
      <c r="CE240" s="78"/>
      <c r="CF240" s="78"/>
      <c r="CG240" s="78"/>
      <c r="CH240" s="79"/>
      <c r="CI240" s="27">
        <f t="shared" si="1"/>
        <v>0</v>
      </c>
    </row>
    <row r="241" spans="1:87" ht="34.5" customHeight="1" x14ac:dyDescent="0.25">
      <c r="A241" s="23">
        <f t="shared" si="0"/>
        <v>229</v>
      </c>
      <c r="B241" s="179"/>
      <c r="C241" s="79"/>
      <c r="D241" s="181"/>
      <c r="E241" s="78"/>
      <c r="F241" s="79"/>
      <c r="G241" s="188"/>
      <c r="H241" s="79"/>
      <c r="I241" s="24"/>
      <c r="J241" s="25"/>
      <c r="K241" s="184"/>
      <c r="L241" s="79"/>
      <c r="M241" s="189"/>
      <c r="N241" s="79"/>
      <c r="O241" s="186"/>
      <c r="P241" s="79"/>
      <c r="Q241" s="190"/>
      <c r="R241" s="79"/>
      <c r="S241" s="181"/>
      <c r="T241" s="79"/>
      <c r="U241" s="181"/>
      <c r="V241" s="79"/>
      <c r="W241" s="179"/>
      <c r="X241" s="79"/>
      <c r="Y241" s="179"/>
      <c r="Z241" s="79"/>
      <c r="AA241" s="181"/>
      <c r="AB241" s="79"/>
      <c r="AC241" s="181"/>
      <c r="AD241" s="79"/>
      <c r="AE241" s="179"/>
      <c r="AF241" s="79"/>
      <c r="AG241" s="179"/>
      <c r="AH241" s="79"/>
      <c r="AI241" s="181"/>
      <c r="AJ241" s="79"/>
      <c r="AK241" s="181"/>
      <c r="AL241" s="79"/>
      <c r="AM241" s="179"/>
      <c r="AN241" s="79"/>
      <c r="AO241" s="179"/>
      <c r="AP241" s="79"/>
      <c r="AQ241" s="181"/>
      <c r="AR241" s="79"/>
      <c r="AS241" s="181"/>
      <c r="AT241" s="79"/>
      <c r="AU241" s="179"/>
      <c r="AV241" s="79"/>
      <c r="AW241" s="179"/>
      <c r="AX241" s="79"/>
      <c r="AY241" s="181"/>
      <c r="AZ241" s="79"/>
      <c r="BA241" s="181"/>
      <c r="BB241" s="79"/>
      <c r="BC241" s="179"/>
      <c r="BD241" s="79"/>
      <c r="BE241" s="179"/>
      <c r="BF241" s="79"/>
      <c r="BG241" s="181"/>
      <c r="BH241" s="79"/>
      <c r="BI241" s="181"/>
      <c r="BJ241" s="79"/>
      <c r="BK241" s="179"/>
      <c r="BL241" s="79"/>
      <c r="BM241" s="179"/>
      <c r="BN241" s="79"/>
      <c r="BO241" s="180"/>
      <c r="BP241" s="78"/>
      <c r="BQ241" s="79"/>
      <c r="BR241" s="26"/>
      <c r="BS241" s="191"/>
      <c r="BT241" s="79"/>
      <c r="BU241" s="192"/>
      <c r="BV241" s="78"/>
      <c r="BW241" s="78"/>
      <c r="BX241" s="78"/>
      <c r="BY241" s="78"/>
      <c r="BZ241" s="78"/>
      <c r="CA241" s="79"/>
      <c r="CB241" s="192"/>
      <c r="CC241" s="78"/>
      <c r="CD241" s="78"/>
      <c r="CE241" s="78"/>
      <c r="CF241" s="78"/>
      <c r="CG241" s="78"/>
      <c r="CH241" s="79"/>
      <c r="CI241" s="27">
        <f t="shared" si="1"/>
        <v>0</v>
      </c>
    </row>
    <row r="242" spans="1:87" ht="34.5" customHeight="1" x14ac:dyDescent="0.25">
      <c r="A242" s="23">
        <f t="shared" si="0"/>
        <v>230</v>
      </c>
      <c r="B242" s="182"/>
      <c r="C242" s="79"/>
      <c r="D242" s="179"/>
      <c r="E242" s="78"/>
      <c r="F242" s="79"/>
      <c r="G242" s="183"/>
      <c r="H242" s="79"/>
      <c r="I242" s="24"/>
      <c r="J242" s="28"/>
      <c r="K242" s="184"/>
      <c r="L242" s="79"/>
      <c r="M242" s="185"/>
      <c r="N242" s="79"/>
      <c r="O242" s="186"/>
      <c r="P242" s="79"/>
      <c r="Q242" s="187"/>
      <c r="R242" s="79"/>
      <c r="S242" s="181"/>
      <c r="T242" s="79"/>
      <c r="U242" s="181"/>
      <c r="V242" s="79"/>
      <c r="W242" s="182"/>
      <c r="X242" s="79"/>
      <c r="Y242" s="182"/>
      <c r="Z242" s="79"/>
      <c r="AA242" s="181"/>
      <c r="AB242" s="79"/>
      <c r="AC242" s="181"/>
      <c r="AD242" s="79"/>
      <c r="AE242" s="182"/>
      <c r="AF242" s="79"/>
      <c r="AG242" s="182"/>
      <c r="AH242" s="79"/>
      <c r="AI242" s="181"/>
      <c r="AJ242" s="79"/>
      <c r="AK242" s="181"/>
      <c r="AL242" s="79"/>
      <c r="AM242" s="182"/>
      <c r="AN242" s="79"/>
      <c r="AO242" s="182"/>
      <c r="AP242" s="79"/>
      <c r="AQ242" s="181"/>
      <c r="AR242" s="79"/>
      <c r="AS242" s="181"/>
      <c r="AT242" s="79"/>
      <c r="AU242" s="182"/>
      <c r="AV242" s="79"/>
      <c r="AW242" s="182"/>
      <c r="AX242" s="79"/>
      <c r="AY242" s="181"/>
      <c r="AZ242" s="79"/>
      <c r="BA242" s="181"/>
      <c r="BB242" s="79"/>
      <c r="BC242" s="182"/>
      <c r="BD242" s="79"/>
      <c r="BE242" s="182"/>
      <c r="BF242" s="79"/>
      <c r="BG242" s="181"/>
      <c r="BH242" s="79"/>
      <c r="BI242" s="181"/>
      <c r="BJ242" s="79"/>
      <c r="BK242" s="182"/>
      <c r="BL242" s="79"/>
      <c r="BM242" s="182"/>
      <c r="BN242" s="79"/>
      <c r="BO242" s="180"/>
      <c r="BP242" s="78"/>
      <c r="BQ242" s="79"/>
      <c r="BR242" s="26"/>
      <c r="BS242" s="193"/>
      <c r="BT242" s="79"/>
      <c r="BU242" s="192"/>
      <c r="BV242" s="78"/>
      <c r="BW242" s="78"/>
      <c r="BX242" s="78"/>
      <c r="BY242" s="78"/>
      <c r="BZ242" s="78"/>
      <c r="CA242" s="79"/>
      <c r="CB242" s="192"/>
      <c r="CC242" s="78"/>
      <c r="CD242" s="78"/>
      <c r="CE242" s="78"/>
      <c r="CF242" s="78"/>
      <c r="CG242" s="78"/>
      <c r="CH242" s="79"/>
      <c r="CI242" s="27">
        <f t="shared" si="1"/>
        <v>0</v>
      </c>
    </row>
    <row r="243" spans="1:87" ht="34.5" customHeight="1" x14ac:dyDescent="0.25">
      <c r="A243" s="23">
        <f t="shared" si="0"/>
        <v>231</v>
      </c>
      <c r="B243" s="179"/>
      <c r="C243" s="79"/>
      <c r="D243" s="181"/>
      <c r="E243" s="78"/>
      <c r="F243" s="79"/>
      <c r="G243" s="188"/>
      <c r="H243" s="79"/>
      <c r="I243" s="24"/>
      <c r="J243" s="25"/>
      <c r="K243" s="184"/>
      <c r="L243" s="79"/>
      <c r="M243" s="189"/>
      <c r="N243" s="79"/>
      <c r="O243" s="186"/>
      <c r="P243" s="79"/>
      <c r="Q243" s="190"/>
      <c r="R243" s="79"/>
      <c r="S243" s="181"/>
      <c r="T243" s="79"/>
      <c r="U243" s="181"/>
      <c r="V243" s="79"/>
      <c r="W243" s="179"/>
      <c r="X243" s="79"/>
      <c r="Y243" s="179"/>
      <c r="Z243" s="79"/>
      <c r="AA243" s="181"/>
      <c r="AB243" s="79"/>
      <c r="AC243" s="181"/>
      <c r="AD243" s="79"/>
      <c r="AE243" s="179"/>
      <c r="AF243" s="79"/>
      <c r="AG243" s="179"/>
      <c r="AH243" s="79"/>
      <c r="AI243" s="181"/>
      <c r="AJ243" s="79"/>
      <c r="AK243" s="181"/>
      <c r="AL243" s="79"/>
      <c r="AM243" s="179"/>
      <c r="AN243" s="79"/>
      <c r="AO243" s="179"/>
      <c r="AP243" s="79"/>
      <c r="AQ243" s="181"/>
      <c r="AR243" s="79"/>
      <c r="AS243" s="181"/>
      <c r="AT243" s="79"/>
      <c r="AU243" s="179"/>
      <c r="AV243" s="79"/>
      <c r="AW243" s="179"/>
      <c r="AX243" s="79"/>
      <c r="AY243" s="181"/>
      <c r="AZ243" s="79"/>
      <c r="BA243" s="181"/>
      <c r="BB243" s="79"/>
      <c r="BC243" s="179"/>
      <c r="BD243" s="79"/>
      <c r="BE243" s="179"/>
      <c r="BF243" s="79"/>
      <c r="BG243" s="181"/>
      <c r="BH243" s="79"/>
      <c r="BI243" s="181"/>
      <c r="BJ243" s="79"/>
      <c r="BK243" s="179"/>
      <c r="BL243" s="79"/>
      <c r="BM243" s="179"/>
      <c r="BN243" s="79"/>
      <c r="BO243" s="180"/>
      <c r="BP243" s="78"/>
      <c r="BQ243" s="79"/>
      <c r="BR243" s="26"/>
      <c r="BS243" s="191"/>
      <c r="BT243" s="79"/>
      <c r="BU243" s="192"/>
      <c r="BV243" s="78"/>
      <c r="BW243" s="78"/>
      <c r="BX243" s="78"/>
      <c r="BY243" s="78"/>
      <c r="BZ243" s="78"/>
      <c r="CA243" s="79"/>
      <c r="CB243" s="192"/>
      <c r="CC243" s="78"/>
      <c r="CD243" s="78"/>
      <c r="CE243" s="78"/>
      <c r="CF243" s="78"/>
      <c r="CG243" s="78"/>
      <c r="CH243" s="79"/>
      <c r="CI243" s="27">
        <f t="shared" si="1"/>
        <v>0</v>
      </c>
    </row>
    <row r="244" spans="1:87" ht="34.5" customHeight="1" x14ac:dyDescent="0.25">
      <c r="A244" s="23">
        <f t="shared" si="0"/>
        <v>232</v>
      </c>
      <c r="B244" s="182"/>
      <c r="C244" s="79"/>
      <c r="D244" s="179"/>
      <c r="E244" s="78"/>
      <c r="F244" s="79"/>
      <c r="G244" s="183"/>
      <c r="H244" s="79"/>
      <c r="I244" s="24"/>
      <c r="J244" s="28"/>
      <c r="K244" s="184"/>
      <c r="L244" s="79"/>
      <c r="M244" s="185"/>
      <c r="N244" s="79"/>
      <c r="O244" s="186"/>
      <c r="P244" s="79"/>
      <c r="Q244" s="187"/>
      <c r="R244" s="79"/>
      <c r="S244" s="181"/>
      <c r="T244" s="79"/>
      <c r="U244" s="181"/>
      <c r="V244" s="79"/>
      <c r="W244" s="182"/>
      <c r="X244" s="79"/>
      <c r="Y244" s="182"/>
      <c r="Z244" s="79"/>
      <c r="AA244" s="181"/>
      <c r="AB244" s="79"/>
      <c r="AC244" s="181"/>
      <c r="AD244" s="79"/>
      <c r="AE244" s="182"/>
      <c r="AF244" s="79"/>
      <c r="AG244" s="182"/>
      <c r="AH244" s="79"/>
      <c r="AI244" s="181"/>
      <c r="AJ244" s="79"/>
      <c r="AK244" s="181"/>
      <c r="AL244" s="79"/>
      <c r="AM244" s="182"/>
      <c r="AN244" s="79"/>
      <c r="AO244" s="182"/>
      <c r="AP244" s="79"/>
      <c r="AQ244" s="181"/>
      <c r="AR244" s="79"/>
      <c r="AS244" s="181"/>
      <c r="AT244" s="79"/>
      <c r="AU244" s="182"/>
      <c r="AV244" s="79"/>
      <c r="AW244" s="182"/>
      <c r="AX244" s="79"/>
      <c r="AY244" s="181"/>
      <c r="AZ244" s="79"/>
      <c r="BA244" s="181"/>
      <c r="BB244" s="79"/>
      <c r="BC244" s="182"/>
      <c r="BD244" s="79"/>
      <c r="BE244" s="182"/>
      <c r="BF244" s="79"/>
      <c r="BG244" s="181"/>
      <c r="BH244" s="79"/>
      <c r="BI244" s="181"/>
      <c r="BJ244" s="79"/>
      <c r="BK244" s="182"/>
      <c r="BL244" s="79"/>
      <c r="BM244" s="182"/>
      <c r="BN244" s="79"/>
      <c r="BO244" s="180"/>
      <c r="BP244" s="78"/>
      <c r="BQ244" s="79"/>
      <c r="BR244" s="26"/>
      <c r="BS244" s="193"/>
      <c r="BT244" s="79"/>
      <c r="BU244" s="192"/>
      <c r="BV244" s="78"/>
      <c r="BW244" s="78"/>
      <c r="BX244" s="78"/>
      <c r="BY244" s="78"/>
      <c r="BZ244" s="78"/>
      <c r="CA244" s="79"/>
      <c r="CB244" s="192"/>
      <c r="CC244" s="78"/>
      <c r="CD244" s="78"/>
      <c r="CE244" s="78"/>
      <c r="CF244" s="78"/>
      <c r="CG244" s="78"/>
      <c r="CH244" s="79"/>
      <c r="CI244" s="27">
        <f t="shared" si="1"/>
        <v>0</v>
      </c>
    </row>
    <row r="245" spans="1:87" ht="34.5" customHeight="1" x14ac:dyDescent="0.25">
      <c r="A245" s="23">
        <f t="shared" si="0"/>
        <v>233</v>
      </c>
      <c r="B245" s="179"/>
      <c r="C245" s="79"/>
      <c r="D245" s="181"/>
      <c r="E245" s="78"/>
      <c r="F245" s="79"/>
      <c r="G245" s="188"/>
      <c r="H245" s="79"/>
      <c r="I245" s="24"/>
      <c r="J245" s="25"/>
      <c r="K245" s="184"/>
      <c r="L245" s="79"/>
      <c r="M245" s="189"/>
      <c r="N245" s="79"/>
      <c r="O245" s="186"/>
      <c r="P245" s="79"/>
      <c r="Q245" s="190"/>
      <c r="R245" s="79"/>
      <c r="S245" s="181"/>
      <c r="T245" s="79"/>
      <c r="U245" s="181"/>
      <c r="V245" s="79"/>
      <c r="W245" s="179"/>
      <c r="X245" s="79"/>
      <c r="Y245" s="179"/>
      <c r="Z245" s="79"/>
      <c r="AA245" s="181"/>
      <c r="AB245" s="79"/>
      <c r="AC245" s="181"/>
      <c r="AD245" s="79"/>
      <c r="AE245" s="179"/>
      <c r="AF245" s="79"/>
      <c r="AG245" s="179"/>
      <c r="AH245" s="79"/>
      <c r="AI245" s="181"/>
      <c r="AJ245" s="79"/>
      <c r="AK245" s="181"/>
      <c r="AL245" s="79"/>
      <c r="AM245" s="179"/>
      <c r="AN245" s="79"/>
      <c r="AO245" s="179"/>
      <c r="AP245" s="79"/>
      <c r="AQ245" s="181"/>
      <c r="AR245" s="79"/>
      <c r="AS245" s="181"/>
      <c r="AT245" s="79"/>
      <c r="AU245" s="179"/>
      <c r="AV245" s="79"/>
      <c r="AW245" s="179"/>
      <c r="AX245" s="79"/>
      <c r="AY245" s="181"/>
      <c r="AZ245" s="79"/>
      <c r="BA245" s="181"/>
      <c r="BB245" s="79"/>
      <c r="BC245" s="179"/>
      <c r="BD245" s="79"/>
      <c r="BE245" s="179"/>
      <c r="BF245" s="79"/>
      <c r="BG245" s="181"/>
      <c r="BH245" s="79"/>
      <c r="BI245" s="181"/>
      <c r="BJ245" s="79"/>
      <c r="BK245" s="179"/>
      <c r="BL245" s="79"/>
      <c r="BM245" s="179"/>
      <c r="BN245" s="79"/>
      <c r="BO245" s="180"/>
      <c r="BP245" s="78"/>
      <c r="BQ245" s="79"/>
      <c r="BR245" s="26"/>
      <c r="BS245" s="191"/>
      <c r="BT245" s="79"/>
      <c r="BU245" s="192"/>
      <c r="BV245" s="78"/>
      <c r="BW245" s="78"/>
      <c r="BX245" s="78"/>
      <c r="BY245" s="78"/>
      <c r="BZ245" s="78"/>
      <c r="CA245" s="79"/>
      <c r="CB245" s="192"/>
      <c r="CC245" s="78"/>
      <c r="CD245" s="78"/>
      <c r="CE245" s="78"/>
      <c r="CF245" s="78"/>
      <c r="CG245" s="78"/>
      <c r="CH245" s="79"/>
      <c r="CI245" s="27">
        <f t="shared" si="1"/>
        <v>0</v>
      </c>
    </row>
    <row r="246" spans="1:87" ht="34.5" customHeight="1" x14ac:dyDescent="0.25">
      <c r="A246" s="23">
        <f t="shared" si="0"/>
        <v>234</v>
      </c>
      <c r="B246" s="182"/>
      <c r="C246" s="79"/>
      <c r="D246" s="179"/>
      <c r="E246" s="78"/>
      <c r="F246" s="79"/>
      <c r="G246" s="183"/>
      <c r="H246" s="79"/>
      <c r="I246" s="24"/>
      <c r="J246" s="28"/>
      <c r="K246" s="184"/>
      <c r="L246" s="79"/>
      <c r="M246" s="185"/>
      <c r="N246" s="79"/>
      <c r="O246" s="186"/>
      <c r="P246" s="79"/>
      <c r="Q246" s="187"/>
      <c r="R246" s="79"/>
      <c r="S246" s="181"/>
      <c r="T246" s="79"/>
      <c r="U246" s="181"/>
      <c r="V246" s="79"/>
      <c r="W246" s="182"/>
      <c r="X246" s="79"/>
      <c r="Y246" s="182"/>
      <c r="Z246" s="79"/>
      <c r="AA246" s="181"/>
      <c r="AB246" s="79"/>
      <c r="AC246" s="181"/>
      <c r="AD246" s="79"/>
      <c r="AE246" s="182"/>
      <c r="AF246" s="79"/>
      <c r="AG246" s="182"/>
      <c r="AH246" s="79"/>
      <c r="AI246" s="181"/>
      <c r="AJ246" s="79"/>
      <c r="AK246" s="181"/>
      <c r="AL246" s="79"/>
      <c r="AM246" s="182"/>
      <c r="AN246" s="79"/>
      <c r="AO246" s="182"/>
      <c r="AP246" s="79"/>
      <c r="AQ246" s="181"/>
      <c r="AR246" s="79"/>
      <c r="AS246" s="181"/>
      <c r="AT246" s="79"/>
      <c r="AU246" s="182"/>
      <c r="AV246" s="79"/>
      <c r="AW246" s="182"/>
      <c r="AX246" s="79"/>
      <c r="AY246" s="181"/>
      <c r="AZ246" s="79"/>
      <c r="BA246" s="181"/>
      <c r="BB246" s="79"/>
      <c r="BC246" s="182"/>
      <c r="BD246" s="79"/>
      <c r="BE246" s="182"/>
      <c r="BF246" s="79"/>
      <c r="BG246" s="181"/>
      <c r="BH246" s="79"/>
      <c r="BI246" s="181"/>
      <c r="BJ246" s="79"/>
      <c r="BK246" s="182"/>
      <c r="BL246" s="79"/>
      <c r="BM246" s="182"/>
      <c r="BN246" s="79"/>
      <c r="BO246" s="180"/>
      <c r="BP246" s="78"/>
      <c r="BQ246" s="79"/>
      <c r="BR246" s="26"/>
      <c r="BS246" s="193"/>
      <c r="BT246" s="79"/>
      <c r="BU246" s="192"/>
      <c r="BV246" s="78"/>
      <c r="BW246" s="78"/>
      <c r="BX246" s="78"/>
      <c r="BY246" s="78"/>
      <c r="BZ246" s="78"/>
      <c r="CA246" s="79"/>
      <c r="CB246" s="192"/>
      <c r="CC246" s="78"/>
      <c r="CD246" s="78"/>
      <c r="CE246" s="78"/>
      <c r="CF246" s="78"/>
      <c r="CG246" s="78"/>
      <c r="CH246" s="79"/>
      <c r="CI246" s="27">
        <f t="shared" si="1"/>
        <v>0</v>
      </c>
    </row>
    <row r="247" spans="1:87" ht="34.5" customHeight="1" x14ac:dyDescent="0.25">
      <c r="A247" s="23">
        <f t="shared" si="0"/>
        <v>235</v>
      </c>
      <c r="B247" s="179"/>
      <c r="C247" s="79"/>
      <c r="D247" s="181"/>
      <c r="E247" s="78"/>
      <c r="F247" s="79"/>
      <c r="G247" s="188"/>
      <c r="H247" s="79"/>
      <c r="I247" s="24"/>
      <c r="J247" s="25"/>
      <c r="K247" s="184"/>
      <c r="L247" s="79"/>
      <c r="M247" s="189"/>
      <c r="N247" s="79"/>
      <c r="O247" s="186"/>
      <c r="P247" s="79"/>
      <c r="Q247" s="190"/>
      <c r="R247" s="79"/>
      <c r="S247" s="181"/>
      <c r="T247" s="79"/>
      <c r="U247" s="181"/>
      <c r="V247" s="79"/>
      <c r="W247" s="179"/>
      <c r="X247" s="79"/>
      <c r="Y247" s="179"/>
      <c r="Z247" s="79"/>
      <c r="AA247" s="181"/>
      <c r="AB247" s="79"/>
      <c r="AC247" s="181"/>
      <c r="AD247" s="79"/>
      <c r="AE247" s="179"/>
      <c r="AF247" s="79"/>
      <c r="AG247" s="179"/>
      <c r="AH247" s="79"/>
      <c r="AI247" s="181"/>
      <c r="AJ247" s="79"/>
      <c r="AK247" s="181"/>
      <c r="AL247" s="79"/>
      <c r="AM247" s="179"/>
      <c r="AN247" s="79"/>
      <c r="AO247" s="179"/>
      <c r="AP247" s="79"/>
      <c r="AQ247" s="181"/>
      <c r="AR247" s="79"/>
      <c r="AS247" s="181"/>
      <c r="AT247" s="79"/>
      <c r="AU247" s="179"/>
      <c r="AV247" s="79"/>
      <c r="AW247" s="179"/>
      <c r="AX247" s="79"/>
      <c r="AY247" s="181"/>
      <c r="AZ247" s="79"/>
      <c r="BA247" s="181"/>
      <c r="BB247" s="79"/>
      <c r="BC247" s="179"/>
      <c r="BD247" s="79"/>
      <c r="BE247" s="179"/>
      <c r="BF247" s="79"/>
      <c r="BG247" s="181"/>
      <c r="BH247" s="79"/>
      <c r="BI247" s="181"/>
      <c r="BJ247" s="79"/>
      <c r="BK247" s="179"/>
      <c r="BL247" s="79"/>
      <c r="BM247" s="179"/>
      <c r="BN247" s="79"/>
      <c r="BO247" s="180"/>
      <c r="BP247" s="78"/>
      <c r="BQ247" s="79"/>
      <c r="BR247" s="26"/>
      <c r="BS247" s="191"/>
      <c r="BT247" s="79"/>
      <c r="BU247" s="192"/>
      <c r="BV247" s="78"/>
      <c r="BW247" s="78"/>
      <c r="BX247" s="78"/>
      <c r="BY247" s="78"/>
      <c r="BZ247" s="78"/>
      <c r="CA247" s="79"/>
      <c r="CB247" s="192"/>
      <c r="CC247" s="78"/>
      <c r="CD247" s="78"/>
      <c r="CE247" s="78"/>
      <c r="CF247" s="78"/>
      <c r="CG247" s="78"/>
      <c r="CH247" s="79"/>
      <c r="CI247" s="27">
        <f t="shared" si="1"/>
        <v>0</v>
      </c>
    </row>
    <row r="248" spans="1:87" ht="34.5" customHeight="1" x14ac:dyDescent="0.25">
      <c r="A248" s="23">
        <f t="shared" si="0"/>
        <v>236</v>
      </c>
      <c r="B248" s="182"/>
      <c r="C248" s="79"/>
      <c r="D248" s="179"/>
      <c r="E248" s="78"/>
      <c r="F248" s="79"/>
      <c r="G248" s="183"/>
      <c r="H248" s="79"/>
      <c r="I248" s="24"/>
      <c r="J248" s="28"/>
      <c r="K248" s="184"/>
      <c r="L248" s="79"/>
      <c r="M248" s="185"/>
      <c r="N248" s="79"/>
      <c r="O248" s="186"/>
      <c r="P248" s="79"/>
      <c r="Q248" s="187"/>
      <c r="R248" s="79"/>
      <c r="S248" s="181"/>
      <c r="T248" s="79"/>
      <c r="U248" s="181"/>
      <c r="V248" s="79"/>
      <c r="W248" s="182"/>
      <c r="X248" s="79"/>
      <c r="Y248" s="182"/>
      <c r="Z248" s="79"/>
      <c r="AA248" s="181"/>
      <c r="AB248" s="79"/>
      <c r="AC248" s="181"/>
      <c r="AD248" s="79"/>
      <c r="AE248" s="182"/>
      <c r="AF248" s="79"/>
      <c r="AG248" s="182"/>
      <c r="AH248" s="79"/>
      <c r="AI248" s="181"/>
      <c r="AJ248" s="79"/>
      <c r="AK248" s="181"/>
      <c r="AL248" s="79"/>
      <c r="AM248" s="182"/>
      <c r="AN248" s="79"/>
      <c r="AO248" s="182"/>
      <c r="AP248" s="79"/>
      <c r="AQ248" s="181"/>
      <c r="AR248" s="79"/>
      <c r="AS248" s="181"/>
      <c r="AT248" s="79"/>
      <c r="AU248" s="182"/>
      <c r="AV248" s="79"/>
      <c r="AW248" s="182"/>
      <c r="AX248" s="79"/>
      <c r="AY248" s="181"/>
      <c r="AZ248" s="79"/>
      <c r="BA248" s="181"/>
      <c r="BB248" s="79"/>
      <c r="BC248" s="182"/>
      <c r="BD248" s="79"/>
      <c r="BE248" s="182"/>
      <c r="BF248" s="79"/>
      <c r="BG248" s="181"/>
      <c r="BH248" s="79"/>
      <c r="BI248" s="181"/>
      <c r="BJ248" s="79"/>
      <c r="BK248" s="182"/>
      <c r="BL248" s="79"/>
      <c r="BM248" s="182"/>
      <c r="BN248" s="79"/>
      <c r="BO248" s="180"/>
      <c r="BP248" s="78"/>
      <c r="BQ248" s="79"/>
      <c r="BR248" s="26"/>
      <c r="BS248" s="193"/>
      <c r="BT248" s="79"/>
      <c r="BU248" s="192"/>
      <c r="BV248" s="78"/>
      <c r="BW248" s="78"/>
      <c r="BX248" s="78"/>
      <c r="BY248" s="78"/>
      <c r="BZ248" s="78"/>
      <c r="CA248" s="79"/>
      <c r="CB248" s="192"/>
      <c r="CC248" s="78"/>
      <c r="CD248" s="78"/>
      <c r="CE248" s="78"/>
      <c r="CF248" s="78"/>
      <c r="CG248" s="78"/>
      <c r="CH248" s="79"/>
      <c r="CI248" s="27">
        <f t="shared" si="1"/>
        <v>0</v>
      </c>
    </row>
    <row r="249" spans="1:87" ht="34.5" customHeight="1" x14ac:dyDescent="0.25">
      <c r="A249" s="23">
        <f t="shared" si="0"/>
        <v>237</v>
      </c>
      <c r="B249" s="179"/>
      <c r="C249" s="79"/>
      <c r="D249" s="181"/>
      <c r="E249" s="78"/>
      <c r="F249" s="79"/>
      <c r="G249" s="188"/>
      <c r="H249" s="79"/>
      <c r="I249" s="24"/>
      <c r="J249" s="25"/>
      <c r="K249" s="184"/>
      <c r="L249" s="79"/>
      <c r="M249" s="189"/>
      <c r="N249" s="79"/>
      <c r="O249" s="186"/>
      <c r="P249" s="79"/>
      <c r="Q249" s="190"/>
      <c r="R249" s="79"/>
      <c r="S249" s="181"/>
      <c r="T249" s="79"/>
      <c r="U249" s="181"/>
      <c r="V249" s="79"/>
      <c r="W249" s="179"/>
      <c r="X249" s="79"/>
      <c r="Y249" s="179"/>
      <c r="Z249" s="79"/>
      <c r="AA249" s="181"/>
      <c r="AB249" s="79"/>
      <c r="AC249" s="181"/>
      <c r="AD249" s="79"/>
      <c r="AE249" s="179"/>
      <c r="AF249" s="79"/>
      <c r="AG249" s="179"/>
      <c r="AH249" s="79"/>
      <c r="AI249" s="181"/>
      <c r="AJ249" s="79"/>
      <c r="AK249" s="181"/>
      <c r="AL249" s="79"/>
      <c r="AM249" s="179"/>
      <c r="AN249" s="79"/>
      <c r="AO249" s="179"/>
      <c r="AP249" s="79"/>
      <c r="AQ249" s="181"/>
      <c r="AR249" s="79"/>
      <c r="AS249" s="181"/>
      <c r="AT249" s="79"/>
      <c r="AU249" s="179"/>
      <c r="AV249" s="79"/>
      <c r="AW249" s="179"/>
      <c r="AX249" s="79"/>
      <c r="AY249" s="181"/>
      <c r="AZ249" s="79"/>
      <c r="BA249" s="181"/>
      <c r="BB249" s="79"/>
      <c r="BC249" s="179"/>
      <c r="BD249" s="79"/>
      <c r="BE249" s="179"/>
      <c r="BF249" s="79"/>
      <c r="BG249" s="181"/>
      <c r="BH249" s="79"/>
      <c r="BI249" s="181"/>
      <c r="BJ249" s="79"/>
      <c r="BK249" s="179"/>
      <c r="BL249" s="79"/>
      <c r="BM249" s="179"/>
      <c r="BN249" s="79"/>
      <c r="BO249" s="180"/>
      <c r="BP249" s="78"/>
      <c r="BQ249" s="79"/>
      <c r="BR249" s="26"/>
      <c r="BS249" s="191"/>
      <c r="BT249" s="79"/>
      <c r="BU249" s="192"/>
      <c r="BV249" s="78"/>
      <c r="BW249" s="78"/>
      <c r="BX249" s="78"/>
      <c r="BY249" s="78"/>
      <c r="BZ249" s="78"/>
      <c r="CA249" s="79"/>
      <c r="CB249" s="192"/>
      <c r="CC249" s="78"/>
      <c r="CD249" s="78"/>
      <c r="CE249" s="78"/>
      <c r="CF249" s="78"/>
      <c r="CG249" s="78"/>
      <c r="CH249" s="79"/>
      <c r="CI249" s="27">
        <f t="shared" si="1"/>
        <v>0</v>
      </c>
    </row>
    <row r="250" spans="1:87" ht="34.5" customHeight="1" x14ac:dyDescent="0.25">
      <c r="A250" s="23">
        <f t="shared" si="0"/>
        <v>238</v>
      </c>
      <c r="B250" s="182"/>
      <c r="C250" s="79"/>
      <c r="D250" s="179"/>
      <c r="E250" s="78"/>
      <c r="F250" s="79"/>
      <c r="G250" s="183"/>
      <c r="H250" s="79"/>
      <c r="I250" s="24"/>
      <c r="J250" s="28"/>
      <c r="K250" s="184"/>
      <c r="L250" s="79"/>
      <c r="M250" s="185"/>
      <c r="N250" s="79"/>
      <c r="O250" s="186"/>
      <c r="P250" s="79"/>
      <c r="Q250" s="187"/>
      <c r="R250" s="79"/>
      <c r="S250" s="181"/>
      <c r="T250" s="79"/>
      <c r="U250" s="181"/>
      <c r="V250" s="79"/>
      <c r="W250" s="182"/>
      <c r="X250" s="79"/>
      <c r="Y250" s="182"/>
      <c r="Z250" s="79"/>
      <c r="AA250" s="181"/>
      <c r="AB250" s="79"/>
      <c r="AC250" s="181"/>
      <c r="AD250" s="79"/>
      <c r="AE250" s="182"/>
      <c r="AF250" s="79"/>
      <c r="AG250" s="182"/>
      <c r="AH250" s="79"/>
      <c r="AI250" s="181"/>
      <c r="AJ250" s="79"/>
      <c r="AK250" s="181"/>
      <c r="AL250" s="79"/>
      <c r="AM250" s="182"/>
      <c r="AN250" s="79"/>
      <c r="AO250" s="182"/>
      <c r="AP250" s="79"/>
      <c r="AQ250" s="181"/>
      <c r="AR250" s="79"/>
      <c r="AS250" s="181"/>
      <c r="AT250" s="79"/>
      <c r="AU250" s="182"/>
      <c r="AV250" s="79"/>
      <c r="AW250" s="182"/>
      <c r="AX250" s="79"/>
      <c r="AY250" s="181"/>
      <c r="AZ250" s="79"/>
      <c r="BA250" s="181"/>
      <c r="BB250" s="79"/>
      <c r="BC250" s="182"/>
      <c r="BD250" s="79"/>
      <c r="BE250" s="182"/>
      <c r="BF250" s="79"/>
      <c r="BG250" s="181"/>
      <c r="BH250" s="79"/>
      <c r="BI250" s="181"/>
      <c r="BJ250" s="79"/>
      <c r="BK250" s="182"/>
      <c r="BL250" s="79"/>
      <c r="BM250" s="182"/>
      <c r="BN250" s="79"/>
      <c r="BO250" s="180"/>
      <c r="BP250" s="78"/>
      <c r="BQ250" s="79"/>
      <c r="BR250" s="26"/>
      <c r="BS250" s="193"/>
      <c r="BT250" s="79"/>
      <c r="BU250" s="192"/>
      <c r="BV250" s="78"/>
      <c r="BW250" s="78"/>
      <c r="BX250" s="78"/>
      <c r="BY250" s="78"/>
      <c r="BZ250" s="78"/>
      <c r="CA250" s="79"/>
      <c r="CB250" s="192"/>
      <c r="CC250" s="78"/>
      <c r="CD250" s="78"/>
      <c r="CE250" s="78"/>
      <c r="CF250" s="78"/>
      <c r="CG250" s="78"/>
      <c r="CH250" s="79"/>
      <c r="CI250" s="27">
        <f t="shared" si="1"/>
        <v>0</v>
      </c>
    </row>
    <row r="251" spans="1:87" ht="34.5" customHeight="1" x14ac:dyDescent="0.25">
      <c r="A251" s="23">
        <f t="shared" si="0"/>
        <v>239</v>
      </c>
      <c r="B251" s="179"/>
      <c r="C251" s="79"/>
      <c r="D251" s="181"/>
      <c r="E251" s="78"/>
      <c r="F251" s="79"/>
      <c r="G251" s="188"/>
      <c r="H251" s="79"/>
      <c r="I251" s="24"/>
      <c r="J251" s="25"/>
      <c r="K251" s="184"/>
      <c r="L251" s="79"/>
      <c r="M251" s="189"/>
      <c r="N251" s="79"/>
      <c r="O251" s="186"/>
      <c r="P251" s="79"/>
      <c r="Q251" s="190"/>
      <c r="R251" s="79"/>
      <c r="S251" s="181"/>
      <c r="T251" s="79"/>
      <c r="U251" s="181"/>
      <c r="V251" s="79"/>
      <c r="W251" s="179"/>
      <c r="X251" s="79"/>
      <c r="Y251" s="179"/>
      <c r="Z251" s="79"/>
      <c r="AA251" s="181"/>
      <c r="AB251" s="79"/>
      <c r="AC251" s="181"/>
      <c r="AD251" s="79"/>
      <c r="AE251" s="179"/>
      <c r="AF251" s="79"/>
      <c r="AG251" s="179"/>
      <c r="AH251" s="79"/>
      <c r="AI251" s="181"/>
      <c r="AJ251" s="79"/>
      <c r="AK251" s="181"/>
      <c r="AL251" s="79"/>
      <c r="AM251" s="179"/>
      <c r="AN251" s="79"/>
      <c r="AO251" s="179"/>
      <c r="AP251" s="79"/>
      <c r="AQ251" s="181"/>
      <c r="AR251" s="79"/>
      <c r="AS251" s="181"/>
      <c r="AT251" s="79"/>
      <c r="AU251" s="179"/>
      <c r="AV251" s="79"/>
      <c r="AW251" s="179"/>
      <c r="AX251" s="79"/>
      <c r="AY251" s="181"/>
      <c r="AZ251" s="79"/>
      <c r="BA251" s="181"/>
      <c r="BB251" s="79"/>
      <c r="BC251" s="179"/>
      <c r="BD251" s="79"/>
      <c r="BE251" s="179"/>
      <c r="BF251" s="79"/>
      <c r="BG251" s="181"/>
      <c r="BH251" s="79"/>
      <c r="BI251" s="181"/>
      <c r="BJ251" s="79"/>
      <c r="BK251" s="179"/>
      <c r="BL251" s="79"/>
      <c r="BM251" s="179"/>
      <c r="BN251" s="79"/>
      <c r="BO251" s="180"/>
      <c r="BP251" s="78"/>
      <c r="BQ251" s="79"/>
      <c r="BR251" s="26"/>
      <c r="BS251" s="191"/>
      <c r="BT251" s="79"/>
      <c r="BU251" s="192"/>
      <c r="BV251" s="78"/>
      <c r="BW251" s="78"/>
      <c r="BX251" s="78"/>
      <c r="BY251" s="78"/>
      <c r="BZ251" s="78"/>
      <c r="CA251" s="79"/>
      <c r="CB251" s="192"/>
      <c r="CC251" s="78"/>
      <c r="CD251" s="78"/>
      <c r="CE251" s="78"/>
      <c r="CF251" s="78"/>
      <c r="CG251" s="78"/>
      <c r="CH251" s="79"/>
      <c r="CI251" s="27">
        <f t="shared" si="1"/>
        <v>0</v>
      </c>
    </row>
    <row r="252" spans="1:87" ht="34.5" customHeight="1" x14ac:dyDescent="0.25">
      <c r="A252" s="23">
        <f t="shared" si="0"/>
        <v>240</v>
      </c>
      <c r="B252" s="182"/>
      <c r="C252" s="79"/>
      <c r="D252" s="179"/>
      <c r="E252" s="78"/>
      <c r="F252" s="79"/>
      <c r="G252" s="183"/>
      <c r="H252" s="79"/>
      <c r="I252" s="24"/>
      <c r="J252" s="28"/>
      <c r="K252" s="184"/>
      <c r="L252" s="79"/>
      <c r="M252" s="185"/>
      <c r="N252" s="79"/>
      <c r="O252" s="186"/>
      <c r="P252" s="79"/>
      <c r="Q252" s="187"/>
      <c r="R252" s="79"/>
      <c r="S252" s="181"/>
      <c r="T252" s="79"/>
      <c r="U252" s="181"/>
      <c r="V252" s="79"/>
      <c r="W252" s="182"/>
      <c r="X252" s="79"/>
      <c r="Y252" s="182"/>
      <c r="Z252" s="79"/>
      <c r="AA252" s="181"/>
      <c r="AB252" s="79"/>
      <c r="AC252" s="181"/>
      <c r="AD252" s="79"/>
      <c r="AE252" s="182"/>
      <c r="AF252" s="79"/>
      <c r="AG252" s="182"/>
      <c r="AH252" s="79"/>
      <c r="AI252" s="181"/>
      <c r="AJ252" s="79"/>
      <c r="AK252" s="181"/>
      <c r="AL252" s="79"/>
      <c r="AM252" s="182"/>
      <c r="AN252" s="79"/>
      <c r="AO252" s="182"/>
      <c r="AP252" s="79"/>
      <c r="AQ252" s="181"/>
      <c r="AR252" s="79"/>
      <c r="AS252" s="181"/>
      <c r="AT252" s="79"/>
      <c r="AU252" s="182"/>
      <c r="AV252" s="79"/>
      <c r="AW252" s="182"/>
      <c r="AX252" s="79"/>
      <c r="AY252" s="181"/>
      <c r="AZ252" s="79"/>
      <c r="BA252" s="181"/>
      <c r="BB252" s="79"/>
      <c r="BC252" s="182"/>
      <c r="BD252" s="79"/>
      <c r="BE252" s="182"/>
      <c r="BF252" s="79"/>
      <c r="BG252" s="181"/>
      <c r="BH252" s="79"/>
      <c r="BI252" s="181"/>
      <c r="BJ252" s="79"/>
      <c r="BK252" s="182"/>
      <c r="BL252" s="79"/>
      <c r="BM252" s="182"/>
      <c r="BN252" s="79"/>
      <c r="BO252" s="180"/>
      <c r="BP252" s="78"/>
      <c r="BQ252" s="79"/>
      <c r="BR252" s="26"/>
      <c r="BS252" s="193"/>
      <c r="BT252" s="79"/>
      <c r="BU252" s="192"/>
      <c r="BV252" s="78"/>
      <c r="BW252" s="78"/>
      <c r="BX252" s="78"/>
      <c r="BY252" s="78"/>
      <c r="BZ252" s="78"/>
      <c r="CA252" s="79"/>
      <c r="CB252" s="192"/>
      <c r="CC252" s="78"/>
      <c r="CD252" s="78"/>
      <c r="CE252" s="78"/>
      <c r="CF252" s="78"/>
      <c r="CG252" s="78"/>
      <c r="CH252" s="79"/>
      <c r="CI252" s="27">
        <f t="shared" si="1"/>
        <v>0</v>
      </c>
    </row>
    <row r="253" spans="1:87" ht="34.5" customHeight="1" x14ac:dyDescent="0.25">
      <c r="A253" s="23">
        <f t="shared" si="0"/>
        <v>241</v>
      </c>
      <c r="B253" s="179"/>
      <c r="C253" s="79"/>
      <c r="D253" s="181"/>
      <c r="E253" s="78"/>
      <c r="F253" s="79"/>
      <c r="G253" s="188"/>
      <c r="H253" s="79"/>
      <c r="I253" s="24"/>
      <c r="J253" s="25"/>
      <c r="K253" s="184"/>
      <c r="L253" s="79"/>
      <c r="M253" s="189"/>
      <c r="N253" s="79"/>
      <c r="O253" s="186"/>
      <c r="P253" s="79"/>
      <c r="Q253" s="190"/>
      <c r="R253" s="79"/>
      <c r="S253" s="181"/>
      <c r="T253" s="79"/>
      <c r="U253" s="181"/>
      <c r="V253" s="79"/>
      <c r="W253" s="179"/>
      <c r="X253" s="79"/>
      <c r="Y253" s="179"/>
      <c r="Z253" s="79"/>
      <c r="AA253" s="181"/>
      <c r="AB253" s="79"/>
      <c r="AC253" s="181"/>
      <c r="AD253" s="79"/>
      <c r="AE253" s="179"/>
      <c r="AF253" s="79"/>
      <c r="AG253" s="179"/>
      <c r="AH253" s="79"/>
      <c r="AI253" s="181"/>
      <c r="AJ253" s="79"/>
      <c r="AK253" s="181"/>
      <c r="AL253" s="79"/>
      <c r="AM253" s="179"/>
      <c r="AN253" s="79"/>
      <c r="AO253" s="179"/>
      <c r="AP253" s="79"/>
      <c r="AQ253" s="181"/>
      <c r="AR253" s="79"/>
      <c r="AS253" s="181"/>
      <c r="AT253" s="79"/>
      <c r="AU253" s="179"/>
      <c r="AV253" s="79"/>
      <c r="AW253" s="179"/>
      <c r="AX253" s="79"/>
      <c r="AY253" s="181"/>
      <c r="AZ253" s="79"/>
      <c r="BA253" s="181"/>
      <c r="BB253" s="79"/>
      <c r="BC253" s="179"/>
      <c r="BD253" s="79"/>
      <c r="BE253" s="179"/>
      <c r="BF253" s="79"/>
      <c r="BG253" s="181"/>
      <c r="BH253" s="79"/>
      <c r="BI253" s="181"/>
      <c r="BJ253" s="79"/>
      <c r="BK253" s="179"/>
      <c r="BL253" s="79"/>
      <c r="BM253" s="179"/>
      <c r="BN253" s="79"/>
      <c r="BO253" s="180"/>
      <c r="BP253" s="78"/>
      <c r="BQ253" s="79"/>
      <c r="BR253" s="26"/>
      <c r="BS253" s="191"/>
      <c r="BT253" s="79"/>
      <c r="BU253" s="192"/>
      <c r="BV253" s="78"/>
      <c r="BW253" s="78"/>
      <c r="BX253" s="78"/>
      <c r="BY253" s="78"/>
      <c r="BZ253" s="78"/>
      <c r="CA253" s="79"/>
      <c r="CB253" s="192"/>
      <c r="CC253" s="78"/>
      <c r="CD253" s="78"/>
      <c r="CE253" s="78"/>
      <c r="CF253" s="78"/>
      <c r="CG253" s="78"/>
      <c r="CH253" s="79"/>
      <c r="CI253" s="27">
        <f t="shared" si="1"/>
        <v>0</v>
      </c>
    </row>
    <row r="254" spans="1:87" ht="34.5" customHeight="1" x14ac:dyDescent="0.25">
      <c r="A254" s="23">
        <f t="shared" si="0"/>
        <v>242</v>
      </c>
      <c r="B254" s="182"/>
      <c r="C254" s="79"/>
      <c r="D254" s="179"/>
      <c r="E254" s="78"/>
      <c r="F254" s="79"/>
      <c r="G254" s="183"/>
      <c r="H254" s="79"/>
      <c r="I254" s="24"/>
      <c r="J254" s="28"/>
      <c r="K254" s="184"/>
      <c r="L254" s="79"/>
      <c r="M254" s="185"/>
      <c r="N254" s="79"/>
      <c r="O254" s="186"/>
      <c r="P254" s="79"/>
      <c r="Q254" s="187"/>
      <c r="R254" s="79"/>
      <c r="S254" s="181"/>
      <c r="T254" s="79"/>
      <c r="U254" s="181"/>
      <c r="V254" s="79"/>
      <c r="W254" s="182"/>
      <c r="X254" s="79"/>
      <c r="Y254" s="182"/>
      <c r="Z254" s="79"/>
      <c r="AA254" s="181"/>
      <c r="AB254" s="79"/>
      <c r="AC254" s="181"/>
      <c r="AD254" s="79"/>
      <c r="AE254" s="182"/>
      <c r="AF254" s="79"/>
      <c r="AG254" s="182"/>
      <c r="AH254" s="79"/>
      <c r="AI254" s="181"/>
      <c r="AJ254" s="79"/>
      <c r="AK254" s="181"/>
      <c r="AL254" s="79"/>
      <c r="AM254" s="182"/>
      <c r="AN254" s="79"/>
      <c r="AO254" s="182"/>
      <c r="AP254" s="79"/>
      <c r="AQ254" s="181"/>
      <c r="AR254" s="79"/>
      <c r="AS254" s="181"/>
      <c r="AT254" s="79"/>
      <c r="AU254" s="182"/>
      <c r="AV254" s="79"/>
      <c r="AW254" s="182"/>
      <c r="AX254" s="79"/>
      <c r="AY254" s="181"/>
      <c r="AZ254" s="79"/>
      <c r="BA254" s="181"/>
      <c r="BB254" s="79"/>
      <c r="BC254" s="182"/>
      <c r="BD254" s="79"/>
      <c r="BE254" s="182"/>
      <c r="BF254" s="79"/>
      <c r="BG254" s="181"/>
      <c r="BH254" s="79"/>
      <c r="BI254" s="181"/>
      <c r="BJ254" s="79"/>
      <c r="BK254" s="182"/>
      <c r="BL254" s="79"/>
      <c r="BM254" s="182"/>
      <c r="BN254" s="79"/>
      <c r="BO254" s="180"/>
      <c r="BP254" s="78"/>
      <c r="BQ254" s="79"/>
      <c r="BR254" s="26"/>
      <c r="BS254" s="193"/>
      <c r="BT254" s="79"/>
      <c r="BU254" s="192"/>
      <c r="BV254" s="78"/>
      <c r="BW254" s="78"/>
      <c r="BX254" s="78"/>
      <c r="BY254" s="78"/>
      <c r="BZ254" s="78"/>
      <c r="CA254" s="79"/>
      <c r="CB254" s="192"/>
      <c r="CC254" s="78"/>
      <c r="CD254" s="78"/>
      <c r="CE254" s="78"/>
      <c r="CF254" s="78"/>
      <c r="CG254" s="78"/>
      <c r="CH254" s="79"/>
      <c r="CI254" s="27">
        <f t="shared" si="1"/>
        <v>0</v>
      </c>
    </row>
    <row r="255" spans="1:87" ht="34.5" customHeight="1" x14ac:dyDescent="0.25">
      <c r="A255" s="23">
        <f t="shared" si="0"/>
        <v>243</v>
      </c>
      <c r="B255" s="179"/>
      <c r="C255" s="79"/>
      <c r="D255" s="181"/>
      <c r="E255" s="78"/>
      <c r="F255" s="79"/>
      <c r="G255" s="188"/>
      <c r="H255" s="79"/>
      <c r="I255" s="24"/>
      <c r="J255" s="25"/>
      <c r="K255" s="184"/>
      <c r="L255" s="79"/>
      <c r="M255" s="189"/>
      <c r="N255" s="79"/>
      <c r="O255" s="186"/>
      <c r="P255" s="79"/>
      <c r="Q255" s="190"/>
      <c r="R255" s="79"/>
      <c r="S255" s="181"/>
      <c r="T255" s="79"/>
      <c r="U255" s="181"/>
      <c r="V255" s="79"/>
      <c r="W255" s="179"/>
      <c r="X255" s="79"/>
      <c r="Y255" s="179"/>
      <c r="Z255" s="79"/>
      <c r="AA255" s="181"/>
      <c r="AB255" s="79"/>
      <c r="AC255" s="181"/>
      <c r="AD255" s="79"/>
      <c r="AE255" s="179"/>
      <c r="AF255" s="79"/>
      <c r="AG255" s="179"/>
      <c r="AH255" s="79"/>
      <c r="AI255" s="181"/>
      <c r="AJ255" s="79"/>
      <c r="AK255" s="181"/>
      <c r="AL255" s="79"/>
      <c r="AM255" s="179"/>
      <c r="AN255" s="79"/>
      <c r="AO255" s="179"/>
      <c r="AP255" s="79"/>
      <c r="AQ255" s="181"/>
      <c r="AR255" s="79"/>
      <c r="AS255" s="181"/>
      <c r="AT255" s="79"/>
      <c r="AU255" s="179"/>
      <c r="AV255" s="79"/>
      <c r="AW255" s="179"/>
      <c r="AX255" s="79"/>
      <c r="AY255" s="181"/>
      <c r="AZ255" s="79"/>
      <c r="BA255" s="181"/>
      <c r="BB255" s="79"/>
      <c r="BC255" s="179"/>
      <c r="BD255" s="79"/>
      <c r="BE255" s="179"/>
      <c r="BF255" s="79"/>
      <c r="BG255" s="181"/>
      <c r="BH255" s="79"/>
      <c r="BI255" s="181"/>
      <c r="BJ255" s="79"/>
      <c r="BK255" s="179"/>
      <c r="BL255" s="79"/>
      <c r="BM255" s="179"/>
      <c r="BN255" s="79"/>
      <c r="BO255" s="180"/>
      <c r="BP255" s="78"/>
      <c r="BQ255" s="79"/>
      <c r="BR255" s="26"/>
      <c r="BS255" s="191"/>
      <c r="BT255" s="79"/>
      <c r="BU255" s="192"/>
      <c r="BV255" s="78"/>
      <c r="BW255" s="78"/>
      <c r="BX255" s="78"/>
      <c r="BY255" s="78"/>
      <c r="BZ255" s="78"/>
      <c r="CA255" s="79"/>
      <c r="CB255" s="192"/>
      <c r="CC255" s="78"/>
      <c r="CD255" s="78"/>
      <c r="CE255" s="78"/>
      <c r="CF255" s="78"/>
      <c r="CG255" s="78"/>
      <c r="CH255" s="79"/>
      <c r="CI255" s="27">
        <f t="shared" si="1"/>
        <v>0</v>
      </c>
    </row>
    <row r="256" spans="1:87" ht="34.5" customHeight="1" x14ac:dyDescent="0.25">
      <c r="A256" s="23">
        <f t="shared" si="0"/>
        <v>244</v>
      </c>
      <c r="B256" s="182"/>
      <c r="C256" s="79"/>
      <c r="D256" s="179"/>
      <c r="E256" s="78"/>
      <c r="F256" s="79"/>
      <c r="G256" s="183"/>
      <c r="H256" s="79"/>
      <c r="I256" s="24"/>
      <c r="J256" s="28"/>
      <c r="K256" s="184"/>
      <c r="L256" s="79"/>
      <c r="M256" s="185"/>
      <c r="N256" s="79"/>
      <c r="O256" s="186"/>
      <c r="P256" s="79"/>
      <c r="Q256" s="187"/>
      <c r="R256" s="79"/>
      <c r="S256" s="181"/>
      <c r="T256" s="79"/>
      <c r="U256" s="181"/>
      <c r="V256" s="79"/>
      <c r="W256" s="182"/>
      <c r="X256" s="79"/>
      <c r="Y256" s="182"/>
      <c r="Z256" s="79"/>
      <c r="AA256" s="181"/>
      <c r="AB256" s="79"/>
      <c r="AC256" s="181"/>
      <c r="AD256" s="79"/>
      <c r="AE256" s="182"/>
      <c r="AF256" s="79"/>
      <c r="AG256" s="182"/>
      <c r="AH256" s="79"/>
      <c r="AI256" s="181"/>
      <c r="AJ256" s="79"/>
      <c r="AK256" s="181"/>
      <c r="AL256" s="79"/>
      <c r="AM256" s="182"/>
      <c r="AN256" s="79"/>
      <c r="AO256" s="182"/>
      <c r="AP256" s="79"/>
      <c r="AQ256" s="181"/>
      <c r="AR256" s="79"/>
      <c r="AS256" s="181"/>
      <c r="AT256" s="79"/>
      <c r="AU256" s="182"/>
      <c r="AV256" s="79"/>
      <c r="AW256" s="182"/>
      <c r="AX256" s="79"/>
      <c r="AY256" s="181"/>
      <c r="AZ256" s="79"/>
      <c r="BA256" s="181"/>
      <c r="BB256" s="79"/>
      <c r="BC256" s="182"/>
      <c r="BD256" s="79"/>
      <c r="BE256" s="182"/>
      <c r="BF256" s="79"/>
      <c r="BG256" s="181"/>
      <c r="BH256" s="79"/>
      <c r="BI256" s="181"/>
      <c r="BJ256" s="79"/>
      <c r="BK256" s="182"/>
      <c r="BL256" s="79"/>
      <c r="BM256" s="182"/>
      <c r="BN256" s="79"/>
      <c r="BO256" s="180"/>
      <c r="BP256" s="78"/>
      <c r="BQ256" s="79"/>
      <c r="BR256" s="26"/>
      <c r="BS256" s="193"/>
      <c r="BT256" s="79"/>
      <c r="BU256" s="192"/>
      <c r="BV256" s="78"/>
      <c r="BW256" s="78"/>
      <c r="BX256" s="78"/>
      <c r="BY256" s="78"/>
      <c r="BZ256" s="78"/>
      <c r="CA256" s="79"/>
      <c r="CB256" s="192"/>
      <c r="CC256" s="78"/>
      <c r="CD256" s="78"/>
      <c r="CE256" s="78"/>
      <c r="CF256" s="78"/>
      <c r="CG256" s="78"/>
      <c r="CH256" s="79"/>
      <c r="CI256" s="27">
        <f t="shared" si="1"/>
        <v>0</v>
      </c>
    </row>
    <row r="257" spans="1:87" ht="34.5" customHeight="1" x14ac:dyDescent="0.25">
      <c r="A257" s="23">
        <f t="shared" si="0"/>
        <v>245</v>
      </c>
      <c r="B257" s="179"/>
      <c r="C257" s="79"/>
      <c r="D257" s="181"/>
      <c r="E257" s="78"/>
      <c r="F257" s="79"/>
      <c r="G257" s="188"/>
      <c r="H257" s="79"/>
      <c r="I257" s="24"/>
      <c r="J257" s="25"/>
      <c r="K257" s="184"/>
      <c r="L257" s="79"/>
      <c r="M257" s="189"/>
      <c r="N257" s="79"/>
      <c r="O257" s="186"/>
      <c r="P257" s="79"/>
      <c r="Q257" s="190"/>
      <c r="R257" s="79"/>
      <c r="S257" s="181"/>
      <c r="T257" s="79"/>
      <c r="U257" s="181"/>
      <c r="V257" s="79"/>
      <c r="W257" s="179"/>
      <c r="X257" s="79"/>
      <c r="Y257" s="179"/>
      <c r="Z257" s="79"/>
      <c r="AA257" s="181"/>
      <c r="AB257" s="79"/>
      <c r="AC257" s="181"/>
      <c r="AD257" s="79"/>
      <c r="AE257" s="179"/>
      <c r="AF257" s="79"/>
      <c r="AG257" s="179"/>
      <c r="AH257" s="79"/>
      <c r="AI257" s="181"/>
      <c r="AJ257" s="79"/>
      <c r="AK257" s="181"/>
      <c r="AL257" s="79"/>
      <c r="AM257" s="179"/>
      <c r="AN257" s="79"/>
      <c r="AO257" s="179"/>
      <c r="AP257" s="79"/>
      <c r="AQ257" s="181"/>
      <c r="AR257" s="79"/>
      <c r="AS257" s="181"/>
      <c r="AT257" s="79"/>
      <c r="AU257" s="179"/>
      <c r="AV257" s="79"/>
      <c r="AW257" s="179"/>
      <c r="AX257" s="79"/>
      <c r="AY257" s="181"/>
      <c r="AZ257" s="79"/>
      <c r="BA257" s="181"/>
      <c r="BB257" s="79"/>
      <c r="BC257" s="179"/>
      <c r="BD257" s="79"/>
      <c r="BE257" s="179"/>
      <c r="BF257" s="79"/>
      <c r="BG257" s="181"/>
      <c r="BH257" s="79"/>
      <c r="BI257" s="181"/>
      <c r="BJ257" s="79"/>
      <c r="BK257" s="179"/>
      <c r="BL257" s="79"/>
      <c r="BM257" s="179"/>
      <c r="BN257" s="79"/>
      <c r="BO257" s="180"/>
      <c r="BP257" s="78"/>
      <c r="BQ257" s="79"/>
      <c r="BR257" s="26"/>
      <c r="BS257" s="191"/>
      <c r="BT257" s="79"/>
      <c r="BU257" s="192"/>
      <c r="BV257" s="78"/>
      <c r="BW257" s="78"/>
      <c r="BX257" s="78"/>
      <c r="BY257" s="78"/>
      <c r="BZ257" s="78"/>
      <c r="CA257" s="79"/>
      <c r="CB257" s="192"/>
      <c r="CC257" s="78"/>
      <c r="CD257" s="78"/>
      <c r="CE257" s="78"/>
      <c r="CF257" s="78"/>
      <c r="CG257" s="78"/>
      <c r="CH257" s="79"/>
      <c r="CI257" s="27">
        <f t="shared" si="1"/>
        <v>0</v>
      </c>
    </row>
    <row r="258" spans="1:87" ht="34.5" customHeight="1" x14ac:dyDescent="0.25">
      <c r="A258" s="23">
        <f t="shared" si="0"/>
        <v>246</v>
      </c>
      <c r="B258" s="182"/>
      <c r="C258" s="79"/>
      <c r="D258" s="179"/>
      <c r="E258" s="78"/>
      <c r="F258" s="79"/>
      <c r="G258" s="183"/>
      <c r="H258" s="79"/>
      <c r="I258" s="24"/>
      <c r="J258" s="28"/>
      <c r="K258" s="184"/>
      <c r="L258" s="79"/>
      <c r="M258" s="185"/>
      <c r="N258" s="79"/>
      <c r="O258" s="186"/>
      <c r="P258" s="79"/>
      <c r="Q258" s="187"/>
      <c r="R258" s="79"/>
      <c r="S258" s="181"/>
      <c r="T258" s="79"/>
      <c r="U258" s="181"/>
      <c r="V258" s="79"/>
      <c r="W258" s="182"/>
      <c r="X258" s="79"/>
      <c r="Y258" s="182"/>
      <c r="Z258" s="79"/>
      <c r="AA258" s="181"/>
      <c r="AB258" s="79"/>
      <c r="AC258" s="181"/>
      <c r="AD258" s="79"/>
      <c r="AE258" s="182"/>
      <c r="AF258" s="79"/>
      <c r="AG258" s="182"/>
      <c r="AH258" s="79"/>
      <c r="AI258" s="181"/>
      <c r="AJ258" s="79"/>
      <c r="AK258" s="181"/>
      <c r="AL258" s="79"/>
      <c r="AM258" s="182"/>
      <c r="AN258" s="79"/>
      <c r="AO258" s="182"/>
      <c r="AP258" s="79"/>
      <c r="AQ258" s="181"/>
      <c r="AR258" s="79"/>
      <c r="AS258" s="181"/>
      <c r="AT258" s="79"/>
      <c r="AU258" s="182"/>
      <c r="AV258" s="79"/>
      <c r="AW258" s="182"/>
      <c r="AX258" s="79"/>
      <c r="AY258" s="181"/>
      <c r="AZ258" s="79"/>
      <c r="BA258" s="181"/>
      <c r="BB258" s="79"/>
      <c r="BC258" s="182"/>
      <c r="BD258" s="79"/>
      <c r="BE258" s="182"/>
      <c r="BF258" s="79"/>
      <c r="BG258" s="181"/>
      <c r="BH258" s="79"/>
      <c r="BI258" s="181"/>
      <c r="BJ258" s="79"/>
      <c r="BK258" s="182"/>
      <c r="BL258" s="79"/>
      <c r="BM258" s="182"/>
      <c r="BN258" s="79"/>
      <c r="BO258" s="180"/>
      <c r="BP258" s="78"/>
      <c r="BQ258" s="79"/>
      <c r="BR258" s="26"/>
      <c r="BS258" s="193"/>
      <c r="BT258" s="79"/>
      <c r="BU258" s="192"/>
      <c r="BV258" s="78"/>
      <c r="BW258" s="78"/>
      <c r="BX258" s="78"/>
      <c r="BY258" s="78"/>
      <c r="BZ258" s="78"/>
      <c r="CA258" s="79"/>
      <c r="CB258" s="192"/>
      <c r="CC258" s="78"/>
      <c r="CD258" s="78"/>
      <c r="CE258" s="78"/>
      <c r="CF258" s="78"/>
      <c r="CG258" s="78"/>
      <c r="CH258" s="79"/>
      <c r="CI258" s="27">
        <f t="shared" si="1"/>
        <v>0</v>
      </c>
    </row>
    <row r="259" spans="1:87" ht="34.5" customHeight="1" x14ac:dyDescent="0.25">
      <c r="A259" s="23">
        <f t="shared" si="0"/>
        <v>247</v>
      </c>
      <c r="B259" s="179"/>
      <c r="C259" s="79"/>
      <c r="D259" s="181"/>
      <c r="E259" s="78"/>
      <c r="F259" s="79"/>
      <c r="G259" s="188"/>
      <c r="H259" s="79"/>
      <c r="I259" s="24"/>
      <c r="J259" s="25"/>
      <c r="K259" s="184"/>
      <c r="L259" s="79"/>
      <c r="M259" s="189"/>
      <c r="N259" s="79"/>
      <c r="O259" s="186"/>
      <c r="P259" s="79"/>
      <c r="Q259" s="190"/>
      <c r="R259" s="79"/>
      <c r="S259" s="181"/>
      <c r="T259" s="79"/>
      <c r="U259" s="181"/>
      <c r="V259" s="79"/>
      <c r="W259" s="179"/>
      <c r="X259" s="79"/>
      <c r="Y259" s="179"/>
      <c r="Z259" s="79"/>
      <c r="AA259" s="181"/>
      <c r="AB259" s="79"/>
      <c r="AC259" s="181"/>
      <c r="AD259" s="79"/>
      <c r="AE259" s="179"/>
      <c r="AF259" s="79"/>
      <c r="AG259" s="179"/>
      <c r="AH259" s="79"/>
      <c r="AI259" s="181"/>
      <c r="AJ259" s="79"/>
      <c r="AK259" s="181"/>
      <c r="AL259" s="79"/>
      <c r="AM259" s="179"/>
      <c r="AN259" s="79"/>
      <c r="AO259" s="179"/>
      <c r="AP259" s="79"/>
      <c r="AQ259" s="181"/>
      <c r="AR259" s="79"/>
      <c r="AS259" s="181"/>
      <c r="AT259" s="79"/>
      <c r="AU259" s="179"/>
      <c r="AV259" s="79"/>
      <c r="AW259" s="179"/>
      <c r="AX259" s="79"/>
      <c r="AY259" s="181"/>
      <c r="AZ259" s="79"/>
      <c r="BA259" s="181"/>
      <c r="BB259" s="79"/>
      <c r="BC259" s="179"/>
      <c r="BD259" s="79"/>
      <c r="BE259" s="179"/>
      <c r="BF259" s="79"/>
      <c r="BG259" s="181"/>
      <c r="BH259" s="79"/>
      <c r="BI259" s="181"/>
      <c r="BJ259" s="79"/>
      <c r="BK259" s="179"/>
      <c r="BL259" s="79"/>
      <c r="BM259" s="179"/>
      <c r="BN259" s="79"/>
      <c r="BO259" s="180"/>
      <c r="BP259" s="78"/>
      <c r="BQ259" s="79"/>
      <c r="BR259" s="26"/>
      <c r="BS259" s="191"/>
      <c r="BT259" s="79"/>
      <c r="BU259" s="192"/>
      <c r="BV259" s="78"/>
      <c r="BW259" s="78"/>
      <c r="BX259" s="78"/>
      <c r="BY259" s="78"/>
      <c r="BZ259" s="78"/>
      <c r="CA259" s="79"/>
      <c r="CB259" s="192"/>
      <c r="CC259" s="78"/>
      <c r="CD259" s="78"/>
      <c r="CE259" s="78"/>
      <c r="CF259" s="78"/>
      <c r="CG259" s="78"/>
      <c r="CH259" s="79"/>
      <c r="CI259" s="27">
        <f t="shared" si="1"/>
        <v>0</v>
      </c>
    </row>
    <row r="260" spans="1:87" ht="34.5" customHeight="1" x14ac:dyDescent="0.25">
      <c r="A260" s="23">
        <f t="shared" si="0"/>
        <v>248</v>
      </c>
      <c r="B260" s="182"/>
      <c r="C260" s="79"/>
      <c r="D260" s="179"/>
      <c r="E260" s="78"/>
      <c r="F260" s="79"/>
      <c r="G260" s="183"/>
      <c r="H260" s="79"/>
      <c r="I260" s="24"/>
      <c r="J260" s="28"/>
      <c r="K260" s="184"/>
      <c r="L260" s="79"/>
      <c r="M260" s="185"/>
      <c r="N260" s="79"/>
      <c r="O260" s="186"/>
      <c r="P260" s="79"/>
      <c r="Q260" s="187"/>
      <c r="R260" s="79"/>
      <c r="S260" s="181"/>
      <c r="T260" s="79"/>
      <c r="U260" s="181"/>
      <c r="V260" s="79"/>
      <c r="W260" s="182"/>
      <c r="X260" s="79"/>
      <c r="Y260" s="182"/>
      <c r="Z260" s="79"/>
      <c r="AA260" s="181"/>
      <c r="AB260" s="79"/>
      <c r="AC260" s="181"/>
      <c r="AD260" s="79"/>
      <c r="AE260" s="182"/>
      <c r="AF260" s="79"/>
      <c r="AG260" s="182"/>
      <c r="AH260" s="79"/>
      <c r="AI260" s="181"/>
      <c r="AJ260" s="79"/>
      <c r="AK260" s="181"/>
      <c r="AL260" s="79"/>
      <c r="AM260" s="182"/>
      <c r="AN260" s="79"/>
      <c r="AO260" s="182"/>
      <c r="AP260" s="79"/>
      <c r="AQ260" s="181"/>
      <c r="AR260" s="79"/>
      <c r="AS260" s="181"/>
      <c r="AT260" s="79"/>
      <c r="AU260" s="182"/>
      <c r="AV260" s="79"/>
      <c r="AW260" s="182"/>
      <c r="AX260" s="79"/>
      <c r="AY260" s="181"/>
      <c r="AZ260" s="79"/>
      <c r="BA260" s="181"/>
      <c r="BB260" s="79"/>
      <c r="BC260" s="182"/>
      <c r="BD260" s="79"/>
      <c r="BE260" s="182"/>
      <c r="BF260" s="79"/>
      <c r="BG260" s="181"/>
      <c r="BH260" s="79"/>
      <c r="BI260" s="181"/>
      <c r="BJ260" s="79"/>
      <c r="BK260" s="182"/>
      <c r="BL260" s="79"/>
      <c r="BM260" s="182"/>
      <c r="BN260" s="79"/>
      <c r="BO260" s="180"/>
      <c r="BP260" s="78"/>
      <c r="BQ260" s="79"/>
      <c r="BR260" s="26"/>
      <c r="BS260" s="193"/>
      <c r="BT260" s="79"/>
      <c r="BU260" s="192"/>
      <c r="BV260" s="78"/>
      <c r="BW260" s="78"/>
      <c r="BX260" s="78"/>
      <c r="BY260" s="78"/>
      <c r="BZ260" s="78"/>
      <c r="CA260" s="79"/>
      <c r="CB260" s="192"/>
      <c r="CC260" s="78"/>
      <c r="CD260" s="78"/>
      <c r="CE260" s="78"/>
      <c r="CF260" s="78"/>
      <c r="CG260" s="78"/>
      <c r="CH260" s="79"/>
      <c r="CI260" s="27">
        <f t="shared" si="1"/>
        <v>0</v>
      </c>
    </row>
    <row r="261" spans="1:87" ht="34.5" customHeight="1" x14ac:dyDescent="0.25">
      <c r="A261" s="23">
        <f t="shared" si="0"/>
        <v>249</v>
      </c>
      <c r="B261" s="179"/>
      <c r="C261" s="79"/>
      <c r="D261" s="181"/>
      <c r="E261" s="78"/>
      <c r="F261" s="79"/>
      <c r="G261" s="188"/>
      <c r="H261" s="79"/>
      <c r="I261" s="24"/>
      <c r="J261" s="25"/>
      <c r="K261" s="184"/>
      <c r="L261" s="79"/>
      <c r="M261" s="189"/>
      <c r="N261" s="79"/>
      <c r="O261" s="186"/>
      <c r="P261" s="79"/>
      <c r="Q261" s="190"/>
      <c r="R261" s="79"/>
      <c r="S261" s="181"/>
      <c r="T261" s="79"/>
      <c r="U261" s="181"/>
      <c r="V261" s="79"/>
      <c r="W261" s="179"/>
      <c r="X261" s="79"/>
      <c r="Y261" s="179"/>
      <c r="Z261" s="79"/>
      <c r="AA261" s="181"/>
      <c r="AB261" s="79"/>
      <c r="AC261" s="181"/>
      <c r="AD261" s="79"/>
      <c r="AE261" s="179"/>
      <c r="AF261" s="79"/>
      <c r="AG261" s="179"/>
      <c r="AH261" s="79"/>
      <c r="AI261" s="181"/>
      <c r="AJ261" s="79"/>
      <c r="AK261" s="181"/>
      <c r="AL261" s="79"/>
      <c r="AM261" s="179"/>
      <c r="AN261" s="79"/>
      <c r="AO261" s="179"/>
      <c r="AP261" s="79"/>
      <c r="AQ261" s="181"/>
      <c r="AR261" s="79"/>
      <c r="AS261" s="181"/>
      <c r="AT261" s="79"/>
      <c r="AU261" s="179"/>
      <c r="AV261" s="79"/>
      <c r="AW261" s="179"/>
      <c r="AX261" s="79"/>
      <c r="AY261" s="181"/>
      <c r="AZ261" s="79"/>
      <c r="BA261" s="181"/>
      <c r="BB261" s="79"/>
      <c r="BC261" s="179"/>
      <c r="BD261" s="79"/>
      <c r="BE261" s="179"/>
      <c r="BF261" s="79"/>
      <c r="BG261" s="181"/>
      <c r="BH261" s="79"/>
      <c r="BI261" s="181"/>
      <c r="BJ261" s="79"/>
      <c r="BK261" s="179"/>
      <c r="BL261" s="79"/>
      <c r="BM261" s="179"/>
      <c r="BN261" s="79"/>
      <c r="BO261" s="180"/>
      <c r="BP261" s="78"/>
      <c r="BQ261" s="79"/>
      <c r="BR261" s="26"/>
      <c r="BS261" s="191"/>
      <c r="BT261" s="79"/>
      <c r="BU261" s="192"/>
      <c r="BV261" s="78"/>
      <c r="BW261" s="78"/>
      <c r="BX261" s="78"/>
      <c r="BY261" s="78"/>
      <c r="BZ261" s="78"/>
      <c r="CA261" s="79"/>
      <c r="CB261" s="192"/>
      <c r="CC261" s="78"/>
      <c r="CD261" s="78"/>
      <c r="CE261" s="78"/>
      <c r="CF261" s="78"/>
      <c r="CG261" s="78"/>
      <c r="CH261" s="79"/>
      <c r="CI261" s="27">
        <f t="shared" si="1"/>
        <v>0</v>
      </c>
    </row>
    <row r="262" spans="1:87" ht="34.5" customHeight="1" x14ac:dyDescent="0.25">
      <c r="A262" s="23">
        <f t="shared" si="0"/>
        <v>250</v>
      </c>
      <c r="B262" s="182"/>
      <c r="C262" s="79"/>
      <c r="D262" s="179"/>
      <c r="E262" s="78"/>
      <c r="F262" s="79"/>
      <c r="G262" s="183"/>
      <c r="H262" s="79"/>
      <c r="I262" s="24"/>
      <c r="J262" s="28"/>
      <c r="K262" s="184"/>
      <c r="L262" s="79"/>
      <c r="M262" s="185"/>
      <c r="N262" s="79"/>
      <c r="O262" s="186"/>
      <c r="P262" s="79"/>
      <c r="Q262" s="187"/>
      <c r="R262" s="79"/>
      <c r="S262" s="181"/>
      <c r="T262" s="79"/>
      <c r="U262" s="181"/>
      <c r="V262" s="79"/>
      <c r="W262" s="182"/>
      <c r="X262" s="79"/>
      <c r="Y262" s="182"/>
      <c r="Z262" s="79"/>
      <c r="AA262" s="181"/>
      <c r="AB262" s="79"/>
      <c r="AC262" s="181"/>
      <c r="AD262" s="79"/>
      <c r="AE262" s="182"/>
      <c r="AF262" s="79"/>
      <c r="AG262" s="182"/>
      <c r="AH262" s="79"/>
      <c r="AI262" s="181"/>
      <c r="AJ262" s="79"/>
      <c r="AK262" s="181"/>
      <c r="AL262" s="79"/>
      <c r="AM262" s="182"/>
      <c r="AN262" s="79"/>
      <c r="AO262" s="182"/>
      <c r="AP262" s="79"/>
      <c r="AQ262" s="181"/>
      <c r="AR262" s="79"/>
      <c r="AS262" s="181"/>
      <c r="AT262" s="79"/>
      <c r="AU262" s="182"/>
      <c r="AV262" s="79"/>
      <c r="AW262" s="182"/>
      <c r="AX262" s="79"/>
      <c r="AY262" s="181"/>
      <c r="AZ262" s="79"/>
      <c r="BA262" s="181"/>
      <c r="BB262" s="79"/>
      <c r="BC262" s="182"/>
      <c r="BD262" s="79"/>
      <c r="BE262" s="182"/>
      <c r="BF262" s="79"/>
      <c r="BG262" s="181"/>
      <c r="BH262" s="79"/>
      <c r="BI262" s="181"/>
      <c r="BJ262" s="79"/>
      <c r="BK262" s="182"/>
      <c r="BL262" s="79"/>
      <c r="BM262" s="182"/>
      <c r="BN262" s="79"/>
      <c r="BO262" s="180"/>
      <c r="BP262" s="78"/>
      <c r="BQ262" s="79"/>
      <c r="BR262" s="26"/>
      <c r="BS262" s="193"/>
      <c r="BT262" s="79"/>
      <c r="BU262" s="192"/>
      <c r="BV262" s="78"/>
      <c r="BW262" s="78"/>
      <c r="BX262" s="78"/>
      <c r="BY262" s="78"/>
      <c r="BZ262" s="78"/>
      <c r="CA262" s="79"/>
      <c r="CB262" s="192"/>
      <c r="CC262" s="78"/>
      <c r="CD262" s="78"/>
      <c r="CE262" s="78"/>
      <c r="CF262" s="78"/>
      <c r="CG262" s="78"/>
      <c r="CH262" s="79"/>
      <c r="CI262" s="27">
        <f t="shared" si="1"/>
        <v>0</v>
      </c>
    </row>
    <row r="263" spans="1:87" ht="34.5" customHeight="1" x14ac:dyDescent="0.25">
      <c r="A263" s="23">
        <f t="shared" si="0"/>
        <v>251</v>
      </c>
      <c r="B263" s="179"/>
      <c r="C263" s="79"/>
      <c r="D263" s="181"/>
      <c r="E263" s="78"/>
      <c r="F263" s="79"/>
      <c r="G263" s="188"/>
      <c r="H263" s="79"/>
      <c r="I263" s="24"/>
      <c r="J263" s="25"/>
      <c r="K263" s="184"/>
      <c r="L263" s="79"/>
      <c r="M263" s="189"/>
      <c r="N263" s="79"/>
      <c r="O263" s="186"/>
      <c r="P263" s="79"/>
      <c r="Q263" s="190"/>
      <c r="R263" s="79"/>
      <c r="S263" s="181"/>
      <c r="T263" s="79"/>
      <c r="U263" s="181"/>
      <c r="V263" s="79"/>
      <c r="W263" s="179"/>
      <c r="X263" s="79"/>
      <c r="Y263" s="179"/>
      <c r="Z263" s="79"/>
      <c r="AA263" s="181"/>
      <c r="AB263" s="79"/>
      <c r="AC263" s="181"/>
      <c r="AD263" s="79"/>
      <c r="AE263" s="179"/>
      <c r="AF263" s="79"/>
      <c r="AG263" s="179"/>
      <c r="AH263" s="79"/>
      <c r="AI263" s="181"/>
      <c r="AJ263" s="79"/>
      <c r="AK263" s="181"/>
      <c r="AL263" s="79"/>
      <c r="AM263" s="179"/>
      <c r="AN263" s="79"/>
      <c r="AO263" s="179"/>
      <c r="AP263" s="79"/>
      <c r="AQ263" s="181"/>
      <c r="AR263" s="79"/>
      <c r="AS263" s="181"/>
      <c r="AT263" s="79"/>
      <c r="AU263" s="179"/>
      <c r="AV263" s="79"/>
      <c r="AW263" s="179"/>
      <c r="AX263" s="79"/>
      <c r="AY263" s="181"/>
      <c r="AZ263" s="79"/>
      <c r="BA263" s="181"/>
      <c r="BB263" s="79"/>
      <c r="BC263" s="179"/>
      <c r="BD263" s="79"/>
      <c r="BE263" s="179"/>
      <c r="BF263" s="79"/>
      <c r="BG263" s="181"/>
      <c r="BH263" s="79"/>
      <c r="BI263" s="181"/>
      <c r="BJ263" s="79"/>
      <c r="BK263" s="179"/>
      <c r="BL263" s="79"/>
      <c r="BM263" s="179"/>
      <c r="BN263" s="79"/>
      <c r="BO263" s="180"/>
      <c r="BP263" s="78"/>
      <c r="BQ263" s="79"/>
      <c r="BR263" s="26"/>
      <c r="BS263" s="191"/>
      <c r="BT263" s="79"/>
      <c r="BU263" s="192"/>
      <c r="BV263" s="78"/>
      <c r="BW263" s="78"/>
      <c r="BX263" s="78"/>
      <c r="BY263" s="78"/>
      <c r="BZ263" s="78"/>
      <c r="CA263" s="79"/>
      <c r="CB263" s="192"/>
      <c r="CC263" s="78"/>
      <c r="CD263" s="78"/>
      <c r="CE263" s="78"/>
      <c r="CF263" s="78"/>
      <c r="CG263" s="78"/>
      <c r="CH263" s="79"/>
      <c r="CI263" s="27">
        <f t="shared" si="1"/>
        <v>0</v>
      </c>
    </row>
    <row r="264" spans="1:87" ht="34.5" customHeight="1" x14ac:dyDescent="0.25">
      <c r="A264" s="23">
        <f t="shared" si="0"/>
        <v>252</v>
      </c>
      <c r="B264" s="182"/>
      <c r="C264" s="79"/>
      <c r="D264" s="179"/>
      <c r="E264" s="78"/>
      <c r="F264" s="79"/>
      <c r="G264" s="183"/>
      <c r="H264" s="79"/>
      <c r="I264" s="24"/>
      <c r="J264" s="28"/>
      <c r="K264" s="184"/>
      <c r="L264" s="79"/>
      <c r="M264" s="185"/>
      <c r="N264" s="79"/>
      <c r="O264" s="186"/>
      <c r="P264" s="79"/>
      <c r="Q264" s="187"/>
      <c r="R264" s="79"/>
      <c r="S264" s="181"/>
      <c r="T264" s="79"/>
      <c r="U264" s="181"/>
      <c r="V264" s="79"/>
      <c r="W264" s="182"/>
      <c r="X264" s="79"/>
      <c r="Y264" s="182"/>
      <c r="Z264" s="79"/>
      <c r="AA264" s="181"/>
      <c r="AB264" s="79"/>
      <c r="AC264" s="181"/>
      <c r="AD264" s="79"/>
      <c r="AE264" s="182"/>
      <c r="AF264" s="79"/>
      <c r="AG264" s="182"/>
      <c r="AH264" s="79"/>
      <c r="AI264" s="181"/>
      <c r="AJ264" s="79"/>
      <c r="AK264" s="181"/>
      <c r="AL264" s="79"/>
      <c r="AM264" s="182"/>
      <c r="AN264" s="79"/>
      <c r="AO264" s="182"/>
      <c r="AP264" s="79"/>
      <c r="AQ264" s="181"/>
      <c r="AR264" s="79"/>
      <c r="AS264" s="181"/>
      <c r="AT264" s="79"/>
      <c r="AU264" s="182"/>
      <c r="AV264" s="79"/>
      <c r="AW264" s="182"/>
      <c r="AX264" s="79"/>
      <c r="AY264" s="181"/>
      <c r="AZ264" s="79"/>
      <c r="BA264" s="181"/>
      <c r="BB264" s="79"/>
      <c r="BC264" s="182"/>
      <c r="BD264" s="79"/>
      <c r="BE264" s="182"/>
      <c r="BF264" s="79"/>
      <c r="BG264" s="181"/>
      <c r="BH264" s="79"/>
      <c r="BI264" s="181"/>
      <c r="BJ264" s="79"/>
      <c r="BK264" s="182"/>
      <c r="BL264" s="79"/>
      <c r="BM264" s="182"/>
      <c r="BN264" s="79"/>
      <c r="BO264" s="180"/>
      <c r="BP264" s="78"/>
      <c r="BQ264" s="79"/>
      <c r="BR264" s="26"/>
      <c r="BS264" s="193"/>
      <c r="BT264" s="79"/>
      <c r="BU264" s="192"/>
      <c r="BV264" s="78"/>
      <c r="BW264" s="78"/>
      <c r="BX264" s="78"/>
      <c r="BY264" s="78"/>
      <c r="BZ264" s="78"/>
      <c r="CA264" s="79"/>
      <c r="CB264" s="192"/>
      <c r="CC264" s="78"/>
      <c r="CD264" s="78"/>
      <c r="CE264" s="78"/>
      <c r="CF264" s="78"/>
      <c r="CG264" s="78"/>
      <c r="CH264" s="79"/>
      <c r="CI264" s="27">
        <f t="shared" si="1"/>
        <v>0</v>
      </c>
    </row>
    <row r="265" spans="1:87" ht="34.5" customHeight="1" x14ac:dyDescent="0.25">
      <c r="A265" s="23">
        <f t="shared" si="0"/>
        <v>253</v>
      </c>
      <c r="B265" s="179"/>
      <c r="C265" s="79"/>
      <c r="D265" s="181"/>
      <c r="E265" s="78"/>
      <c r="F265" s="79"/>
      <c r="G265" s="188"/>
      <c r="H265" s="79"/>
      <c r="I265" s="24"/>
      <c r="J265" s="25"/>
      <c r="K265" s="184"/>
      <c r="L265" s="79"/>
      <c r="M265" s="189"/>
      <c r="N265" s="79"/>
      <c r="O265" s="186"/>
      <c r="P265" s="79"/>
      <c r="Q265" s="190"/>
      <c r="R265" s="79"/>
      <c r="S265" s="181"/>
      <c r="T265" s="79"/>
      <c r="U265" s="181"/>
      <c r="V265" s="79"/>
      <c r="W265" s="179"/>
      <c r="X265" s="79"/>
      <c r="Y265" s="179"/>
      <c r="Z265" s="79"/>
      <c r="AA265" s="181"/>
      <c r="AB265" s="79"/>
      <c r="AC265" s="181"/>
      <c r="AD265" s="79"/>
      <c r="AE265" s="179"/>
      <c r="AF265" s="79"/>
      <c r="AG265" s="179"/>
      <c r="AH265" s="79"/>
      <c r="AI265" s="181"/>
      <c r="AJ265" s="79"/>
      <c r="AK265" s="181"/>
      <c r="AL265" s="79"/>
      <c r="AM265" s="179"/>
      <c r="AN265" s="79"/>
      <c r="AO265" s="179"/>
      <c r="AP265" s="79"/>
      <c r="AQ265" s="181"/>
      <c r="AR265" s="79"/>
      <c r="AS265" s="181"/>
      <c r="AT265" s="79"/>
      <c r="AU265" s="179"/>
      <c r="AV265" s="79"/>
      <c r="AW265" s="179"/>
      <c r="AX265" s="79"/>
      <c r="AY265" s="181"/>
      <c r="AZ265" s="79"/>
      <c r="BA265" s="181"/>
      <c r="BB265" s="79"/>
      <c r="BC265" s="179"/>
      <c r="BD265" s="79"/>
      <c r="BE265" s="179"/>
      <c r="BF265" s="79"/>
      <c r="BG265" s="181"/>
      <c r="BH265" s="79"/>
      <c r="BI265" s="181"/>
      <c r="BJ265" s="79"/>
      <c r="BK265" s="179"/>
      <c r="BL265" s="79"/>
      <c r="BM265" s="179"/>
      <c r="BN265" s="79"/>
      <c r="BO265" s="180"/>
      <c r="BP265" s="78"/>
      <c r="BQ265" s="79"/>
      <c r="BR265" s="26"/>
      <c r="BS265" s="191"/>
      <c r="BT265" s="79"/>
      <c r="BU265" s="192"/>
      <c r="BV265" s="78"/>
      <c r="BW265" s="78"/>
      <c r="BX265" s="78"/>
      <c r="BY265" s="78"/>
      <c r="BZ265" s="78"/>
      <c r="CA265" s="79"/>
      <c r="CB265" s="192"/>
      <c r="CC265" s="78"/>
      <c r="CD265" s="78"/>
      <c r="CE265" s="78"/>
      <c r="CF265" s="78"/>
      <c r="CG265" s="78"/>
      <c r="CH265" s="79"/>
      <c r="CI265" s="27">
        <f t="shared" si="1"/>
        <v>0</v>
      </c>
    </row>
    <row r="266" spans="1:87" ht="34.5" customHeight="1" x14ac:dyDescent="0.25">
      <c r="A266" s="23">
        <f t="shared" si="0"/>
        <v>254</v>
      </c>
      <c r="B266" s="182"/>
      <c r="C266" s="79"/>
      <c r="D266" s="179"/>
      <c r="E266" s="78"/>
      <c r="F266" s="79"/>
      <c r="G266" s="183"/>
      <c r="H266" s="79"/>
      <c r="I266" s="24"/>
      <c r="J266" s="28"/>
      <c r="K266" s="184"/>
      <c r="L266" s="79"/>
      <c r="M266" s="185"/>
      <c r="N266" s="79"/>
      <c r="O266" s="186"/>
      <c r="P266" s="79"/>
      <c r="Q266" s="187"/>
      <c r="R266" s="79"/>
      <c r="S266" s="181"/>
      <c r="T266" s="79"/>
      <c r="U266" s="181"/>
      <c r="V266" s="79"/>
      <c r="W266" s="182"/>
      <c r="X266" s="79"/>
      <c r="Y266" s="182"/>
      <c r="Z266" s="79"/>
      <c r="AA266" s="181"/>
      <c r="AB266" s="79"/>
      <c r="AC266" s="181"/>
      <c r="AD266" s="79"/>
      <c r="AE266" s="182"/>
      <c r="AF266" s="79"/>
      <c r="AG266" s="182"/>
      <c r="AH266" s="79"/>
      <c r="AI266" s="181"/>
      <c r="AJ266" s="79"/>
      <c r="AK266" s="181"/>
      <c r="AL266" s="79"/>
      <c r="AM266" s="182"/>
      <c r="AN266" s="79"/>
      <c r="AO266" s="182"/>
      <c r="AP266" s="79"/>
      <c r="AQ266" s="181"/>
      <c r="AR266" s="79"/>
      <c r="AS266" s="181"/>
      <c r="AT266" s="79"/>
      <c r="AU266" s="182"/>
      <c r="AV266" s="79"/>
      <c r="AW266" s="182"/>
      <c r="AX266" s="79"/>
      <c r="AY266" s="181"/>
      <c r="AZ266" s="79"/>
      <c r="BA266" s="181"/>
      <c r="BB266" s="79"/>
      <c r="BC266" s="182"/>
      <c r="BD266" s="79"/>
      <c r="BE266" s="182"/>
      <c r="BF266" s="79"/>
      <c r="BG266" s="181"/>
      <c r="BH266" s="79"/>
      <c r="BI266" s="181"/>
      <c r="BJ266" s="79"/>
      <c r="BK266" s="182"/>
      <c r="BL266" s="79"/>
      <c r="BM266" s="182"/>
      <c r="BN266" s="79"/>
      <c r="BO266" s="180"/>
      <c r="BP266" s="78"/>
      <c r="BQ266" s="79"/>
      <c r="BR266" s="26"/>
      <c r="BS266" s="193"/>
      <c r="BT266" s="79"/>
      <c r="BU266" s="192"/>
      <c r="BV266" s="78"/>
      <c r="BW266" s="78"/>
      <c r="BX266" s="78"/>
      <c r="BY266" s="78"/>
      <c r="BZ266" s="78"/>
      <c r="CA266" s="79"/>
      <c r="CB266" s="192"/>
      <c r="CC266" s="78"/>
      <c r="CD266" s="78"/>
      <c r="CE266" s="78"/>
      <c r="CF266" s="78"/>
      <c r="CG266" s="78"/>
      <c r="CH266" s="79"/>
      <c r="CI266" s="27">
        <f t="shared" si="1"/>
        <v>0</v>
      </c>
    </row>
    <row r="267" spans="1:87" ht="34.5" customHeight="1" x14ac:dyDescent="0.25">
      <c r="A267" s="23">
        <f t="shared" si="0"/>
        <v>255</v>
      </c>
      <c r="B267" s="179"/>
      <c r="C267" s="79"/>
      <c r="D267" s="181"/>
      <c r="E267" s="78"/>
      <c r="F267" s="79"/>
      <c r="G267" s="188"/>
      <c r="H267" s="79"/>
      <c r="I267" s="24"/>
      <c r="J267" s="25"/>
      <c r="K267" s="184"/>
      <c r="L267" s="79"/>
      <c r="M267" s="189"/>
      <c r="N267" s="79"/>
      <c r="O267" s="186"/>
      <c r="P267" s="79"/>
      <c r="Q267" s="190"/>
      <c r="R267" s="79"/>
      <c r="S267" s="181"/>
      <c r="T267" s="79"/>
      <c r="U267" s="181"/>
      <c r="V267" s="79"/>
      <c r="W267" s="179"/>
      <c r="X267" s="79"/>
      <c r="Y267" s="179"/>
      <c r="Z267" s="79"/>
      <c r="AA267" s="181"/>
      <c r="AB267" s="79"/>
      <c r="AC267" s="181"/>
      <c r="AD267" s="79"/>
      <c r="AE267" s="179"/>
      <c r="AF267" s="79"/>
      <c r="AG267" s="179"/>
      <c r="AH267" s="79"/>
      <c r="AI267" s="181"/>
      <c r="AJ267" s="79"/>
      <c r="AK267" s="181"/>
      <c r="AL267" s="79"/>
      <c r="AM267" s="179"/>
      <c r="AN267" s="79"/>
      <c r="AO267" s="179"/>
      <c r="AP267" s="79"/>
      <c r="AQ267" s="181"/>
      <c r="AR267" s="79"/>
      <c r="AS267" s="181"/>
      <c r="AT267" s="79"/>
      <c r="AU267" s="179"/>
      <c r="AV267" s="79"/>
      <c r="AW267" s="179"/>
      <c r="AX267" s="79"/>
      <c r="AY267" s="181"/>
      <c r="AZ267" s="79"/>
      <c r="BA267" s="181"/>
      <c r="BB267" s="79"/>
      <c r="BC267" s="179"/>
      <c r="BD267" s="79"/>
      <c r="BE267" s="179"/>
      <c r="BF267" s="79"/>
      <c r="BG267" s="181"/>
      <c r="BH267" s="79"/>
      <c r="BI267" s="181"/>
      <c r="BJ267" s="79"/>
      <c r="BK267" s="179"/>
      <c r="BL267" s="79"/>
      <c r="BM267" s="179"/>
      <c r="BN267" s="79"/>
      <c r="BO267" s="180"/>
      <c r="BP267" s="78"/>
      <c r="BQ267" s="79"/>
      <c r="BR267" s="26"/>
      <c r="BS267" s="191"/>
      <c r="BT267" s="79"/>
      <c r="BU267" s="192"/>
      <c r="BV267" s="78"/>
      <c r="BW267" s="78"/>
      <c r="BX267" s="78"/>
      <c r="BY267" s="78"/>
      <c r="BZ267" s="78"/>
      <c r="CA267" s="79"/>
      <c r="CB267" s="192"/>
      <c r="CC267" s="78"/>
      <c r="CD267" s="78"/>
      <c r="CE267" s="78"/>
      <c r="CF267" s="78"/>
      <c r="CG267" s="78"/>
      <c r="CH267" s="79"/>
      <c r="CI267" s="27">
        <f t="shared" si="1"/>
        <v>0</v>
      </c>
    </row>
    <row r="268" spans="1:87" ht="34.5" customHeight="1" x14ac:dyDescent="0.25">
      <c r="A268" s="23">
        <f t="shared" si="0"/>
        <v>256</v>
      </c>
      <c r="B268" s="182"/>
      <c r="C268" s="79"/>
      <c r="D268" s="179"/>
      <c r="E268" s="78"/>
      <c r="F268" s="79"/>
      <c r="G268" s="183"/>
      <c r="H268" s="79"/>
      <c r="I268" s="24"/>
      <c r="J268" s="28"/>
      <c r="K268" s="184"/>
      <c r="L268" s="79"/>
      <c r="M268" s="185"/>
      <c r="N268" s="79"/>
      <c r="O268" s="186"/>
      <c r="P268" s="79"/>
      <c r="Q268" s="187"/>
      <c r="R268" s="79"/>
      <c r="S268" s="181"/>
      <c r="T268" s="79"/>
      <c r="U268" s="181"/>
      <c r="V268" s="79"/>
      <c r="W268" s="182"/>
      <c r="X268" s="79"/>
      <c r="Y268" s="182"/>
      <c r="Z268" s="79"/>
      <c r="AA268" s="181"/>
      <c r="AB268" s="79"/>
      <c r="AC268" s="181"/>
      <c r="AD268" s="79"/>
      <c r="AE268" s="182"/>
      <c r="AF268" s="79"/>
      <c r="AG268" s="182"/>
      <c r="AH268" s="79"/>
      <c r="AI268" s="181"/>
      <c r="AJ268" s="79"/>
      <c r="AK268" s="181"/>
      <c r="AL268" s="79"/>
      <c r="AM268" s="182"/>
      <c r="AN268" s="79"/>
      <c r="AO268" s="182"/>
      <c r="AP268" s="79"/>
      <c r="AQ268" s="181"/>
      <c r="AR268" s="79"/>
      <c r="AS268" s="181"/>
      <c r="AT268" s="79"/>
      <c r="AU268" s="182"/>
      <c r="AV268" s="79"/>
      <c r="AW268" s="182"/>
      <c r="AX268" s="79"/>
      <c r="AY268" s="181"/>
      <c r="AZ268" s="79"/>
      <c r="BA268" s="181"/>
      <c r="BB268" s="79"/>
      <c r="BC268" s="182"/>
      <c r="BD268" s="79"/>
      <c r="BE268" s="182"/>
      <c r="BF268" s="79"/>
      <c r="BG268" s="181"/>
      <c r="BH268" s="79"/>
      <c r="BI268" s="181"/>
      <c r="BJ268" s="79"/>
      <c r="BK268" s="182"/>
      <c r="BL268" s="79"/>
      <c r="BM268" s="182"/>
      <c r="BN268" s="79"/>
      <c r="BO268" s="180"/>
      <c r="BP268" s="78"/>
      <c r="BQ268" s="79"/>
      <c r="BR268" s="26"/>
      <c r="BS268" s="193"/>
      <c r="BT268" s="79"/>
      <c r="BU268" s="192"/>
      <c r="BV268" s="78"/>
      <c r="BW268" s="78"/>
      <c r="BX268" s="78"/>
      <c r="BY268" s="78"/>
      <c r="BZ268" s="78"/>
      <c r="CA268" s="79"/>
      <c r="CB268" s="192"/>
      <c r="CC268" s="78"/>
      <c r="CD268" s="78"/>
      <c r="CE268" s="78"/>
      <c r="CF268" s="78"/>
      <c r="CG268" s="78"/>
      <c r="CH268" s="79"/>
      <c r="CI268" s="27">
        <f t="shared" si="1"/>
        <v>0</v>
      </c>
    </row>
    <row r="269" spans="1:87" ht="34.5" customHeight="1" x14ac:dyDescent="0.25">
      <c r="A269" s="23">
        <f t="shared" si="0"/>
        <v>257</v>
      </c>
      <c r="B269" s="179"/>
      <c r="C269" s="79"/>
      <c r="D269" s="181"/>
      <c r="E269" s="78"/>
      <c r="F269" s="79"/>
      <c r="G269" s="188"/>
      <c r="H269" s="79"/>
      <c r="I269" s="24"/>
      <c r="J269" s="25"/>
      <c r="K269" s="184"/>
      <c r="L269" s="79"/>
      <c r="M269" s="189"/>
      <c r="N269" s="79"/>
      <c r="O269" s="186"/>
      <c r="P269" s="79"/>
      <c r="Q269" s="190"/>
      <c r="R269" s="79"/>
      <c r="S269" s="181"/>
      <c r="T269" s="79"/>
      <c r="U269" s="181"/>
      <c r="V269" s="79"/>
      <c r="W269" s="179"/>
      <c r="X269" s="79"/>
      <c r="Y269" s="179"/>
      <c r="Z269" s="79"/>
      <c r="AA269" s="181"/>
      <c r="AB269" s="79"/>
      <c r="AC269" s="181"/>
      <c r="AD269" s="79"/>
      <c r="AE269" s="179"/>
      <c r="AF269" s="79"/>
      <c r="AG269" s="179"/>
      <c r="AH269" s="79"/>
      <c r="AI269" s="181"/>
      <c r="AJ269" s="79"/>
      <c r="AK269" s="181"/>
      <c r="AL269" s="79"/>
      <c r="AM269" s="179"/>
      <c r="AN269" s="79"/>
      <c r="AO269" s="179"/>
      <c r="AP269" s="79"/>
      <c r="AQ269" s="181"/>
      <c r="AR269" s="79"/>
      <c r="AS269" s="181"/>
      <c r="AT269" s="79"/>
      <c r="AU269" s="179"/>
      <c r="AV269" s="79"/>
      <c r="AW269" s="179"/>
      <c r="AX269" s="79"/>
      <c r="AY269" s="181"/>
      <c r="AZ269" s="79"/>
      <c r="BA269" s="181"/>
      <c r="BB269" s="79"/>
      <c r="BC269" s="179"/>
      <c r="BD269" s="79"/>
      <c r="BE269" s="179"/>
      <c r="BF269" s="79"/>
      <c r="BG269" s="181"/>
      <c r="BH269" s="79"/>
      <c r="BI269" s="181"/>
      <c r="BJ269" s="79"/>
      <c r="BK269" s="179"/>
      <c r="BL269" s="79"/>
      <c r="BM269" s="179"/>
      <c r="BN269" s="79"/>
      <c r="BO269" s="180"/>
      <c r="BP269" s="78"/>
      <c r="BQ269" s="79"/>
      <c r="BR269" s="26"/>
      <c r="BS269" s="191"/>
      <c r="BT269" s="79"/>
      <c r="BU269" s="192"/>
      <c r="BV269" s="78"/>
      <c r="BW269" s="78"/>
      <c r="BX269" s="78"/>
      <c r="BY269" s="78"/>
      <c r="BZ269" s="78"/>
      <c r="CA269" s="79"/>
      <c r="CB269" s="192"/>
      <c r="CC269" s="78"/>
      <c r="CD269" s="78"/>
      <c r="CE269" s="78"/>
      <c r="CF269" s="78"/>
      <c r="CG269" s="78"/>
      <c r="CH269" s="79"/>
      <c r="CI269" s="27">
        <f t="shared" si="1"/>
        <v>0</v>
      </c>
    </row>
    <row r="270" spans="1:87" ht="34.5" customHeight="1" x14ac:dyDescent="0.25">
      <c r="A270" s="23">
        <f t="shared" si="0"/>
        <v>258</v>
      </c>
      <c r="B270" s="182"/>
      <c r="C270" s="79"/>
      <c r="D270" s="179"/>
      <c r="E270" s="78"/>
      <c r="F270" s="79"/>
      <c r="G270" s="183"/>
      <c r="H270" s="79"/>
      <c r="I270" s="24"/>
      <c r="J270" s="28"/>
      <c r="K270" s="184"/>
      <c r="L270" s="79"/>
      <c r="M270" s="185"/>
      <c r="N270" s="79"/>
      <c r="O270" s="186"/>
      <c r="P270" s="79"/>
      <c r="Q270" s="187"/>
      <c r="R270" s="79"/>
      <c r="S270" s="181"/>
      <c r="T270" s="79"/>
      <c r="U270" s="181"/>
      <c r="V270" s="79"/>
      <c r="W270" s="182"/>
      <c r="X270" s="79"/>
      <c r="Y270" s="182"/>
      <c r="Z270" s="79"/>
      <c r="AA270" s="181"/>
      <c r="AB270" s="79"/>
      <c r="AC270" s="181"/>
      <c r="AD270" s="79"/>
      <c r="AE270" s="182"/>
      <c r="AF270" s="79"/>
      <c r="AG270" s="182"/>
      <c r="AH270" s="79"/>
      <c r="AI270" s="181"/>
      <c r="AJ270" s="79"/>
      <c r="AK270" s="181"/>
      <c r="AL270" s="79"/>
      <c r="AM270" s="182"/>
      <c r="AN270" s="79"/>
      <c r="AO270" s="182"/>
      <c r="AP270" s="79"/>
      <c r="AQ270" s="181"/>
      <c r="AR270" s="79"/>
      <c r="AS270" s="181"/>
      <c r="AT270" s="79"/>
      <c r="AU270" s="182"/>
      <c r="AV270" s="79"/>
      <c r="AW270" s="182"/>
      <c r="AX270" s="79"/>
      <c r="AY270" s="181"/>
      <c r="AZ270" s="79"/>
      <c r="BA270" s="181"/>
      <c r="BB270" s="79"/>
      <c r="BC270" s="182"/>
      <c r="BD270" s="79"/>
      <c r="BE270" s="182"/>
      <c r="BF270" s="79"/>
      <c r="BG270" s="181"/>
      <c r="BH270" s="79"/>
      <c r="BI270" s="181"/>
      <c r="BJ270" s="79"/>
      <c r="BK270" s="182"/>
      <c r="BL270" s="79"/>
      <c r="BM270" s="182"/>
      <c r="BN270" s="79"/>
      <c r="BO270" s="180"/>
      <c r="BP270" s="78"/>
      <c r="BQ270" s="79"/>
      <c r="BR270" s="26"/>
      <c r="BS270" s="193"/>
      <c r="BT270" s="79"/>
      <c r="BU270" s="192"/>
      <c r="BV270" s="78"/>
      <c r="BW270" s="78"/>
      <c r="BX270" s="78"/>
      <c r="BY270" s="78"/>
      <c r="BZ270" s="78"/>
      <c r="CA270" s="79"/>
      <c r="CB270" s="192"/>
      <c r="CC270" s="78"/>
      <c r="CD270" s="78"/>
      <c r="CE270" s="78"/>
      <c r="CF270" s="78"/>
      <c r="CG270" s="78"/>
      <c r="CH270" s="79"/>
      <c r="CI270" s="27">
        <f t="shared" si="1"/>
        <v>0</v>
      </c>
    </row>
    <row r="271" spans="1:87" ht="34.5" customHeight="1" x14ac:dyDescent="0.25">
      <c r="A271" s="23">
        <f t="shared" si="0"/>
        <v>259</v>
      </c>
      <c r="B271" s="179"/>
      <c r="C271" s="79"/>
      <c r="D271" s="181"/>
      <c r="E271" s="78"/>
      <c r="F271" s="79"/>
      <c r="G271" s="188"/>
      <c r="H271" s="79"/>
      <c r="I271" s="24"/>
      <c r="J271" s="25"/>
      <c r="K271" s="184"/>
      <c r="L271" s="79"/>
      <c r="M271" s="189"/>
      <c r="N271" s="79"/>
      <c r="O271" s="186"/>
      <c r="P271" s="79"/>
      <c r="Q271" s="190"/>
      <c r="R271" s="79"/>
      <c r="S271" s="181"/>
      <c r="T271" s="79"/>
      <c r="U271" s="181"/>
      <c r="V271" s="79"/>
      <c r="W271" s="179"/>
      <c r="X271" s="79"/>
      <c r="Y271" s="179"/>
      <c r="Z271" s="79"/>
      <c r="AA271" s="181"/>
      <c r="AB271" s="79"/>
      <c r="AC271" s="181"/>
      <c r="AD271" s="79"/>
      <c r="AE271" s="179"/>
      <c r="AF271" s="79"/>
      <c r="AG271" s="179"/>
      <c r="AH271" s="79"/>
      <c r="AI271" s="181"/>
      <c r="AJ271" s="79"/>
      <c r="AK271" s="181"/>
      <c r="AL271" s="79"/>
      <c r="AM271" s="179"/>
      <c r="AN271" s="79"/>
      <c r="AO271" s="179"/>
      <c r="AP271" s="79"/>
      <c r="AQ271" s="181"/>
      <c r="AR271" s="79"/>
      <c r="AS271" s="181"/>
      <c r="AT271" s="79"/>
      <c r="AU271" s="179"/>
      <c r="AV271" s="79"/>
      <c r="AW271" s="179"/>
      <c r="AX271" s="79"/>
      <c r="AY271" s="181"/>
      <c r="AZ271" s="79"/>
      <c r="BA271" s="181"/>
      <c r="BB271" s="79"/>
      <c r="BC271" s="179"/>
      <c r="BD271" s="79"/>
      <c r="BE271" s="179"/>
      <c r="BF271" s="79"/>
      <c r="BG271" s="181"/>
      <c r="BH271" s="79"/>
      <c r="BI271" s="181"/>
      <c r="BJ271" s="79"/>
      <c r="BK271" s="179"/>
      <c r="BL271" s="79"/>
      <c r="BM271" s="179"/>
      <c r="BN271" s="79"/>
      <c r="BO271" s="180"/>
      <c r="BP271" s="78"/>
      <c r="BQ271" s="79"/>
      <c r="BR271" s="26"/>
      <c r="BS271" s="191"/>
      <c r="BT271" s="79"/>
      <c r="BU271" s="192"/>
      <c r="BV271" s="78"/>
      <c r="BW271" s="78"/>
      <c r="BX271" s="78"/>
      <c r="BY271" s="78"/>
      <c r="BZ271" s="78"/>
      <c r="CA271" s="79"/>
      <c r="CB271" s="192"/>
      <c r="CC271" s="78"/>
      <c r="CD271" s="78"/>
      <c r="CE271" s="78"/>
      <c r="CF271" s="78"/>
      <c r="CG271" s="78"/>
      <c r="CH271" s="79"/>
      <c r="CI271" s="27">
        <f t="shared" si="1"/>
        <v>0</v>
      </c>
    </row>
    <row r="272" spans="1:87" ht="34.5" customHeight="1" x14ac:dyDescent="0.25">
      <c r="A272" s="23">
        <f t="shared" si="0"/>
        <v>260</v>
      </c>
      <c r="B272" s="182"/>
      <c r="C272" s="79"/>
      <c r="D272" s="179"/>
      <c r="E272" s="78"/>
      <c r="F272" s="79"/>
      <c r="G272" s="183"/>
      <c r="H272" s="79"/>
      <c r="I272" s="24"/>
      <c r="J272" s="28"/>
      <c r="K272" s="184"/>
      <c r="L272" s="79"/>
      <c r="M272" s="185"/>
      <c r="N272" s="79"/>
      <c r="O272" s="186"/>
      <c r="P272" s="79"/>
      <c r="Q272" s="187"/>
      <c r="R272" s="79"/>
      <c r="S272" s="181"/>
      <c r="T272" s="79"/>
      <c r="U272" s="181"/>
      <c r="V272" s="79"/>
      <c r="W272" s="182"/>
      <c r="X272" s="79"/>
      <c r="Y272" s="182"/>
      <c r="Z272" s="79"/>
      <c r="AA272" s="181"/>
      <c r="AB272" s="79"/>
      <c r="AC272" s="181"/>
      <c r="AD272" s="79"/>
      <c r="AE272" s="182"/>
      <c r="AF272" s="79"/>
      <c r="AG272" s="182"/>
      <c r="AH272" s="79"/>
      <c r="AI272" s="181"/>
      <c r="AJ272" s="79"/>
      <c r="AK272" s="181"/>
      <c r="AL272" s="79"/>
      <c r="AM272" s="182"/>
      <c r="AN272" s="79"/>
      <c r="AO272" s="182"/>
      <c r="AP272" s="79"/>
      <c r="AQ272" s="181"/>
      <c r="AR272" s="79"/>
      <c r="AS272" s="181"/>
      <c r="AT272" s="79"/>
      <c r="AU272" s="182"/>
      <c r="AV272" s="79"/>
      <c r="AW272" s="182"/>
      <c r="AX272" s="79"/>
      <c r="AY272" s="181"/>
      <c r="AZ272" s="79"/>
      <c r="BA272" s="181"/>
      <c r="BB272" s="79"/>
      <c r="BC272" s="182"/>
      <c r="BD272" s="79"/>
      <c r="BE272" s="182"/>
      <c r="BF272" s="79"/>
      <c r="BG272" s="181"/>
      <c r="BH272" s="79"/>
      <c r="BI272" s="181"/>
      <c r="BJ272" s="79"/>
      <c r="BK272" s="182"/>
      <c r="BL272" s="79"/>
      <c r="BM272" s="182"/>
      <c r="BN272" s="79"/>
      <c r="BO272" s="180"/>
      <c r="BP272" s="78"/>
      <c r="BQ272" s="79"/>
      <c r="BR272" s="26"/>
      <c r="BS272" s="193"/>
      <c r="BT272" s="79"/>
      <c r="BU272" s="192"/>
      <c r="BV272" s="78"/>
      <c r="BW272" s="78"/>
      <c r="BX272" s="78"/>
      <c r="BY272" s="78"/>
      <c r="BZ272" s="78"/>
      <c r="CA272" s="79"/>
      <c r="CB272" s="192"/>
      <c r="CC272" s="78"/>
      <c r="CD272" s="78"/>
      <c r="CE272" s="78"/>
      <c r="CF272" s="78"/>
      <c r="CG272" s="78"/>
      <c r="CH272" s="79"/>
      <c r="CI272" s="27">
        <f t="shared" si="1"/>
        <v>0</v>
      </c>
    </row>
    <row r="273" spans="1:87" ht="34.5" customHeight="1" x14ac:dyDescent="0.25">
      <c r="A273" s="23">
        <f t="shared" si="0"/>
        <v>261</v>
      </c>
      <c r="B273" s="179"/>
      <c r="C273" s="79"/>
      <c r="D273" s="181"/>
      <c r="E273" s="78"/>
      <c r="F273" s="79"/>
      <c r="G273" s="188"/>
      <c r="H273" s="79"/>
      <c r="I273" s="24"/>
      <c r="J273" s="25"/>
      <c r="K273" s="184"/>
      <c r="L273" s="79"/>
      <c r="M273" s="189"/>
      <c r="N273" s="79"/>
      <c r="O273" s="186"/>
      <c r="P273" s="79"/>
      <c r="Q273" s="190"/>
      <c r="R273" s="79"/>
      <c r="S273" s="181"/>
      <c r="T273" s="79"/>
      <c r="U273" s="181"/>
      <c r="V273" s="79"/>
      <c r="W273" s="179"/>
      <c r="X273" s="79"/>
      <c r="Y273" s="179"/>
      <c r="Z273" s="79"/>
      <c r="AA273" s="181"/>
      <c r="AB273" s="79"/>
      <c r="AC273" s="181"/>
      <c r="AD273" s="79"/>
      <c r="AE273" s="179"/>
      <c r="AF273" s="79"/>
      <c r="AG273" s="179"/>
      <c r="AH273" s="79"/>
      <c r="AI273" s="181"/>
      <c r="AJ273" s="79"/>
      <c r="AK273" s="181"/>
      <c r="AL273" s="79"/>
      <c r="AM273" s="179"/>
      <c r="AN273" s="79"/>
      <c r="AO273" s="179"/>
      <c r="AP273" s="79"/>
      <c r="AQ273" s="181"/>
      <c r="AR273" s="79"/>
      <c r="AS273" s="181"/>
      <c r="AT273" s="79"/>
      <c r="AU273" s="179"/>
      <c r="AV273" s="79"/>
      <c r="AW273" s="179"/>
      <c r="AX273" s="79"/>
      <c r="AY273" s="181"/>
      <c r="AZ273" s="79"/>
      <c r="BA273" s="181"/>
      <c r="BB273" s="79"/>
      <c r="BC273" s="179"/>
      <c r="BD273" s="79"/>
      <c r="BE273" s="179"/>
      <c r="BF273" s="79"/>
      <c r="BG273" s="181"/>
      <c r="BH273" s="79"/>
      <c r="BI273" s="181"/>
      <c r="BJ273" s="79"/>
      <c r="BK273" s="179"/>
      <c r="BL273" s="79"/>
      <c r="BM273" s="179"/>
      <c r="BN273" s="79"/>
      <c r="BO273" s="180"/>
      <c r="BP273" s="78"/>
      <c r="BQ273" s="79"/>
      <c r="BR273" s="26"/>
      <c r="BS273" s="191"/>
      <c r="BT273" s="79"/>
      <c r="BU273" s="192"/>
      <c r="BV273" s="78"/>
      <c r="BW273" s="78"/>
      <c r="BX273" s="78"/>
      <c r="BY273" s="78"/>
      <c r="BZ273" s="78"/>
      <c r="CA273" s="79"/>
      <c r="CB273" s="192"/>
      <c r="CC273" s="78"/>
      <c r="CD273" s="78"/>
      <c r="CE273" s="78"/>
      <c r="CF273" s="78"/>
      <c r="CG273" s="78"/>
      <c r="CH273" s="79"/>
      <c r="CI273" s="27">
        <f t="shared" si="1"/>
        <v>0</v>
      </c>
    </row>
    <row r="274" spans="1:87" ht="34.5" customHeight="1" x14ac:dyDescent="0.25">
      <c r="A274" s="23">
        <f t="shared" si="0"/>
        <v>262</v>
      </c>
      <c r="B274" s="182"/>
      <c r="C274" s="79"/>
      <c r="D274" s="179"/>
      <c r="E274" s="78"/>
      <c r="F274" s="79"/>
      <c r="G274" s="183"/>
      <c r="H274" s="79"/>
      <c r="I274" s="24"/>
      <c r="J274" s="28"/>
      <c r="K274" s="184"/>
      <c r="L274" s="79"/>
      <c r="M274" s="185"/>
      <c r="N274" s="79"/>
      <c r="O274" s="186"/>
      <c r="P274" s="79"/>
      <c r="Q274" s="187"/>
      <c r="R274" s="79"/>
      <c r="S274" s="181"/>
      <c r="T274" s="79"/>
      <c r="U274" s="181"/>
      <c r="V274" s="79"/>
      <c r="W274" s="182"/>
      <c r="X274" s="79"/>
      <c r="Y274" s="182"/>
      <c r="Z274" s="79"/>
      <c r="AA274" s="181"/>
      <c r="AB274" s="79"/>
      <c r="AC274" s="181"/>
      <c r="AD274" s="79"/>
      <c r="AE274" s="182"/>
      <c r="AF274" s="79"/>
      <c r="AG274" s="182"/>
      <c r="AH274" s="79"/>
      <c r="AI274" s="181"/>
      <c r="AJ274" s="79"/>
      <c r="AK274" s="181"/>
      <c r="AL274" s="79"/>
      <c r="AM274" s="182"/>
      <c r="AN274" s="79"/>
      <c r="AO274" s="182"/>
      <c r="AP274" s="79"/>
      <c r="AQ274" s="181"/>
      <c r="AR274" s="79"/>
      <c r="AS274" s="181"/>
      <c r="AT274" s="79"/>
      <c r="AU274" s="182"/>
      <c r="AV274" s="79"/>
      <c r="AW274" s="182"/>
      <c r="AX274" s="79"/>
      <c r="AY274" s="181"/>
      <c r="AZ274" s="79"/>
      <c r="BA274" s="181"/>
      <c r="BB274" s="79"/>
      <c r="BC274" s="182"/>
      <c r="BD274" s="79"/>
      <c r="BE274" s="182"/>
      <c r="BF274" s="79"/>
      <c r="BG274" s="181"/>
      <c r="BH274" s="79"/>
      <c r="BI274" s="181"/>
      <c r="BJ274" s="79"/>
      <c r="BK274" s="182"/>
      <c r="BL274" s="79"/>
      <c r="BM274" s="182"/>
      <c r="BN274" s="79"/>
      <c r="BO274" s="180"/>
      <c r="BP274" s="78"/>
      <c r="BQ274" s="79"/>
      <c r="BR274" s="26"/>
      <c r="BS274" s="193"/>
      <c r="BT274" s="79"/>
      <c r="BU274" s="192"/>
      <c r="BV274" s="78"/>
      <c r="BW274" s="78"/>
      <c r="BX274" s="78"/>
      <c r="BY274" s="78"/>
      <c r="BZ274" s="78"/>
      <c r="CA274" s="79"/>
      <c r="CB274" s="192"/>
      <c r="CC274" s="78"/>
      <c r="CD274" s="78"/>
      <c r="CE274" s="78"/>
      <c r="CF274" s="78"/>
      <c r="CG274" s="78"/>
      <c r="CH274" s="79"/>
      <c r="CI274" s="27">
        <f t="shared" si="1"/>
        <v>0</v>
      </c>
    </row>
    <row r="275" spans="1:87" ht="34.5" customHeight="1" x14ac:dyDescent="0.25">
      <c r="A275" s="23">
        <f t="shared" si="0"/>
        <v>263</v>
      </c>
      <c r="B275" s="179"/>
      <c r="C275" s="79"/>
      <c r="D275" s="181"/>
      <c r="E275" s="78"/>
      <c r="F275" s="79"/>
      <c r="G275" s="188"/>
      <c r="H275" s="79"/>
      <c r="I275" s="24"/>
      <c r="J275" s="25"/>
      <c r="K275" s="184"/>
      <c r="L275" s="79"/>
      <c r="M275" s="189"/>
      <c r="N275" s="79"/>
      <c r="O275" s="186"/>
      <c r="P275" s="79"/>
      <c r="Q275" s="190"/>
      <c r="R275" s="79"/>
      <c r="S275" s="181"/>
      <c r="T275" s="79"/>
      <c r="U275" s="181"/>
      <c r="V275" s="79"/>
      <c r="W275" s="179"/>
      <c r="X275" s="79"/>
      <c r="Y275" s="179"/>
      <c r="Z275" s="79"/>
      <c r="AA275" s="181"/>
      <c r="AB275" s="79"/>
      <c r="AC275" s="181"/>
      <c r="AD275" s="79"/>
      <c r="AE275" s="179"/>
      <c r="AF275" s="79"/>
      <c r="AG275" s="179"/>
      <c r="AH275" s="79"/>
      <c r="AI275" s="181"/>
      <c r="AJ275" s="79"/>
      <c r="AK275" s="181"/>
      <c r="AL275" s="79"/>
      <c r="AM275" s="179"/>
      <c r="AN275" s="79"/>
      <c r="AO275" s="179"/>
      <c r="AP275" s="79"/>
      <c r="AQ275" s="181"/>
      <c r="AR275" s="79"/>
      <c r="AS275" s="181"/>
      <c r="AT275" s="79"/>
      <c r="AU275" s="179"/>
      <c r="AV275" s="79"/>
      <c r="AW275" s="179"/>
      <c r="AX275" s="79"/>
      <c r="AY275" s="181"/>
      <c r="AZ275" s="79"/>
      <c r="BA275" s="181"/>
      <c r="BB275" s="79"/>
      <c r="BC275" s="179"/>
      <c r="BD275" s="79"/>
      <c r="BE275" s="179"/>
      <c r="BF275" s="79"/>
      <c r="BG275" s="181"/>
      <c r="BH275" s="79"/>
      <c r="BI275" s="181"/>
      <c r="BJ275" s="79"/>
      <c r="BK275" s="179"/>
      <c r="BL275" s="79"/>
      <c r="BM275" s="179"/>
      <c r="BN275" s="79"/>
      <c r="BO275" s="180"/>
      <c r="BP275" s="78"/>
      <c r="BQ275" s="79"/>
      <c r="BR275" s="26"/>
      <c r="BS275" s="191"/>
      <c r="BT275" s="79"/>
      <c r="BU275" s="192"/>
      <c r="BV275" s="78"/>
      <c r="BW275" s="78"/>
      <c r="BX275" s="78"/>
      <c r="BY275" s="78"/>
      <c r="BZ275" s="78"/>
      <c r="CA275" s="79"/>
      <c r="CB275" s="192"/>
      <c r="CC275" s="78"/>
      <c r="CD275" s="78"/>
      <c r="CE275" s="78"/>
      <c r="CF275" s="78"/>
      <c r="CG275" s="78"/>
      <c r="CH275" s="79"/>
      <c r="CI275" s="27">
        <f t="shared" si="1"/>
        <v>0</v>
      </c>
    </row>
    <row r="276" spans="1:87" ht="34.5" customHeight="1" x14ac:dyDescent="0.25">
      <c r="A276" s="23">
        <f t="shared" si="0"/>
        <v>264</v>
      </c>
      <c r="B276" s="182"/>
      <c r="C276" s="79"/>
      <c r="D276" s="179"/>
      <c r="E276" s="78"/>
      <c r="F276" s="79"/>
      <c r="G276" s="183"/>
      <c r="H276" s="79"/>
      <c r="I276" s="24"/>
      <c r="J276" s="28"/>
      <c r="K276" s="184"/>
      <c r="L276" s="79"/>
      <c r="M276" s="185"/>
      <c r="N276" s="79"/>
      <c r="O276" s="186"/>
      <c r="P276" s="79"/>
      <c r="Q276" s="187"/>
      <c r="R276" s="79"/>
      <c r="S276" s="181"/>
      <c r="T276" s="79"/>
      <c r="U276" s="181"/>
      <c r="V276" s="79"/>
      <c r="W276" s="182"/>
      <c r="X276" s="79"/>
      <c r="Y276" s="182"/>
      <c r="Z276" s="79"/>
      <c r="AA276" s="181"/>
      <c r="AB276" s="79"/>
      <c r="AC276" s="181"/>
      <c r="AD276" s="79"/>
      <c r="AE276" s="182"/>
      <c r="AF276" s="79"/>
      <c r="AG276" s="182"/>
      <c r="AH276" s="79"/>
      <c r="AI276" s="181"/>
      <c r="AJ276" s="79"/>
      <c r="AK276" s="181"/>
      <c r="AL276" s="79"/>
      <c r="AM276" s="182"/>
      <c r="AN276" s="79"/>
      <c r="AO276" s="182"/>
      <c r="AP276" s="79"/>
      <c r="AQ276" s="181"/>
      <c r="AR276" s="79"/>
      <c r="AS276" s="181"/>
      <c r="AT276" s="79"/>
      <c r="AU276" s="182"/>
      <c r="AV276" s="79"/>
      <c r="AW276" s="182"/>
      <c r="AX276" s="79"/>
      <c r="AY276" s="181"/>
      <c r="AZ276" s="79"/>
      <c r="BA276" s="181"/>
      <c r="BB276" s="79"/>
      <c r="BC276" s="182"/>
      <c r="BD276" s="79"/>
      <c r="BE276" s="182"/>
      <c r="BF276" s="79"/>
      <c r="BG276" s="181"/>
      <c r="BH276" s="79"/>
      <c r="BI276" s="181"/>
      <c r="BJ276" s="79"/>
      <c r="BK276" s="182"/>
      <c r="BL276" s="79"/>
      <c r="BM276" s="182"/>
      <c r="BN276" s="79"/>
      <c r="BO276" s="180"/>
      <c r="BP276" s="78"/>
      <c r="BQ276" s="79"/>
      <c r="BR276" s="26"/>
      <c r="BS276" s="193"/>
      <c r="BT276" s="79"/>
      <c r="BU276" s="192"/>
      <c r="BV276" s="78"/>
      <c r="BW276" s="78"/>
      <c r="BX276" s="78"/>
      <c r="BY276" s="78"/>
      <c r="BZ276" s="78"/>
      <c r="CA276" s="79"/>
      <c r="CB276" s="192"/>
      <c r="CC276" s="78"/>
      <c r="CD276" s="78"/>
      <c r="CE276" s="78"/>
      <c r="CF276" s="78"/>
      <c r="CG276" s="78"/>
      <c r="CH276" s="79"/>
      <c r="CI276" s="27">
        <f t="shared" si="1"/>
        <v>0</v>
      </c>
    </row>
    <row r="277" spans="1:87" ht="34.5" customHeight="1" x14ac:dyDescent="0.25">
      <c r="A277" s="23">
        <f t="shared" si="0"/>
        <v>265</v>
      </c>
      <c r="B277" s="179"/>
      <c r="C277" s="79"/>
      <c r="D277" s="181"/>
      <c r="E277" s="78"/>
      <c r="F277" s="79"/>
      <c r="G277" s="188"/>
      <c r="H277" s="79"/>
      <c r="I277" s="24"/>
      <c r="J277" s="25"/>
      <c r="K277" s="184"/>
      <c r="L277" s="79"/>
      <c r="M277" s="189"/>
      <c r="N277" s="79"/>
      <c r="O277" s="186"/>
      <c r="P277" s="79"/>
      <c r="Q277" s="190"/>
      <c r="R277" s="79"/>
      <c r="S277" s="181"/>
      <c r="T277" s="79"/>
      <c r="U277" s="181"/>
      <c r="V277" s="79"/>
      <c r="W277" s="179"/>
      <c r="X277" s="79"/>
      <c r="Y277" s="179"/>
      <c r="Z277" s="79"/>
      <c r="AA277" s="181"/>
      <c r="AB277" s="79"/>
      <c r="AC277" s="181"/>
      <c r="AD277" s="79"/>
      <c r="AE277" s="179"/>
      <c r="AF277" s="79"/>
      <c r="AG277" s="179"/>
      <c r="AH277" s="79"/>
      <c r="AI277" s="181"/>
      <c r="AJ277" s="79"/>
      <c r="AK277" s="181"/>
      <c r="AL277" s="79"/>
      <c r="AM277" s="179"/>
      <c r="AN277" s="79"/>
      <c r="AO277" s="179"/>
      <c r="AP277" s="79"/>
      <c r="AQ277" s="181"/>
      <c r="AR277" s="79"/>
      <c r="AS277" s="181"/>
      <c r="AT277" s="79"/>
      <c r="AU277" s="179"/>
      <c r="AV277" s="79"/>
      <c r="AW277" s="179"/>
      <c r="AX277" s="79"/>
      <c r="AY277" s="181"/>
      <c r="AZ277" s="79"/>
      <c r="BA277" s="181"/>
      <c r="BB277" s="79"/>
      <c r="BC277" s="179"/>
      <c r="BD277" s="79"/>
      <c r="BE277" s="179"/>
      <c r="BF277" s="79"/>
      <c r="BG277" s="181"/>
      <c r="BH277" s="79"/>
      <c r="BI277" s="181"/>
      <c r="BJ277" s="79"/>
      <c r="BK277" s="179"/>
      <c r="BL277" s="79"/>
      <c r="BM277" s="179"/>
      <c r="BN277" s="79"/>
      <c r="BO277" s="180"/>
      <c r="BP277" s="78"/>
      <c r="BQ277" s="79"/>
      <c r="BR277" s="26"/>
      <c r="BS277" s="191"/>
      <c r="BT277" s="79"/>
      <c r="BU277" s="192"/>
      <c r="BV277" s="78"/>
      <c r="BW277" s="78"/>
      <c r="BX277" s="78"/>
      <c r="BY277" s="78"/>
      <c r="BZ277" s="78"/>
      <c r="CA277" s="79"/>
      <c r="CB277" s="192"/>
      <c r="CC277" s="78"/>
      <c r="CD277" s="78"/>
      <c r="CE277" s="78"/>
      <c r="CF277" s="78"/>
      <c r="CG277" s="78"/>
      <c r="CH277" s="79"/>
      <c r="CI277" s="27">
        <f t="shared" si="1"/>
        <v>0</v>
      </c>
    </row>
    <row r="278" spans="1:87" ht="34.5" customHeight="1" x14ac:dyDescent="0.25">
      <c r="A278" s="23">
        <f t="shared" si="0"/>
        <v>266</v>
      </c>
      <c r="B278" s="182"/>
      <c r="C278" s="79"/>
      <c r="D278" s="179"/>
      <c r="E278" s="78"/>
      <c r="F278" s="79"/>
      <c r="G278" s="183"/>
      <c r="H278" s="79"/>
      <c r="I278" s="24"/>
      <c r="J278" s="28"/>
      <c r="K278" s="184"/>
      <c r="L278" s="79"/>
      <c r="M278" s="185"/>
      <c r="N278" s="79"/>
      <c r="O278" s="186"/>
      <c r="P278" s="79"/>
      <c r="Q278" s="187"/>
      <c r="R278" s="79"/>
      <c r="S278" s="181"/>
      <c r="T278" s="79"/>
      <c r="U278" s="181"/>
      <c r="V278" s="79"/>
      <c r="W278" s="182"/>
      <c r="X278" s="79"/>
      <c r="Y278" s="182"/>
      <c r="Z278" s="79"/>
      <c r="AA278" s="181"/>
      <c r="AB278" s="79"/>
      <c r="AC278" s="181"/>
      <c r="AD278" s="79"/>
      <c r="AE278" s="182"/>
      <c r="AF278" s="79"/>
      <c r="AG278" s="182"/>
      <c r="AH278" s="79"/>
      <c r="AI278" s="181"/>
      <c r="AJ278" s="79"/>
      <c r="AK278" s="181"/>
      <c r="AL278" s="79"/>
      <c r="AM278" s="182"/>
      <c r="AN278" s="79"/>
      <c r="AO278" s="182"/>
      <c r="AP278" s="79"/>
      <c r="AQ278" s="181"/>
      <c r="AR278" s="79"/>
      <c r="AS278" s="181"/>
      <c r="AT278" s="79"/>
      <c r="AU278" s="182"/>
      <c r="AV278" s="79"/>
      <c r="AW278" s="182"/>
      <c r="AX278" s="79"/>
      <c r="AY278" s="181"/>
      <c r="AZ278" s="79"/>
      <c r="BA278" s="181"/>
      <c r="BB278" s="79"/>
      <c r="BC278" s="182"/>
      <c r="BD278" s="79"/>
      <c r="BE278" s="182"/>
      <c r="BF278" s="79"/>
      <c r="BG278" s="181"/>
      <c r="BH278" s="79"/>
      <c r="BI278" s="181"/>
      <c r="BJ278" s="79"/>
      <c r="BK278" s="182"/>
      <c r="BL278" s="79"/>
      <c r="BM278" s="182"/>
      <c r="BN278" s="79"/>
      <c r="BO278" s="180"/>
      <c r="BP278" s="78"/>
      <c r="BQ278" s="79"/>
      <c r="BR278" s="26"/>
      <c r="BS278" s="193"/>
      <c r="BT278" s="79"/>
      <c r="BU278" s="192"/>
      <c r="BV278" s="78"/>
      <c r="BW278" s="78"/>
      <c r="BX278" s="78"/>
      <c r="BY278" s="78"/>
      <c r="BZ278" s="78"/>
      <c r="CA278" s="79"/>
      <c r="CB278" s="192"/>
      <c r="CC278" s="78"/>
      <c r="CD278" s="78"/>
      <c r="CE278" s="78"/>
      <c r="CF278" s="78"/>
      <c r="CG278" s="78"/>
      <c r="CH278" s="79"/>
      <c r="CI278" s="27">
        <f t="shared" si="1"/>
        <v>0</v>
      </c>
    </row>
    <row r="279" spans="1:87" ht="34.5" customHeight="1" x14ac:dyDescent="0.25">
      <c r="A279" s="23">
        <f t="shared" si="0"/>
        <v>267</v>
      </c>
      <c r="B279" s="179"/>
      <c r="C279" s="79"/>
      <c r="D279" s="181"/>
      <c r="E279" s="78"/>
      <c r="F279" s="79"/>
      <c r="G279" s="188"/>
      <c r="H279" s="79"/>
      <c r="I279" s="24"/>
      <c r="J279" s="25"/>
      <c r="K279" s="184"/>
      <c r="L279" s="79"/>
      <c r="M279" s="189"/>
      <c r="N279" s="79"/>
      <c r="O279" s="186"/>
      <c r="P279" s="79"/>
      <c r="Q279" s="190"/>
      <c r="R279" s="79"/>
      <c r="S279" s="181"/>
      <c r="T279" s="79"/>
      <c r="U279" s="181"/>
      <c r="V279" s="79"/>
      <c r="W279" s="179"/>
      <c r="X279" s="79"/>
      <c r="Y279" s="179"/>
      <c r="Z279" s="79"/>
      <c r="AA279" s="181"/>
      <c r="AB279" s="79"/>
      <c r="AC279" s="181"/>
      <c r="AD279" s="79"/>
      <c r="AE279" s="179"/>
      <c r="AF279" s="79"/>
      <c r="AG279" s="179"/>
      <c r="AH279" s="79"/>
      <c r="AI279" s="181"/>
      <c r="AJ279" s="79"/>
      <c r="AK279" s="181"/>
      <c r="AL279" s="79"/>
      <c r="AM279" s="179"/>
      <c r="AN279" s="79"/>
      <c r="AO279" s="179"/>
      <c r="AP279" s="79"/>
      <c r="AQ279" s="181"/>
      <c r="AR279" s="79"/>
      <c r="AS279" s="181"/>
      <c r="AT279" s="79"/>
      <c r="AU279" s="179"/>
      <c r="AV279" s="79"/>
      <c r="AW279" s="179"/>
      <c r="AX279" s="79"/>
      <c r="AY279" s="181"/>
      <c r="AZ279" s="79"/>
      <c r="BA279" s="181"/>
      <c r="BB279" s="79"/>
      <c r="BC279" s="179"/>
      <c r="BD279" s="79"/>
      <c r="BE279" s="179"/>
      <c r="BF279" s="79"/>
      <c r="BG279" s="181"/>
      <c r="BH279" s="79"/>
      <c r="BI279" s="181"/>
      <c r="BJ279" s="79"/>
      <c r="BK279" s="179"/>
      <c r="BL279" s="79"/>
      <c r="BM279" s="179"/>
      <c r="BN279" s="79"/>
      <c r="BO279" s="180"/>
      <c r="BP279" s="78"/>
      <c r="BQ279" s="79"/>
      <c r="BR279" s="26"/>
      <c r="BS279" s="191"/>
      <c r="BT279" s="79"/>
      <c r="BU279" s="192"/>
      <c r="BV279" s="78"/>
      <c r="BW279" s="78"/>
      <c r="BX279" s="78"/>
      <c r="BY279" s="78"/>
      <c r="BZ279" s="78"/>
      <c r="CA279" s="79"/>
      <c r="CB279" s="192"/>
      <c r="CC279" s="78"/>
      <c r="CD279" s="78"/>
      <c r="CE279" s="78"/>
      <c r="CF279" s="78"/>
      <c r="CG279" s="78"/>
      <c r="CH279" s="79"/>
      <c r="CI279" s="27">
        <f t="shared" si="1"/>
        <v>0</v>
      </c>
    </row>
    <row r="280" spans="1:87" ht="34.5" customHeight="1" x14ac:dyDescent="0.25">
      <c r="A280" s="23">
        <f t="shared" si="0"/>
        <v>268</v>
      </c>
      <c r="B280" s="182"/>
      <c r="C280" s="79"/>
      <c r="D280" s="179"/>
      <c r="E280" s="78"/>
      <c r="F280" s="79"/>
      <c r="G280" s="183"/>
      <c r="H280" s="79"/>
      <c r="I280" s="24"/>
      <c r="J280" s="28"/>
      <c r="K280" s="184"/>
      <c r="L280" s="79"/>
      <c r="M280" s="185"/>
      <c r="N280" s="79"/>
      <c r="O280" s="186"/>
      <c r="P280" s="79"/>
      <c r="Q280" s="187"/>
      <c r="R280" s="79"/>
      <c r="S280" s="181"/>
      <c r="T280" s="79"/>
      <c r="U280" s="181"/>
      <c r="V280" s="79"/>
      <c r="W280" s="182"/>
      <c r="X280" s="79"/>
      <c r="Y280" s="182"/>
      <c r="Z280" s="79"/>
      <c r="AA280" s="181"/>
      <c r="AB280" s="79"/>
      <c r="AC280" s="181"/>
      <c r="AD280" s="79"/>
      <c r="AE280" s="182"/>
      <c r="AF280" s="79"/>
      <c r="AG280" s="182"/>
      <c r="AH280" s="79"/>
      <c r="AI280" s="181"/>
      <c r="AJ280" s="79"/>
      <c r="AK280" s="181"/>
      <c r="AL280" s="79"/>
      <c r="AM280" s="182"/>
      <c r="AN280" s="79"/>
      <c r="AO280" s="182"/>
      <c r="AP280" s="79"/>
      <c r="AQ280" s="181"/>
      <c r="AR280" s="79"/>
      <c r="AS280" s="181"/>
      <c r="AT280" s="79"/>
      <c r="AU280" s="182"/>
      <c r="AV280" s="79"/>
      <c r="AW280" s="182"/>
      <c r="AX280" s="79"/>
      <c r="AY280" s="181"/>
      <c r="AZ280" s="79"/>
      <c r="BA280" s="181"/>
      <c r="BB280" s="79"/>
      <c r="BC280" s="182"/>
      <c r="BD280" s="79"/>
      <c r="BE280" s="182"/>
      <c r="BF280" s="79"/>
      <c r="BG280" s="181"/>
      <c r="BH280" s="79"/>
      <c r="BI280" s="181"/>
      <c r="BJ280" s="79"/>
      <c r="BK280" s="182"/>
      <c r="BL280" s="79"/>
      <c r="BM280" s="182"/>
      <c r="BN280" s="79"/>
      <c r="BO280" s="180"/>
      <c r="BP280" s="78"/>
      <c r="BQ280" s="79"/>
      <c r="BR280" s="26"/>
      <c r="BS280" s="193"/>
      <c r="BT280" s="79"/>
      <c r="BU280" s="192"/>
      <c r="BV280" s="78"/>
      <c r="BW280" s="78"/>
      <c r="BX280" s="78"/>
      <c r="BY280" s="78"/>
      <c r="BZ280" s="78"/>
      <c r="CA280" s="79"/>
      <c r="CB280" s="192"/>
      <c r="CC280" s="78"/>
      <c r="CD280" s="78"/>
      <c r="CE280" s="78"/>
      <c r="CF280" s="78"/>
      <c r="CG280" s="78"/>
      <c r="CH280" s="79"/>
      <c r="CI280" s="27">
        <f t="shared" si="1"/>
        <v>0</v>
      </c>
    </row>
    <row r="281" spans="1:87" ht="34.5" customHeight="1" x14ac:dyDescent="0.25">
      <c r="A281" s="23">
        <f t="shared" si="0"/>
        <v>269</v>
      </c>
      <c r="B281" s="179"/>
      <c r="C281" s="79"/>
      <c r="D281" s="181"/>
      <c r="E281" s="78"/>
      <c r="F281" s="79"/>
      <c r="G281" s="188"/>
      <c r="H281" s="79"/>
      <c r="I281" s="24"/>
      <c r="J281" s="25"/>
      <c r="K281" s="184"/>
      <c r="L281" s="79"/>
      <c r="M281" s="189"/>
      <c r="N281" s="79"/>
      <c r="O281" s="186"/>
      <c r="P281" s="79"/>
      <c r="Q281" s="190"/>
      <c r="R281" s="79"/>
      <c r="S281" s="181"/>
      <c r="T281" s="79"/>
      <c r="U281" s="181"/>
      <c r="V281" s="79"/>
      <c r="W281" s="179"/>
      <c r="X281" s="79"/>
      <c r="Y281" s="179"/>
      <c r="Z281" s="79"/>
      <c r="AA281" s="181"/>
      <c r="AB281" s="79"/>
      <c r="AC281" s="181"/>
      <c r="AD281" s="79"/>
      <c r="AE281" s="179"/>
      <c r="AF281" s="79"/>
      <c r="AG281" s="179"/>
      <c r="AH281" s="79"/>
      <c r="AI281" s="181"/>
      <c r="AJ281" s="79"/>
      <c r="AK281" s="181"/>
      <c r="AL281" s="79"/>
      <c r="AM281" s="179"/>
      <c r="AN281" s="79"/>
      <c r="AO281" s="179"/>
      <c r="AP281" s="79"/>
      <c r="AQ281" s="181"/>
      <c r="AR281" s="79"/>
      <c r="AS281" s="181"/>
      <c r="AT281" s="79"/>
      <c r="AU281" s="179"/>
      <c r="AV281" s="79"/>
      <c r="AW281" s="179"/>
      <c r="AX281" s="79"/>
      <c r="AY281" s="181"/>
      <c r="AZ281" s="79"/>
      <c r="BA281" s="181"/>
      <c r="BB281" s="79"/>
      <c r="BC281" s="179"/>
      <c r="BD281" s="79"/>
      <c r="BE281" s="179"/>
      <c r="BF281" s="79"/>
      <c r="BG281" s="181"/>
      <c r="BH281" s="79"/>
      <c r="BI281" s="181"/>
      <c r="BJ281" s="79"/>
      <c r="BK281" s="179"/>
      <c r="BL281" s="79"/>
      <c r="BM281" s="179"/>
      <c r="BN281" s="79"/>
      <c r="BO281" s="180"/>
      <c r="BP281" s="78"/>
      <c r="BQ281" s="79"/>
      <c r="BR281" s="26"/>
      <c r="BS281" s="191"/>
      <c r="BT281" s="79"/>
      <c r="BU281" s="192"/>
      <c r="BV281" s="78"/>
      <c r="BW281" s="78"/>
      <c r="BX281" s="78"/>
      <c r="BY281" s="78"/>
      <c r="BZ281" s="78"/>
      <c r="CA281" s="79"/>
      <c r="CB281" s="192"/>
      <c r="CC281" s="78"/>
      <c r="CD281" s="78"/>
      <c r="CE281" s="78"/>
      <c r="CF281" s="78"/>
      <c r="CG281" s="78"/>
      <c r="CH281" s="79"/>
      <c r="CI281" s="27">
        <f t="shared" si="1"/>
        <v>0</v>
      </c>
    </row>
    <row r="282" spans="1:87" ht="34.5" customHeight="1" x14ac:dyDescent="0.25">
      <c r="A282" s="23">
        <f t="shared" si="0"/>
        <v>270</v>
      </c>
      <c r="B282" s="182"/>
      <c r="C282" s="79"/>
      <c r="D282" s="179"/>
      <c r="E282" s="78"/>
      <c r="F282" s="79"/>
      <c r="G282" s="183"/>
      <c r="H282" s="79"/>
      <c r="I282" s="24"/>
      <c r="J282" s="28"/>
      <c r="K282" s="184"/>
      <c r="L282" s="79"/>
      <c r="M282" s="185"/>
      <c r="N282" s="79"/>
      <c r="O282" s="186"/>
      <c r="P282" s="79"/>
      <c r="Q282" s="187"/>
      <c r="R282" s="79"/>
      <c r="S282" s="181"/>
      <c r="T282" s="79"/>
      <c r="U282" s="181"/>
      <c r="V282" s="79"/>
      <c r="W282" s="182"/>
      <c r="X282" s="79"/>
      <c r="Y282" s="182"/>
      <c r="Z282" s="79"/>
      <c r="AA282" s="181"/>
      <c r="AB282" s="79"/>
      <c r="AC282" s="181"/>
      <c r="AD282" s="79"/>
      <c r="AE282" s="182"/>
      <c r="AF282" s="79"/>
      <c r="AG282" s="182"/>
      <c r="AH282" s="79"/>
      <c r="AI282" s="181"/>
      <c r="AJ282" s="79"/>
      <c r="AK282" s="181"/>
      <c r="AL282" s="79"/>
      <c r="AM282" s="182"/>
      <c r="AN282" s="79"/>
      <c r="AO282" s="182"/>
      <c r="AP282" s="79"/>
      <c r="AQ282" s="181"/>
      <c r="AR282" s="79"/>
      <c r="AS282" s="181"/>
      <c r="AT282" s="79"/>
      <c r="AU282" s="182"/>
      <c r="AV282" s="79"/>
      <c r="AW282" s="182"/>
      <c r="AX282" s="79"/>
      <c r="AY282" s="181"/>
      <c r="AZ282" s="79"/>
      <c r="BA282" s="181"/>
      <c r="BB282" s="79"/>
      <c r="BC282" s="182"/>
      <c r="BD282" s="79"/>
      <c r="BE282" s="182"/>
      <c r="BF282" s="79"/>
      <c r="BG282" s="181"/>
      <c r="BH282" s="79"/>
      <c r="BI282" s="181"/>
      <c r="BJ282" s="79"/>
      <c r="BK282" s="182"/>
      <c r="BL282" s="79"/>
      <c r="BM282" s="182"/>
      <c r="BN282" s="79"/>
      <c r="BO282" s="180"/>
      <c r="BP282" s="78"/>
      <c r="BQ282" s="79"/>
      <c r="BR282" s="26"/>
      <c r="BS282" s="193"/>
      <c r="BT282" s="79"/>
      <c r="BU282" s="192"/>
      <c r="BV282" s="78"/>
      <c r="BW282" s="78"/>
      <c r="BX282" s="78"/>
      <c r="BY282" s="78"/>
      <c r="BZ282" s="78"/>
      <c r="CA282" s="79"/>
      <c r="CB282" s="192"/>
      <c r="CC282" s="78"/>
      <c r="CD282" s="78"/>
      <c r="CE282" s="78"/>
      <c r="CF282" s="78"/>
      <c r="CG282" s="78"/>
      <c r="CH282" s="79"/>
      <c r="CI282" s="27">
        <f t="shared" si="1"/>
        <v>0</v>
      </c>
    </row>
    <row r="283" spans="1:87" ht="34.5" customHeight="1" x14ac:dyDescent="0.25">
      <c r="A283" s="23">
        <f t="shared" si="0"/>
        <v>271</v>
      </c>
      <c r="B283" s="179"/>
      <c r="C283" s="79"/>
      <c r="D283" s="181"/>
      <c r="E283" s="78"/>
      <c r="F283" s="79"/>
      <c r="G283" s="188"/>
      <c r="H283" s="79"/>
      <c r="I283" s="24"/>
      <c r="J283" s="25"/>
      <c r="K283" s="184"/>
      <c r="L283" s="79"/>
      <c r="M283" s="189"/>
      <c r="N283" s="79"/>
      <c r="O283" s="186"/>
      <c r="P283" s="79"/>
      <c r="Q283" s="190"/>
      <c r="R283" s="79"/>
      <c r="S283" s="181"/>
      <c r="T283" s="79"/>
      <c r="U283" s="181"/>
      <c r="V283" s="79"/>
      <c r="W283" s="179"/>
      <c r="X283" s="79"/>
      <c r="Y283" s="179"/>
      <c r="Z283" s="79"/>
      <c r="AA283" s="181"/>
      <c r="AB283" s="79"/>
      <c r="AC283" s="181"/>
      <c r="AD283" s="79"/>
      <c r="AE283" s="179"/>
      <c r="AF283" s="79"/>
      <c r="AG283" s="179"/>
      <c r="AH283" s="79"/>
      <c r="AI283" s="181"/>
      <c r="AJ283" s="79"/>
      <c r="AK283" s="181"/>
      <c r="AL283" s="79"/>
      <c r="AM283" s="179"/>
      <c r="AN283" s="79"/>
      <c r="AO283" s="179"/>
      <c r="AP283" s="79"/>
      <c r="AQ283" s="181"/>
      <c r="AR283" s="79"/>
      <c r="AS283" s="181"/>
      <c r="AT283" s="79"/>
      <c r="AU283" s="179"/>
      <c r="AV283" s="79"/>
      <c r="AW283" s="179"/>
      <c r="AX283" s="79"/>
      <c r="AY283" s="181"/>
      <c r="AZ283" s="79"/>
      <c r="BA283" s="181"/>
      <c r="BB283" s="79"/>
      <c r="BC283" s="179"/>
      <c r="BD283" s="79"/>
      <c r="BE283" s="179"/>
      <c r="BF283" s="79"/>
      <c r="BG283" s="181"/>
      <c r="BH283" s="79"/>
      <c r="BI283" s="181"/>
      <c r="BJ283" s="79"/>
      <c r="BK283" s="179"/>
      <c r="BL283" s="79"/>
      <c r="BM283" s="179"/>
      <c r="BN283" s="79"/>
      <c r="BO283" s="180"/>
      <c r="BP283" s="78"/>
      <c r="BQ283" s="79"/>
      <c r="BR283" s="26"/>
      <c r="BS283" s="191"/>
      <c r="BT283" s="79"/>
      <c r="BU283" s="192"/>
      <c r="BV283" s="78"/>
      <c r="BW283" s="78"/>
      <c r="BX283" s="78"/>
      <c r="BY283" s="78"/>
      <c r="BZ283" s="78"/>
      <c r="CA283" s="79"/>
      <c r="CB283" s="192"/>
      <c r="CC283" s="78"/>
      <c r="CD283" s="78"/>
      <c r="CE283" s="78"/>
      <c r="CF283" s="78"/>
      <c r="CG283" s="78"/>
      <c r="CH283" s="79"/>
      <c r="CI283" s="27">
        <f t="shared" si="1"/>
        <v>0</v>
      </c>
    </row>
    <row r="284" spans="1:87" ht="34.5" customHeight="1" x14ac:dyDescent="0.25">
      <c r="A284" s="23">
        <f t="shared" si="0"/>
        <v>272</v>
      </c>
      <c r="B284" s="182"/>
      <c r="C284" s="79"/>
      <c r="D284" s="179"/>
      <c r="E284" s="78"/>
      <c r="F284" s="79"/>
      <c r="G284" s="183"/>
      <c r="H284" s="79"/>
      <c r="I284" s="24"/>
      <c r="J284" s="28"/>
      <c r="K284" s="184"/>
      <c r="L284" s="79"/>
      <c r="M284" s="185"/>
      <c r="N284" s="79"/>
      <c r="O284" s="186"/>
      <c r="P284" s="79"/>
      <c r="Q284" s="187"/>
      <c r="R284" s="79"/>
      <c r="S284" s="181"/>
      <c r="T284" s="79"/>
      <c r="U284" s="181"/>
      <c r="V284" s="79"/>
      <c r="W284" s="182"/>
      <c r="X284" s="79"/>
      <c r="Y284" s="182"/>
      <c r="Z284" s="79"/>
      <c r="AA284" s="181"/>
      <c r="AB284" s="79"/>
      <c r="AC284" s="181"/>
      <c r="AD284" s="79"/>
      <c r="AE284" s="182"/>
      <c r="AF284" s="79"/>
      <c r="AG284" s="182"/>
      <c r="AH284" s="79"/>
      <c r="AI284" s="181"/>
      <c r="AJ284" s="79"/>
      <c r="AK284" s="181"/>
      <c r="AL284" s="79"/>
      <c r="AM284" s="182"/>
      <c r="AN284" s="79"/>
      <c r="AO284" s="182"/>
      <c r="AP284" s="79"/>
      <c r="AQ284" s="181"/>
      <c r="AR284" s="79"/>
      <c r="AS284" s="181"/>
      <c r="AT284" s="79"/>
      <c r="AU284" s="182"/>
      <c r="AV284" s="79"/>
      <c r="AW284" s="182"/>
      <c r="AX284" s="79"/>
      <c r="AY284" s="181"/>
      <c r="AZ284" s="79"/>
      <c r="BA284" s="181"/>
      <c r="BB284" s="79"/>
      <c r="BC284" s="182"/>
      <c r="BD284" s="79"/>
      <c r="BE284" s="182"/>
      <c r="BF284" s="79"/>
      <c r="BG284" s="181"/>
      <c r="BH284" s="79"/>
      <c r="BI284" s="181"/>
      <c r="BJ284" s="79"/>
      <c r="BK284" s="182"/>
      <c r="BL284" s="79"/>
      <c r="BM284" s="182"/>
      <c r="BN284" s="79"/>
      <c r="BO284" s="180"/>
      <c r="BP284" s="78"/>
      <c r="BQ284" s="79"/>
      <c r="BR284" s="26"/>
      <c r="BS284" s="193"/>
      <c r="BT284" s="79"/>
      <c r="BU284" s="192"/>
      <c r="BV284" s="78"/>
      <c r="BW284" s="78"/>
      <c r="BX284" s="78"/>
      <c r="BY284" s="78"/>
      <c r="BZ284" s="78"/>
      <c r="CA284" s="79"/>
      <c r="CB284" s="192"/>
      <c r="CC284" s="78"/>
      <c r="CD284" s="78"/>
      <c r="CE284" s="78"/>
      <c r="CF284" s="78"/>
      <c r="CG284" s="78"/>
      <c r="CH284" s="79"/>
      <c r="CI284" s="27">
        <f t="shared" si="1"/>
        <v>0</v>
      </c>
    </row>
    <row r="285" spans="1:87" ht="34.5" customHeight="1" x14ac:dyDescent="0.25">
      <c r="A285" s="23">
        <f t="shared" si="0"/>
        <v>273</v>
      </c>
      <c r="B285" s="179"/>
      <c r="C285" s="79"/>
      <c r="D285" s="181"/>
      <c r="E285" s="78"/>
      <c r="F285" s="79"/>
      <c r="G285" s="188"/>
      <c r="H285" s="79"/>
      <c r="I285" s="24"/>
      <c r="J285" s="25"/>
      <c r="K285" s="184"/>
      <c r="L285" s="79"/>
      <c r="M285" s="189"/>
      <c r="N285" s="79"/>
      <c r="O285" s="186"/>
      <c r="P285" s="79"/>
      <c r="Q285" s="190"/>
      <c r="R285" s="79"/>
      <c r="S285" s="181"/>
      <c r="T285" s="79"/>
      <c r="U285" s="181"/>
      <c r="V285" s="79"/>
      <c r="W285" s="179"/>
      <c r="X285" s="79"/>
      <c r="Y285" s="179"/>
      <c r="Z285" s="79"/>
      <c r="AA285" s="181"/>
      <c r="AB285" s="79"/>
      <c r="AC285" s="181"/>
      <c r="AD285" s="79"/>
      <c r="AE285" s="179"/>
      <c r="AF285" s="79"/>
      <c r="AG285" s="179"/>
      <c r="AH285" s="79"/>
      <c r="AI285" s="181"/>
      <c r="AJ285" s="79"/>
      <c r="AK285" s="181"/>
      <c r="AL285" s="79"/>
      <c r="AM285" s="179"/>
      <c r="AN285" s="79"/>
      <c r="AO285" s="179"/>
      <c r="AP285" s="79"/>
      <c r="AQ285" s="181"/>
      <c r="AR285" s="79"/>
      <c r="AS285" s="181"/>
      <c r="AT285" s="79"/>
      <c r="AU285" s="179"/>
      <c r="AV285" s="79"/>
      <c r="AW285" s="179"/>
      <c r="AX285" s="79"/>
      <c r="AY285" s="181"/>
      <c r="AZ285" s="79"/>
      <c r="BA285" s="181"/>
      <c r="BB285" s="79"/>
      <c r="BC285" s="179"/>
      <c r="BD285" s="79"/>
      <c r="BE285" s="179"/>
      <c r="BF285" s="79"/>
      <c r="BG285" s="181"/>
      <c r="BH285" s="79"/>
      <c r="BI285" s="181"/>
      <c r="BJ285" s="79"/>
      <c r="BK285" s="179"/>
      <c r="BL285" s="79"/>
      <c r="BM285" s="179"/>
      <c r="BN285" s="79"/>
      <c r="BO285" s="180"/>
      <c r="BP285" s="78"/>
      <c r="BQ285" s="79"/>
      <c r="BR285" s="26"/>
      <c r="BS285" s="191"/>
      <c r="BT285" s="79"/>
      <c r="BU285" s="192"/>
      <c r="BV285" s="78"/>
      <c r="BW285" s="78"/>
      <c r="BX285" s="78"/>
      <c r="BY285" s="78"/>
      <c r="BZ285" s="78"/>
      <c r="CA285" s="79"/>
      <c r="CB285" s="192"/>
      <c r="CC285" s="78"/>
      <c r="CD285" s="78"/>
      <c r="CE285" s="78"/>
      <c r="CF285" s="78"/>
      <c r="CG285" s="78"/>
      <c r="CH285" s="79"/>
      <c r="CI285" s="27">
        <f t="shared" si="1"/>
        <v>0</v>
      </c>
    </row>
    <row r="286" spans="1:87" ht="34.5" customHeight="1" x14ac:dyDescent="0.25">
      <c r="A286" s="23">
        <f t="shared" si="0"/>
        <v>274</v>
      </c>
      <c r="B286" s="182"/>
      <c r="C286" s="79"/>
      <c r="D286" s="179"/>
      <c r="E286" s="78"/>
      <c r="F286" s="79"/>
      <c r="G286" s="183"/>
      <c r="H286" s="79"/>
      <c r="I286" s="24"/>
      <c r="J286" s="28"/>
      <c r="K286" s="184"/>
      <c r="L286" s="79"/>
      <c r="M286" s="185"/>
      <c r="N286" s="79"/>
      <c r="O286" s="186"/>
      <c r="P286" s="79"/>
      <c r="Q286" s="187"/>
      <c r="R286" s="79"/>
      <c r="S286" s="181"/>
      <c r="T286" s="79"/>
      <c r="U286" s="181"/>
      <c r="V286" s="79"/>
      <c r="W286" s="182"/>
      <c r="X286" s="79"/>
      <c r="Y286" s="182"/>
      <c r="Z286" s="79"/>
      <c r="AA286" s="181"/>
      <c r="AB286" s="79"/>
      <c r="AC286" s="181"/>
      <c r="AD286" s="79"/>
      <c r="AE286" s="182"/>
      <c r="AF286" s="79"/>
      <c r="AG286" s="182"/>
      <c r="AH286" s="79"/>
      <c r="AI286" s="181"/>
      <c r="AJ286" s="79"/>
      <c r="AK286" s="181"/>
      <c r="AL286" s="79"/>
      <c r="AM286" s="182"/>
      <c r="AN286" s="79"/>
      <c r="AO286" s="182"/>
      <c r="AP286" s="79"/>
      <c r="AQ286" s="181"/>
      <c r="AR286" s="79"/>
      <c r="AS286" s="181"/>
      <c r="AT286" s="79"/>
      <c r="AU286" s="182"/>
      <c r="AV286" s="79"/>
      <c r="AW286" s="182"/>
      <c r="AX286" s="79"/>
      <c r="AY286" s="181"/>
      <c r="AZ286" s="79"/>
      <c r="BA286" s="181"/>
      <c r="BB286" s="79"/>
      <c r="BC286" s="182"/>
      <c r="BD286" s="79"/>
      <c r="BE286" s="182"/>
      <c r="BF286" s="79"/>
      <c r="BG286" s="181"/>
      <c r="BH286" s="79"/>
      <c r="BI286" s="181"/>
      <c r="BJ286" s="79"/>
      <c r="BK286" s="182"/>
      <c r="BL286" s="79"/>
      <c r="BM286" s="182"/>
      <c r="BN286" s="79"/>
      <c r="BO286" s="180"/>
      <c r="BP286" s="78"/>
      <c r="BQ286" s="79"/>
      <c r="BR286" s="26"/>
      <c r="BS286" s="193"/>
      <c r="BT286" s="79"/>
      <c r="BU286" s="192"/>
      <c r="BV286" s="78"/>
      <c r="BW286" s="78"/>
      <c r="BX286" s="78"/>
      <c r="BY286" s="78"/>
      <c r="BZ286" s="78"/>
      <c r="CA286" s="79"/>
      <c r="CB286" s="192"/>
      <c r="CC286" s="78"/>
      <c r="CD286" s="78"/>
      <c r="CE286" s="78"/>
      <c r="CF286" s="78"/>
      <c r="CG286" s="78"/>
      <c r="CH286" s="79"/>
      <c r="CI286" s="27">
        <f t="shared" si="1"/>
        <v>0</v>
      </c>
    </row>
    <row r="287" spans="1:87" ht="34.5" customHeight="1" x14ac:dyDescent="0.25">
      <c r="A287" s="23">
        <f t="shared" si="0"/>
        <v>275</v>
      </c>
      <c r="B287" s="179"/>
      <c r="C287" s="79"/>
      <c r="D287" s="181"/>
      <c r="E287" s="78"/>
      <c r="F287" s="79"/>
      <c r="G287" s="188"/>
      <c r="H287" s="79"/>
      <c r="I287" s="24"/>
      <c r="J287" s="25"/>
      <c r="K287" s="184"/>
      <c r="L287" s="79"/>
      <c r="M287" s="189"/>
      <c r="N287" s="79"/>
      <c r="O287" s="186"/>
      <c r="P287" s="79"/>
      <c r="Q287" s="190"/>
      <c r="R287" s="79"/>
      <c r="S287" s="181"/>
      <c r="T287" s="79"/>
      <c r="U287" s="181"/>
      <c r="V287" s="79"/>
      <c r="W287" s="179"/>
      <c r="X287" s="79"/>
      <c r="Y287" s="179"/>
      <c r="Z287" s="79"/>
      <c r="AA287" s="181"/>
      <c r="AB287" s="79"/>
      <c r="AC287" s="181"/>
      <c r="AD287" s="79"/>
      <c r="AE287" s="179"/>
      <c r="AF287" s="79"/>
      <c r="AG287" s="179"/>
      <c r="AH287" s="79"/>
      <c r="AI287" s="181"/>
      <c r="AJ287" s="79"/>
      <c r="AK287" s="181"/>
      <c r="AL287" s="79"/>
      <c r="AM287" s="179"/>
      <c r="AN287" s="79"/>
      <c r="AO287" s="179"/>
      <c r="AP287" s="79"/>
      <c r="AQ287" s="181"/>
      <c r="AR287" s="79"/>
      <c r="AS287" s="181"/>
      <c r="AT287" s="79"/>
      <c r="AU287" s="179"/>
      <c r="AV287" s="79"/>
      <c r="AW287" s="179"/>
      <c r="AX287" s="79"/>
      <c r="AY287" s="181"/>
      <c r="AZ287" s="79"/>
      <c r="BA287" s="181"/>
      <c r="BB287" s="79"/>
      <c r="BC287" s="179"/>
      <c r="BD287" s="79"/>
      <c r="BE287" s="179"/>
      <c r="BF287" s="79"/>
      <c r="BG287" s="181"/>
      <c r="BH287" s="79"/>
      <c r="BI287" s="181"/>
      <c r="BJ287" s="79"/>
      <c r="BK287" s="179"/>
      <c r="BL287" s="79"/>
      <c r="BM287" s="179"/>
      <c r="BN287" s="79"/>
      <c r="BO287" s="180"/>
      <c r="BP287" s="78"/>
      <c r="BQ287" s="79"/>
      <c r="BR287" s="26"/>
      <c r="BS287" s="191"/>
      <c r="BT287" s="79"/>
      <c r="BU287" s="192"/>
      <c r="BV287" s="78"/>
      <c r="BW287" s="78"/>
      <c r="BX287" s="78"/>
      <c r="BY287" s="78"/>
      <c r="BZ287" s="78"/>
      <c r="CA287" s="79"/>
      <c r="CB287" s="192"/>
      <c r="CC287" s="78"/>
      <c r="CD287" s="78"/>
      <c r="CE287" s="78"/>
      <c r="CF287" s="78"/>
      <c r="CG287" s="78"/>
      <c r="CH287" s="79"/>
      <c r="CI287" s="27">
        <f t="shared" si="1"/>
        <v>0</v>
      </c>
    </row>
    <row r="288" spans="1:87" ht="34.5" customHeight="1" x14ac:dyDescent="0.25">
      <c r="A288" s="23">
        <f t="shared" si="0"/>
        <v>276</v>
      </c>
      <c r="B288" s="182"/>
      <c r="C288" s="79"/>
      <c r="D288" s="179"/>
      <c r="E288" s="78"/>
      <c r="F288" s="79"/>
      <c r="G288" s="183"/>
      <c r="H288" s="79"/>
      <c r="I288" s="24"/>
      <c r="J288" s="28"/>
      <c r="K288" s="184"/>
      <c r="L288" s="79"/>
      <c r="M288" s="185"/>
      <c r="N288" s="79"/>
      <c r="O288" s="186"/>
      <c r="P288" s="79"/>
      <c r="Q288" s="187"/>
      <c r="R288" s="79"/>
      <c r="S288" s="181"/>
      <c r="T288" s="79"/>
      <c r="U288" s="181"/>
      <c r="V288" s="79"/>
      <c r="W288" s="182"/>
      <c r="X288" s="79"/>
      <c r="Y288" s="182"/>
      <c r="Z288" s="79"/>
      <c r="AA288" s="181"/>
      <c r="AB288" s="79"/>
      <c r="AC288" s="181"/>
      <c r="AD288" s="79"/>
      <c r="AE288" s="182"/>
      <c r="AF288" s="79"/>
      <c r="AG288" s="182"/>
      <c r="AH288" s="79"/>
      <c r="AI288" s="181"/>
      <c r="AJ288" s="79"/>
      <c r="AK288" s="181"/>
      <c r="AL288" s="79"/>
      <c r="AM288" s="182"/>
      <c r="AN288" s="79"/>
      <c r="AO288" s="182"/>
      <c r="AP288" s="79"/>
      <c r="AQ288" s="181"/>
      <c r="AR288" s="79"/>
      <c r="AS288" s="181"/>
      <c r="AT288" s="79"/>
      <c r="AU288" s="182"/>
      <c r="AV288" s="79"/>
      <c r="AW288" s="182"/>
      <c r="AX288" s="79"/>
      <c r="AY288" s="181"/>
      <c r="AZ288" s="79"/>
      <c r="BA288" s="181"/>
      <c r="BB288" s="79"/>
      <c r="BC288" s="182"/>
      <c r="BD288" s="79"/>
      <c r="BE288" s="182"/>
      <c r="BF288" s="79"/>
      <c r="BG288" s="181"/>
      <c r="BH288" s="79"/>
      <c r="BI288" s="181"/>
      <c r="BJ288" s="79"/>
      <c r="BK288" s="182"/>
      <c r="BL288" s="79"/>
      <c r="BM288" s="182"/>
      <c r="BN288" s="79"/>
      <c r="BO288" s="180"/>
      <c r="BP288" s="78"/>
      <c r="BQ288" s="79"/>
      <c r="BR288" s="26"/>
      <c r="BS288" s="193"/>
      <c r="BT288" s="79"/>
      <c r="BU288" s="192"/>
      <c r="BV288" s="78"/>
      <c r="BW288" s="78"/>
      <c r="BX288" s="78"/>
      <c r="BY288" s="78"/>
      <c r="BZ288" s="78"/>
      <c r="CA288" s="79"/>
      <c r="CB288" s="192"/>
      <c r="CC288" s="78"/>
      <c r="CD288" s="78"/>
      <c r="CE288" s="78"/>
      <c r="CF288" s="78"/>
      <c r="CG288" s="78"/>
      <c r="CH288" s="79"/>
      <c r="CI288" s="27">
        <f t="shared" si="1"/>
        <v>0</v>
      </c>
    </row>
    <row r="289" spans="1:87" ht="34.5" customHeight="1" x14ac:dyDescent="0.25">
      <c r="A289" s="23">
        <f t="shared" si="0"/>
        <v>277</v>
      </c>
      <c r="B289" s="179"/>
      <c r="C289" s="79"/>
      <c r="D289" s="181"/>
      <c r="E289" s="78"/>
      <c r="F289" s="79"/>
      <c r="G289" s="188"/>
      <c r="H289" s="79"/>
      <c r="I289" s="24"/>
      <c r="J289" s="25"/>
      <c r="K289" s="184"/>
      <c r="L289" s="79"/>
      <c r="M289" s="189"/>
      <c r="N289" s="79"/>
      <c r="O289" s="186"/>
      <c r="P289" s="79"/>
      <c r="Q289" s="190"/>
      <c r="R289" s="79"/>
      <c r="S289" s="181"/>
      <c r="T289" s="79"/>
      <c r="U289" s="181"/>
      <c r="V289" s="79"/>
      <c r="W289" s="179"/>
      <c r="X289" s="79"/>
      <c r="Y289" s="179"/>
      <c r="Z289" s="79"/>
      <c r="AA289" s="181"/>
      <c r="AB289" s="79"/>
      <c r="AC289" s="181"/>
      <c r="AD289" s="79"/>
      <c r="AE289" s="179"/>
      <c r="AF289" s="79"/>
      <c r="AG289" s="179"/>
      <c r="AH289" s="79"/>
      <c r="AI289" s="181"/>
      <c r="AJ289" s="79"/>
      <c r="AK289" s="181"/>
      <c r="AL289" s="79"/>
      <c r="AM289" s="179"/>
      <c r="AN289" s="79"/>
      <c r="AO289" s="179"/>
      <c r="AP289" s="79"/>
      <c r="AQ289" s="181"/>
      <c r="AR289" s="79"/>
      <c r="AS289" s="181"/>
      <c r="AT289" s="79"/>
      <c r="AU289" s="179"/>
      <c r="AV289" s="79"/>
      <c r="AW289" s="179"/>
      <c r="AX289" s="79"/>
      <c r="AY289" s="181"/>
      <c r="AZ289" s="79"/>
      <c r="BA289" s="181"/>
      <c r="BB289" s="79"/>
      <c r="BC289" s="179"/>
      <c r="BD289" s="79"/>
      <c r="BE289" s="179"/>
      <c r="BF289" s="79"/>
      <c r="BG289" s="181"/>
      <c r="BH289" s="79"/>
      <c r="BI289" s="181"/>
      <c r="BJ289" s="79"/>
      <c r="BK289" s="179"/>
      <c r="BL289" s="79"/>
      <c r="BM289" s="179"/>
      <c r="BN289" s="79"/>
      <c r="BO289" s="180"/>
      <c r="BP289" s="78"/>
      <c r="BQ289" s="79"/>
      <c r="BR289" s="26"/>
      <c r="BS289" s="191"/>
      <c r="BT289" s="79"/>
      <c r="BU289" s="192"/>
      <c r="BV289" s="78"/>
      <c r="BW289" s="78"/>
      <c r="BX289" s="78"/>
      <c r="BY289" s="78"/>
      <c r="BZ289" s="78"/>
      <c r="CA289" s="79"/>
      <c r="CB289" s="192"/>
      <c r="CC289" s="78"/>
      <c r="CD289" s="78"/>
      <c r="CE289" s="78"/>
      <c r="CF289" s="78"/>
      <c r="CG289" s="78"/>
      <c r="CH289" s="79"/>
      <c r="CI289" s="27">
        <f t="shared" si="1"/>
        <v>0</v>
      </c>
    </row>
    <row r="290" spans="1:87" ht="34.5" customHeight="1" x14ac:dyDescent="0.25">
      <c r="A290" s="23">
        <f t="shared" si="0"/>
        <v>278</v>
      </c>
      <c r="B290" s="182"/>
      <c r="C290" s="79"/>
      <c r="D290" s="179"/>
      <c r="E290" s="78"/>
      <c r="F290" s="79"/>
      <c r="G290" s="183"/>
      <c r="H290" s="79"/>
      <c r="I290" s="24"/>
      <c r="J290" s="28"/>
      <c r="K290" s="184"/>
      <c r="L290" s="79"/>
      <c r="M290" s="185"/>
      <c r="N290" s="79"/>
      <c r="O290" s="186"/>
      <c r="P290" s="79"/>
      <c r="Q290" s="187"/>
      <c r="R290" s="79"/>
      <c r="S290" s="181"/>
      <c r="T290" s="79"/>
      <c r="U290" s="181"/>
      <c r="V290" s="79"/>
      <c r="W290" s="182"/>
      <c r="X290" s="79"/>
      <c r="Y290" s="182"/>
      <c r="Z290" s="79"/>
      <c r="AA290" s="181"/>
      <c r="AB290" s="79"/>
      <c r="AC290" s="181"/>
      <c r="AD290" s="79"/>
      <c r="AE290" s="182"/>
      <c r="AF290" s="79"/>
      <c r="AG290" s="182"/>
      <c r="AH290" s="79"/>
      <c r="AI290" s="181"/>
      <c r="AJ290" s="79"/>
      <c r="AK290" s="181"/>
      <c r="AL290" s="79"/>
      <c r="AM290" s="182"/>
      <c r="AN290" s="79"/>
      <c r="AO290" s="182"/>
      <c r="AP290" s="79"/>
      <c r="AQ290" s="181"/>
      <c r="AR290" s="79"/>
      <c r="AS290" s="181"/>
      <c r="AT290" s="79"/>
      <c r="AU290" s="182"/>
      <c r="AV290" s="79"/>
      <c r="AW290" s="182"/>
      <c r="AX290" s="79"/>
      <c r="AY290" s="181"/>
      <c r="AZ290" s="79"/>
      <c r="BA290" s="181"/>
      <c r="BB290" s="79"/>
      <c r="BC290" s="182"/>
      <c r="BD290" s="79"/>
      <c r="BE290" s="182"/>
      <c r="BF290" s="79"/>
      <c r="BG290" s="181"/>
      <c r="BH290" s="79"/>
      <c r="BI290" s="181"/>
      <c r="BJ290" s="79"/>
      <c r="BK290" s="182"/>
      <c r="BL290" s="79"/>
      <c r="BM290" s="182"/>
      <c r="BN290" s="79"/>
      <c r="BO290" s="180"/>
      <c r="BP290" s="78"/>
      <c r="BQ290" s="79"/>
      <c r="BR290" s="26"/>
      <c r="BS290" s="193"/>
      <c r="BT290" s="79"/>
      <c r="BU290" s="192"/>
      <c r="BV290" s="78"/>
      <c r="BW290" s="78"/>
      <c r="BX290" s="78"/>
      <c r="BY290" s="78"/>
      <c r="BZ290" s="78"/>
      <c r="CA290" s="79"/>
      <c r="CB290" s="192"/>
      <c r="CC290" s="78"/>
      <c r="CD290" s="78"/>
      <c r="CE290" s="78"/>
      <c r="CF290" s="78"/>
      <c r="CG290" s="78"/>
      <c r="CH290" s="79"/>
      <c r="CI290" s="27">
        <f t="shared" si="1"/>
        <v>0</v>
      </c>
    </row>
    <row r="291" spans="1:87" ht="34.5" customHeight="1" x14ac:dyDescent="0.25">
      <c r="A291" s="23">
        <f t="shared" si="0"/>
        <v>279</v>
      </c>
      <c r="B291" s="179"/>
      <c r="C291" s="79"/>
      <c r="D291" s="181"/>
      <c r="E291" s="78"/>
      <c r="F291" s="79"/>
      <c r="G291" s="188"/>
      <c r="H291" s="79"/>
      <c r="I291" s="24"/>
      <c r="J291" s="25"/>
      <c r="K291" s="184"/>
      <c r="L291" s="79"/>
      <c r="M291" s="189"/>
      <c r="N291" s="79"/>
      <c r="O291" s="186"/>
      <c r="P291" s="79"/>
      <c r="Q291" s="190"/>
      <c r="R291" s="79"/>
      <c r="S291" s="181"/>
      <c r="T291" s="79"/>
      <c r="U291" s="181"/>
      <c r="V291" s="79"/>
      <c r="W291" s="179"/>
      <c r="X291" s="79"/>
      <c r="Y291" s="179"/>
      <c r="Z291" s="79"/>
      <c r="AA291" s="181"/>
      <c r="AB291" s="79"/>
      <c r="AC291" s="181"/>
      <c r="AD291" s="79"/>
      <c r="AE291" s="179"/>
      <c r="AF291" s="79"/>
      <c r="AG291" s="179"/>
      <c r="AH291" s="79"/>
      <c r="AI291" s="181"/>
      <c r="AJ291" s="79"/>
      <c r="AK291" s="181"/>
      <c r="AL291" s="79"/>
      <c r="AM291" s="179"/>
      <c r="AN291" s="79"/>
      <c r="AO291" s="179"/>
      <c r="AP291" s="79"/>
      <c r="AQ291" s="181"/>
      <c r="AR291" s="79"/>
      <c r="AS291" s="181"/>
      <c r="AT291" s="79"/>
      <c r="AU291" s="179"/>
      <c r="AV291" s="79"/>
      <c r="AW291" s="179"/>
      <c r="AX291" s="79"/>
      <c r="AY291" s="181"/>
      <c r="AZ291" s="79"/>
      <c r="BA291" s="181"/>
      <c r="BB291" s="79"/>
      <c r="BC291" s="179"/>
      <c r="BD291" s="79"/>
      <c r="BE291" s="179"/>
      <c r="BF291" s="79"/>
      <c r="BG291" s="181"/>
      <c r="BH291" s="79"/>
      <c r="BI291" s="181"/>
      <c r="BJ291" s="79"/>
      <c r="BK291" s="179"/>
      <c r="BL291" s="79"/>
      <c r="BM291" s="179"/>
      <c r="BN291" s="79"/>
      <c r="BO291" s="180"/>
      <c r="BP291" s="78"/>
      <c r="BQ291" s="79"/>
      <c r="BR291" s="26"/>
      <c r="BS291" s="191"/>
      <c r="BT291" s="79"/>
      <c r="BU291" s="192"/>
      <c r="BV291" s="78"/>
      <c r="BW291" s="78"/>
      <c r="BX291" s="78"/>
      <c r="BY291" s="78"/>
      <c r="BZ291" s="78"/>
      <c r="CA291" s="79"/>
      <c r="CB291" s="192"/>
      <c r="CC291" s="78"/>
      <c r="CD291" s="78"/>
      <c r="CE291" s="78"/>
      <c r="CF291" s="78"/>
      <c r="CG291" s="78"/>
      <c r="CH291" s="79"/>
      <c r="CI291" s="27">
        <f t="shared" si="1"/>
        <v>0</v>
      </c>
    </row>
    <row r="292" spans="1:87" ht="34.5" customHeight="1" x14ac:dyDescent="0.25">
      <c r="A292" s="23">
        <f t="shared" si="0"/>
        <v>280</v>
      </c>
      <c r="B292" s="182"/>
      <c r="C292" s="79"/>
      <c r="D292" s="179"/>
      <c r="E292" s="78"/>
      <c r="F292" s="79"/>
      <c r="G292" s="183"/>
      <c r="H292" s="79"/>
      <c r="I292" s="24"/>
      <c r="J292" s="28"/>
      <c r="K292" s="184"/>
      <c r="L292" s="79"/>
      <c r="M292" s="185"/>
      <c r="N292" s="79"/>
      <c r="O292" s="186"/>
      <c r="P292" s="79"/>
      <c r="Q292" s="187"/>
      <c r="R292" s="79"/>
      <c r="S292" s="181"/>
      <c r="T292" s="79"/>
      <c r="U292" s="181"/>
      <c r="V292" s="79"/>
      <c r="W292" s="182"/>
      <c r="X292" s="79"/>
      <c r="Y292" s="182"/>
      <c r="Z292" s="79"/>
      <c r="AA292" s="181"/>
      <c r="AB292" s="79"/>
      <c r="AC292" s="181"/>
      <c r="AD292" s="79"/>
      <c r="AE292" s="182"/>
      <c r="AF292" s="79"/>
      <c r="AG292" s="182"/>
      <c r="AH292" s="79"/>
      <c r="AI292" s="181"/>
      <c r="AJ292" s="79"/>
      <c r="AK292" s="181"/>
      <c r="AL292" s="79"/>
      <c r="AM292" s="182"/>
      <c r="AN292" s="79"/>
      <c r="AO292" s="182"/>
      <c r="AP292" s="79"/>
      <c r="AQ292" s="181"/>
      <c r="AR292" s="79"/>
      <c r="AS292" s="181"/>
      <c r="AT292" s="79"/>
      <c r="AU292" s="182"/>
      <c r="AV292" s="79"/>
      <c r="AW292" s="182"/>
      <c r="AX292" s="79"/>
      <c r="AY292" s="181"/>
      <c r="AZ292" s="79"/>
      <c r="BA292" s="181"/>
      <c r="BB292" s="79"/>
      <c r="BC292" s="182"/>
      <c r="BD292" s="79"/>
      <c r="BE292" s="182"/>
      <c r="BF292" s="79"/>
      <c r="BG292" s="181"/>
      <c r="BH292" s="79"/>
      <c r="BI292" s="181"/>
      <c r="BJ292" s="79"/>
      <c r="BK292" s="182"/>
      <c r="BL292" s="79"/>
      <c r="BM292" s="182"/>
      <c r="BN292" s="79"/>
      <c r="BO292" s="180"/>
      <c r="BP292" s="78"/>
      <c r="BQ292" s="79"/>
      <c r="BR292" s="26"/>
      <c r="BS292" s="193"/>
      <c r="BT292" s="79"/>
      <c r="BU292" s="192"/>
      <c r="BV292" s="78"/>
      <c r="BW292" s="78"/>
      <c r="BX292" s="78"/>
      <c r="BY292" s="78"/>
      <c r="BZ292" s="78"/>
      <c r="CA292" s="79"/>
      <c r="CB292" s="192"/>
      <c r="CC292" s="78"/>
      <c r="CD292" s="78"/>
      <c r="CE292" s="78"/>
      <c r="CF292" s="78"/>
      <c r="CG292" s="78"/>
      <c r="CH292" s="79"/>
      <c r="CI292" s="27">
        <f t="shared" si="1"/>
        <v>0</v>
      </c>
    </row>
    <row r="293" spans="1:87" ht="34.5" customHeight="1" x14ac:dyDescent="0.25">
      <c r="A293" s="23">
        <f t="shared" si="0"/>
        <v>281</v>
      </c>
      <c r="B293" s="179"/>
      <c r="C293" s="79"/>
      <c r="D293" s="181"/>
      <c r="E293" s="78"/>
      <c r="F293" s="79"/>
      <c r="G293" s="188"/>
      <c r="H293" s="79"/>
      <c r="I293" s="24"/>
      <c r="J293" s="25"/>
      <c r="K293" s="184"/>
      <c r="L293" s="79"/>
      <c r="M293" s="189"/>
      <c r="N293" s="79"/>
      <c r="O293" s="186"/>
      <c r="P293" s="79"/>
      <c r="Q293" s="190"/>
      <c r="R293" s="79"/>
      <c r="S293" s="181"/>
      <c r="T293" s="79"/>
      <c r="U293" s="181"/>
      <c r="V293" s="79"/>
      <c r="W293" s="179"/>
      <c r="X293" s="79"/>
      <c r="Y293" s="179"/>
      <c r="Z293" s="79"/>
      <c r="AA293" s="181"/>
      <c r="AB293" s="79"/>
      <c r="AC293" s="181"/>
      <c r="AD293" s="79"/>
      <c r="AE293" s="179"/>
      <c r="AF293" s="79"/>
      <c r="AG293" s="179"/>
      <c r="AH293" s="79"/>
      <c r="AI293" s="181"/>
      <c r="AJ293" s="79"/>
      <c r="AK293" s="181"/>
      <c r="AL293" s="79"/>
      <c r="AM293" s="179"/>
      <c r="AN293" s="79"/>
      <c r="AO293" s="179"/>
      <c r="AP293" s="79"/>
      <c r="AQ293" s="181"/>
      <c r="AR293" s="79"/>
      <c r="AS293" s="181"/>
      <c r="AT293" s="79"/>
      <c r="AU293" s="179"/>
      <c r="AV293" s="79"/>
      <c r="AW293" s="179"/>
      <c r="AX293" s="79"/>
      <c r="AY293" s="181"/>
      <c r="AZ293" s="79"/>
      <c r="BA293" s="181"/>
      <c r="BB293" s="79"/>
      <c r="BC293" s="179"/>
      <c r="BD293" s="79"/>
      <c r="BE293" s="179"/>
      <c r="BF293" s="79"/>
      <c r="BG293" s="181"/>
      <c r="BH293" s="79"/>
      <c r="BI293" s="181"/>
      <c r="BJ293" s="79"/>
      <c r="BK293" s="179"/>
      <c r="BL293" s="79"/>
      <c r="BM293" s="179"/>
      <c r="BN293" s="79"/>
      <c r="BO293" s="180"/>
      <c r="BP293" s="78"/>
      <c r="BQ293" s="79"/>
      <c r="BR293" s="26"/>
      <c r="BS293" s="191"/>
      <c r="BT293" s="79"/>
      <c r="BU293" s="192"/>
      <c r="BV293" s="78"/>
      <c r="BW293" s="78"/>
      <c r="BX293" s="78"/>
      <c r="BY293" s="78"/>
      <c r="BZ293" s="78"/>
      <c r="CA293" s="79"/>
      <c r="CB293" s="192"/>
      <c r="CC293" s="78"/>
      <c r="CD293" s="78"/>
      <c r="CE293" s="78"/>
      <c r="CF293" s="78"/>
      <c r="CG293" s="78"/>
      <c r="CH293" s="79"/>
      <c r="CI293" s="27">
        <f t="shared" si="1"/>
        <v>0</v>
      </c>
    </row>
    <row r="294" spans="1:87" ht="34.5" customHeight="1" x14ac:dyDescent="0.25">
      <c r="A294" s="23">
        <f t="shared" si="0"/>
        <v>282</v>
      </c>
      <c r="B294" s="182"/>
      <c r="C294" s="79"/>
      <c r="D294" s="179"/>
      <c r="E294" s="78"/>
      <c r="F294" s="79"/>
      <c r="G294" s="183"/>
      <c r="H294" s="79"/>
      <c r="I294" s="24"/>
      <c r="J294" s="28"/>
      <c r="K294" s="184"/>
      <c r="L294" s="79"/>
      <c r="M294" s="185"/>
      <c r="N294" s="79"/>
      <c r="O294" s="186"/>
      <c r="P294" s="79"/>
      <c r="Q294" s="187"/>
      <c r="R294" s="79"/>
      <c r="S294" s="181"/>
      <c r="T294" s="79"/>
      <c r="U294" s="181"/>
      <c r="V294" s="79"/>
      <c r="W294" s="182"/>
      <c r="X294" s="79"/>
      <c r="Y294" s="182"/>
      <c r="Z294" s="79"/>
      <c r="AA294" s="181"/>
      <c r="AB294" s="79"/>
      <c r="AC294" s="181"/>
      <c r="AD294" s="79"/>
      <c r="AE294" s="182"/>
      <c r="AF294" s="79"/>
      <c r="AG294" s="182"/>
      <c r="AH294" s="79"/>
      <c r="AI294" s="181"/>
      <c r="AJ294" s="79"/>
      <c r="AK294" s="181"/>
      <c r="AL294" s="79"/>
      <c r="AM294" s="182"/>
      <c r="AN294" s="79"/>
      <c r="AO294" s="182"/>
      <c r="AP294" s="79"/>
      <c r="AQ294" s="181"/>
      <c r="AR294" s="79"/>
      <c r="AS294" s="181"/>
      <c r="AT294" s="79"/>
      <c r="AU294" s="182"/>
      <c r="AV294" s="79"/>
      <c r="AW294" s="182"/>
      <c r="AX294" s="79"/>
      <c r="AY294" s="181"/>
      <c r="AZ294" s="79"/>
      <c r="BA294" s="181"/>
      <c r="BB294" s="79"/>
      <c r="BC294" s="182"/>
      <c r="BD294" s="79"/>
      <c r="BE294" s="182"/>
      <c r="BF294" s="79"/>
      <c r="BG294" s="181"/>
      <c r="BH294" s="79"/>
      <c r="BI294" s="181"/>
      <c r="BJ294" s="79"/>
      <c r="BK294" s="182"/>
      <c r="BL294" s="79"/>
      <c r="BM294" s="182"/>
      <c r="BN294" s="79"/>
      <c r="BO294" s="180"/>
      <c r="BP294" s="78"/>
      <c r="BQ294" s="79"/>
      <c r="BR294" s="26"/>
      <c r="BS294" s="193"/>
      <c r="BT294" s="79"/>
      <c r="BU294" s="192"/>
      <c r="BV294" s="78"/>
      <c r="BW294" s="78"/>
      <c r="BX294" s="78"/>
      <c r="BY294" s="78"/>
      <c r="BZ294" s="78"/>
      <c r="CA294" s="79"/>
      <c r="CB294" s="192"/>
      <c r="CC294" s="78"/>
      <c r="CD294" s="78"/>
      <c r="CE294" s="78"/>
      <c r="CF294" s="78"/>
      <c r="CG294" s="78"/>
      <c r="CH294" s="79"/>
      <c r="CI294" s="27">
        <f t="shared" si="1"/>
        <v>0</v>
      </c>
    </row>
    <row r="295" spans="1:87" ht="34.5" customHeight="1" x14ac:dyDescent="0.25">
      <c r="A295" s="23">
        <f t="shared" si="0"/>
        <v>283</v>
      </c>
      <c r="B295" s="179"/>
      <c r="C295" s="79"/>
      <c r="D295" s="181"/>
      <c r="E295" s="78"/>
      <c r="F295" s="79"/>
      <c r="G295" s="188"/>
      <c r="H295" s="79"/>
      <c r="I295" s="24"/>
      <c r="J295" s="25"/>
      <c r="K295" s="184"/>
      <c r="L295" s="79"/>
      <c r="M295" s="189"/>
      <c r="N295" s="79"/>
      <c r="O295" s="186"/>
      <c r="P295" s="79"/>
      <c r="Q295" s="190"/>
      <c r="R295" s="79"/>
      <c r="S295" s="181"/>
      <c r="T295" s="79"/>
      <c r="U295" s="181"/>
      <c r="V295" s="79"/>
      <c r="W295" s="179"/>
      <c r="X295" s="79"/>
      <c r="Y295" s="179"/>
      <c r="Z295" s="79"/>
      <c r="AA295" s="181"/>
      <c r="AB295" s="79"/>
      <c r="AC295" s="181"/>
      <c r="AD295" s="79"/>
      <c r="AE295" s="179"/>
      <c r="AF295" s="79"/>
      <c r="AG295" s="179"/>
      <c r="AH295" s="79"/>
      <c r="AI295" s="181"/>
      <c r="AJ295" s="79"/>
      <c r="AK295" s="181"/>
      <c r="AL295" s="79"/>
      <c r="AM295" s="179"/>
      <c r="AN295" s="79"/>
      <c r="AO295" s="179"/>
      <c r="AP295" s="79"/>
      <c r="AQ295" s="181"/>
      <c r="AR295" s="79"/>
      <c r="AS295" s="181"/>
      <c r="AT295" s="79"/>
      <c r="AU295" s="179"/>
      <c r="AV295" s="79"/>
      <c r="AW295" s="179"/>
      <c r="AX295" s="79"/>
      <c r="AY295" s="181"/>
      <c r="AZ295" s="79"/>
      <c r="BA295" s="181"/>
      <c r="BB295" s="79"/>
      <c r="BC295" s="179"/>
      <c r="BD295" s="79"/>
      <c r="BE295" s="179"/>
      <c r="BF295" s="79"/>
      <c r="BG295" s="181"/>
      <c r="BH295" s="79"/>
      <c r="BI295" s="181"/>
      <c r="BJ295" s="79"/>
      <c r="BK295" s="179"/>
      <c r="BL295" s="79"/>
      <c r="BM295" s="179"/>
      <c r="BN295" s="79"/>
      <c r="BO295" s="180"/>
      <c r="BP295" s="78"/>
      <c r="BQ295" s="79"/>
      <c r="BR295" s="26"/>
      <c r="BS295" s="191"/>
      <c r="BT295" s="79"/>
      <c r="BU295" s="192"/>
      <c r="BV295" s="78"/>
      <c r="BW295" s="78"/>
      <c r="BX295" s="78"/>
      <c r="BY295" s="78"/>
      <c r="BZ295" s="78"/>
      <c r="CA295" s="79"/>
      <c r="CB295" s="192"/>
      <c r="CC295" s="78"/>
      <c r="CD295" s="78"/>
      <c r="CE295" s="78"/>
      <c r="CF295" s="78"/>
      <c r="CG295" s="78"/>
      <c r="CH295" s="79"/>
      <c r="CI295" s="27">
        <f t="shared" si="1"/>
        <v>0</v>
      </c>
    </row>
    <row r="296" spans="1:87" ht="34.5" customHeight="1" x14ac:dyDescent="0.25">
      <c r="A296" s="23">
        <f t="shared" si="0"/>
        <v>284</v>
      </c>
      <c r="B296" s="182"/>
      <c r="C296" s="79"/>
      <c r="D296" s="179"/>
      <c r="E296" s="78"/>
      <c r="F296" s="79"/>
      <c r="G296" s="183"/>
      <c r="H296" s="79"/>
      <c r="I296" s="24"/>
      <c r="J296" s="28"/>
      <c r="K296" s="184"/>
      <c r="L296" s="79"/>
      <c r="M296" s="185"/>
      <c r="N296" s="79"/>
      <c r="O296" s="186"/>
      <c r="P296" s="79"/>
      <c r="Q296" s="187"/>
      <c r="R296" s="79"/>
      <c r="S296" s="181"/>
      <c r="T296" s="79"/>
      <c r="U296" s="181"/>
      <c r="V296" s="79"/>
      <c r="W296" s="182"/>
      <c r="X296" s="79"/>
      <c r="Y296" s="182"/>
      <c r="Z296" s="79"/>
      <c r="AA296" s="181"/>
      <c r="AB296" s="79"/>
      <c r="AC296" s="181"/>
      <c r="AD296" s="79"/>
      <c r="AE296" s="182"/>
      <c r="AF296" s="79"/>
      <c r="AG296" s="182"/>
      <c r="AH296" s="79"/>
      <c r="AI296" s="181"/>
      <c r="AJ296" s="79"/>
      <c r="AK296" s="181"/>
      <c r="AL296" s="79"/>
      <c r="AM296" s="182"/>
      <c r="AN296" s="79"/>
      <c r="AO296" s="182"/>
      <c r="AP296" s="79"/>
      <c r="AQ296" s="181"/>
      <c r="AR296" s="79"/>
      <c r="AS296" s="181"/>
      <c r="AT296" s="79"/>
      <c r="AU296" s="182"/>
      <c r="AV296" s="79"/>
      <c r="AW296" s="182"/>
      <c r="AX296" s="79"/>
      <c r="AY296" s="181"/>
      <c r="AZ296" s="79"/>
      <c r="BA296" s="181"/>
      <c r="BB296" s="79"/>
      <c r="BC296" s="182"/>
      <c r="BD296" s="79"/>
      <c r="BE296" s="182"/>
      <c r="BF296" s="79"/>
      <c r="BG296" s="181"/>
      <c r="BH296" s="79"/>
      <c r="BI296" s="181"/>
      <c r="BJ296" s="79"/>
      <c r="BK296" s="182"/>
      <c r="BL296" s="79"/>
      <c r="BM296" s="182"/>
      <c r="BN296" s="79"/>
      <c r="BO296" s="180"/>
      <c r="BP296" s="78"/>
      <c r="BQ296" s="79"/>
      <c r="BR296" s="26"/>
      <c r="BS296" s="193"/>
      <c r="BT296" s="79"/>
      <c r="BU296" s="192"/>
      <c r="BV296" s="78"/>
      <c r="BW296" s="78"/>
      <c r="BX296" s="78"/>
      <c r="BY296" s="78"/>
      <c r="BZ296" s="78"/>
      <c r="CA296" s="79"/>
      <c r="CB296" s="192"/>
      <c r="CC296" s="78"/>
      <c r="CD296" s="78"/>
      <c r="CE296" s="78"/>
      <c r="CF296" s="78"/>
      <c r="CG296" s="78"/>
      <c r="CH296" s="79"/>
      <c r="CI296" s="27">
        <f t="shared" si="1"/>
        <v>0</v>
      </c>
    </row>
    <row r="297" spans="1:87" ht="34.5" customHeight="1" x14ac:dyDescent="0.25">
      <c r="A297" s="23">
        <f t="shared" si="0"/>
        <v>285</v>
      </c>
      <c r="B297" s="179"/>
      <c r="C297" s="79"/>
      <c r="D297" s="181"/>
      <c r="E297" s="78"/>
      <c r="F297" s="79"/>
      <c r="G297" s="188"/>
      <c r="H297" s="79"/>
      <c r="I297" s="24"/>
      <c r="J297" s="25"/>
      <c r="K297" s="184"/>
      <c r="L297" s="79"/>
      <c r="M297" s="189"/>
      <c r="N297" s="79"/>
      <c r="O297" s="186"/>
      <c r="P297" s="79"/>
      <c r="Q297" s="190"/>
      <c r="R297" s="79"/>
      <c r="S297" s="181"/>
      <c r="T297" s="79"/>
      <c r="U297" s="181"/>
      <c r="V297" s="79"/>
      <c r="W297" s="179"/>
      <c r="X297" s="79"/>
      <c r="Y297" s="179"/>
      <c r="Z297" s="79"/>
      <c r="AA297" s="181"/>
      <c r="AB297" s="79"/>
      <c r="AC297" s="181"/>
      <c r="AD297" s="79"/>
      <c r="AE297" s="179"/>
      <c r="AF297" s="79"/>
      <c r="AG297" s="179"/>
      <c r="AH297" s="79"/>
      <c r="AI297" s="181"/>
      <c r="AJ297" s="79"/>
      <c r="AK297" s="181"/>
      <c r="AL297" s="79"/>
      <c r="AM297" s="179"/>
      <c r="AN297" s="79"/>
      <c r="AO297" s="179"/>
      <c r="AP297" s="79"/>
      <c r="AQ297" s="181"/>
      <c r="AR297" s="79"/>
      <c r="AS297" s="181"/>
      <c r="AT297" s="79"/>
      <c r="AU297" s="179"/>
      <c r="AV297" s="79"/>
      <c r="AW297" s="179"/>
      <c r="AX297" s="79"/>
      <c r="AY297" s="181"/>
      <c r="AZ297" s="79"/>
      <c r="BA297" s="181"/>
      <c r="BB297" s="79"/>
      <c r="BC297" s="179"/>
      <c r="BD297" s="79"/>
      <c r="BE297" s="179"/>
      <c r="BF297" s="79"/>
      <c r="BG297" s="181"/>
      <c r="BH297" s="79"/>
      <c r="BI297" s="181"/>
      <c r="BJ297" s="79"/>
      <c r="BK297" s="179"/>
      <c r="BL297" s="79"/>
      <c r="BM297" s="179"/>
      <c r="BN297" s="79"/>
      <c r="BO297" s="180"/>
      <c r="BP297" s="78"/>
      <c r="BQ297" s="79"/>
      <c r="BR297" s="26"/>
      <c r="BS297" s="191"/>
      <c r="BT297" s="79"/>
      <c r="BU297" s="192"/>
      <c r="BV297" s="78"/>
      <c r="BW297" s="78"/>
      <c r="BX297" s="78"/>
      <c r="BY297" s="78"/>
      <c r="BZ297" s="78"/>
      <c r="CA297" s="79"/>
      <c r="CB297" s="192"/>
      <c r="CC297" s="78"/>
      <c r="CD297" s="78"/>
      <c r="CE297" s="78"/>
      <c r="CF297" s="78"/>
      <c r="CG297" s="78"/>
      <c r="CH297" s="79"/>
      <c r="CI297" s="27">
        <f t="shared" si="1"/>
        <v>0</v>
      </c>
    </row>
    <row r="298" spans="1:87" ht="34.5" customHeight="1" x14ac:dyDescent="0.25">
      <c r="A298" s="23">
        <f t="shared" si="0"/>
        <v>286</v>
      </c>
      <c r="B298" s="182"/>
      <c r="C298" s="79"/>
      <c r="D298" s="179"/>
      <c r="E298" s="78"/>
      <c r="F298" s="79"/>
      <c r="G298" s="183"/>
      <c r="H298" s="79"/>
      <c r="I298" s="24"/>
      <c r="J298" s="28"/>
      <c r="K298" s="184"/>
      <c r="L298" s="79"/>
      <c r="M298" s="185"/>
      <c r="N298" s="79"/>
      <c r="O298" s="186"/>
      <c r="P298" s="79"/>
      <c r="Q298" s="187"/>
      <c r="R298" s="79"/>
      <c r="S298" s="181"/>
      <c r="T298" s="79"/>
      <c r="U298" s="181"/>
      <c r="V298" s="79"/>
      <c r="W298" s="182"/>
      <c r="X298" s="79"/>
      <c r="Y298" s="182"/>
      <c r="Z298" s="79"/>
      <c r="AA298" s="181"/>
      <c r="AB298" s="79"/>
      <c r="AC298" s="181"/>
      <c r="AD298" s="79"/>
      <c r="AE298" s="182"/>
      <c r="AF298" s="79"/>
      <c r="AG298" s="182"/>
      <c r="AH298" s="79"/>
      <c r="AI298" s="181"/>
      <c r="AJ298" s="79"/>
      <c r="AK298" s="181"/>
      <c r="AL298" s="79"/>
      <c r="AM298" s="182"/>
      <c r="AN298" s="79"/>
      <c r="AO298" s="182"/>
      <c r="AP298" s="79"/>
      <c r="AQ298" s="181"/>
      <c r="AR298" s="79"/>
      <c r="AS298" s="181"/>
      <c r="AT298" s="79"/>
      <c r="AU298" s="182"/>
      <c r="AV298" s="79"/>
      <c r="AW298" s="182"/>
      <c r="AX298" s="79"/>
      <c r="AY298" s="181"/>
      <c r="AZ298" s="79"/>
      <c r="BA298" s="181"/>
      <c r="BB298" s="79"/>
      <c r="BC298" s="182"/>
      <c r="BD298" s="79"/>
      <c r="BE298" s="182"/>
      <c r="BF298" s="79"/>
      <c r="BG298" s="181"/>
      <c r="BH298" s="79"/>
      <c r="BI298" s="181"/>
      <c r="BJ298" s="79"/>
      <c r="BK298" s="182"/>
      <c r="BL298" s="79"/>
      <c r="BM298" s="182"/>
      <c r="BN298" s="79"/>
      <c r="BO298" s="180"/>
      <c r="BP298" s="78"/>
      <c r="BQ298" s="79"/>
      <c r="BR298" s="26"/>
      <c r="BS298" s="193"/>
      <c r="BT298" s="79"/>
      <c r="BU298" s="192"/>
      <c r="BV298" s="78"/>
      <c r="BW298" s="78"/>
      <c r="BX298" s="78"/>
      <c r="BY298" s="78"/>
      <c r="BZ298" s="78"/>
      <c r="CA298" s="79"/>
      <c r="CB298" s="192"/>
      <c r="CC298" s="78"/>
      <c r="CD298" s="78"/>
      <c r="CE298" s="78"/>
      <c r="CF298" s="78"/>
      <c r="CG298" s="78"/>
      <c r="CH298" s="79"/>
      <c r="CI298" s="27">
        <f t="shared" si="1"/>
        <v>0</v>
      </c>
    </row>
    <row r="299" spans="1:87" ht="34.5" customHeight="1" x14ac:dyDescent="0.25">
      <c r="A299" s="23">
        <f t="shared" si="0"/>
        <v>287</v>
      </c>
      <c r="B299" s="179"/>
      <c r="C299" s="79"/>
      <c r="D299" s="181"/>
      <c r="E299" s="78"/>
      <c r="F299" s="79"/>
      <c r="G299" s="188"/>
      <c r="H299" s="79"/>
      <c r="I299" s="24"/>
      <c r="J299" s="25"/>
      <c r="K299" s="184"/>
      <c r="L299" s="79"/>
      <c r="M299" s="189"/>
      <c r="N299" s="79"/>
      <c r="O299" s="186"/>
      <c r="P299" s="79"/>
      <c r="Q299" s="190"/>
      <c r="R299" s="79"/>
      <c r="S299" s="181"/>
      <c r="T299" s="79"/>
      <c r="U299" s="181"/>
      <c r="V299" s="79"/>
      <c r="W299" s="179"/>
      <c r="X299" s="79"/>
      <c r="Y299" s="179"/>
      <c r="Z299" s="79"/>
      <c r="AA299" s="181"/>
      <c r="AB299" s="79"/>
      <c r="AC299" s="181"/>
      <c r="AD299" s="79"/>
      <c r="AE299" s="179"/>
      <c r="AF299" s="79"/>
      <c r="AG299" s="179"/>
      <c r="AH299" s="79"/>
      <c r="AI299" s="181"/>
      <c r="AJ299" s="79"/>
      <c r="AK299" s="181"/>
      <c r="AL299" s="79"/>
      <c r="AM299" s="179"/>
      <c r="AN299" s="79"/>
      <c r="AO299" s="179"/>
      <c r="AP299" s="79"/>
      <c r="AQ299" s="181"/>
      <c r="AR299" s="79"/>
      <c r="AS299" s="181"/>
      <c r="AT299" s="79"/>
      <c r="AU299" s="179"/>
      <c r="AV299" s="79"/>
      <c r="AW299" s="179"/>
      <c r="AX299" s="79"/>
      <c r="AY299" s="181"/>
      <c r="AZ299" s="79"/>
      <c r="BA299" s="181"/>
      <c r="BB299" s="79"/>
      <c r="BC299" s="179"/>
      <c r="BD299" s="79"/>
      <c r="BE299" s="179"/>
      <c r="BF299" s="79"/>
      <c r="BG299" s="181"/>
      <c r="BH299" s="79"/>
      <c r="BI299" s="181"/>
      <c r="BJ299" s="79"/>
      <c r="BK299" s="179"/>
      <c r="BL299" s="79"/>
      <c r="BM299" s="179"/>
      <c r="BN299" s="79"/>
      <c r="BO299" s="180"/>
      <c r="BP299" s="78"/>
      <c r="BQ299" s="79"/>
      <c r="BR299" s="26"/>
      <c r="BS299" s="191"/>
      <c r="BT299" s="79"/>
      <c r="BU299" s="192"/>
      <c r="BV299" s="78"/>
      <c r="BW299" s="78"/>
      <c r="BX299" s="78"/>
      <c r="BY299" s="78"/>
      <c r="BZ299" s="78"/>
      <c r="CA299" s="79"/>
      <c r="CB299" s="192"/>
      <c r="CC299" s="78"/>
      <c r="CD299" s="78"/>
      <c r="CE299" s="78"/>
      <c r="CF299" s="78"/>
      <c r="CG299" s="78"/>
      <c r="CH299" s="79"/>
      <c r="CI299" s="27">
        <f t="shared" si="1"/>
        <v>0</v>
      </c>
    </row>
    <row r="300" spans="1:87" ht="34.5" customHeight="1" x14ac:dyDescent="0.25">
      <c r="A300" s="23">
        <f t="shared" si="0"/>
        <v>288</v>
      </c>
      <c r="B300" s="182"/>
      <c r="C300" s="79"/>
      <c r="D300" s="179"/>
      <c r="E300" s="78"/>
      <c r="F300" s="79"/>
      <c r="G300" s="183"/>
      <c r="H300" s="79"/>
      <c r="I300" s="24"/>
      <c r="J300" s="28"/>
      <c r="K300" s="184"/>
      <c r="L300" s="79"/>
      <c r="M300" s="185"/>
      <c r="N300" s="79"/>
      <c r="O300" s="186"/>
      <c r="P300" s="79"/>
      <c r="Q300" s="187"/>
      <c r="R300" s="79"/>
      <c r="S300" s="181"/>
      <c r="T300" s="79"/>
      <c r="U300" s="181"/>
      <c r="V300" s="79"/>
      <c r="W300" s="182"/>
      <c r="X300" s="79"/>
      <c r="Y300" s="182"/>
      <c r="Z300" s="79"/>
      <c r="AA300" s="181"/>
      <c r="AB300" s="79"/>
      <c r="AC300" s="181"/>
      <c r="AD300" s="79"/>
      <c r="AE300" s="182"/>
      <c r="AF300" s="79"/>
      <c r="AG300" s="182"/>
      <c r="AH300" s="79"/>
      <c r="AI300" s="181"/>
      <c r="AJ300" s="79"/>
      <c r="AK300" s="181"/>
      <c r="AL300" s="79"/>
      <c r="AM300" s="182"/>
      <c r="AN300" s="79"/>
      <c r="AO300" s="182"/>
      <c r="AP300" s="79"/>
      <c r="AQ300" s="181"/>
      <c r="AR300" s="79"/>
      <c r="AS300" s="181"/>
      <c r="AT300" s="79"/>
      <c r="AU300" s="182"/>
      <c r="AV300" s="79"/>
      <c r="AW300" s="182"/>
      <c r="AX300" s="79"/>
      <c r="AY300" s="181"/>
      <c r="AZ300" s="79"/>
      <c r="BA300" s="181"/>
      <c r="BB300" s="79"/>
      <c r="BC300" s="182"/>
      <c r="BD300" s="79"/>
      <c r="BE300" s="182"/>
      <c r="BF300" s="79"/>
      <c r="BG300" s="181"/>
      <c r="BH300" s="79"/>
      <c r="BI300" s="181"/>
      <c r="BJ300" s="79"/>
      <c r="BK300" s="182"/>
      <c r="BL300" s="79"/>
      <c r="BM300" s="182"/>
      <c r="BN300" s="79"/>
      <c r="BO300" s="180"/>
      <c r="BP300" s="78"/>
      <c r="BQ300" s="79"/>
      <c r="BR300" s="26"/>
      <c r="BS300" s="193"/>
      <c r="BT300" s="79"/>
      <c r="BU300" s="192"/>
      <c r="BV300" s="78"/>
      <c r="BW300" s="78"/>
      <c r="BX300" s="78"/>
      <c r="BY300" s="78"/>
      <c r="BZ300" s="78"/>
      <c r="CA300" s="79"/>
      <c r="CB300" s="192"/>
      <c r="CC300" s="78"/>
      <c r="CD300" s="78"/>
      <c r="CE300" s="78"/>
      <c r="CF300" s="78"/>
      <c r="CG300" s="78"/>
      <c r="CH300" s="79"/>
      <c r="CI300" s="27">
        <f t="shared" si="1"/>
        <v>0</v>
      </c>
    </row>
    <row r="301" spans="1:87" ht="34.5" customHeight="1" x14ac:dyDescent="0.25">
      <c r="A301" s="23">
        <f t="shared" si="0"/>
        <v>289</v>
      </c>
      <c r="B301" s="179"/>
      <c r="C301" s="79"/>
      <c r="D301" s="181"/>
      <c r="E301" s="78"/>
      <c r="F301" s="79"/>
      <c r="G301" s="188"/>
      <c r="H301" s="79"/>
      <c r="I301" s="24"/>
      <c r="J301" s="25"/>
      <c r="K301" s="184"/>
      <c r="L301" s="79"/>
      <c r="M301" s="189"/>
      <c r="N301" s="79"/>
      <c r="O301" s="186"/>
      <c r="P301" s="79"/>
      <c r="Q301" s="190"/>
      <c r="R301" s="79"/>
      <c r="S301" s="181"/>
      <c r="T301" s="79"/>
      <c r="U301" s="181"/>
      <c r="V301" s="79"/>
      <c r="W301" s="179"/>
      <c r="X301" s="79"/>
      <c r="Y301" s="179"/>
      <c r="Z301" s="79"/>
      <c r="AA301" s="181"/>
      <c r="AB301" s="79"/>
      <c r="AC301" s="181"/>
      <c r="AD301" s="79"/>
      <c r="AE301" s="179"/>
      <c r="AF301" s="79"/>
      <c r="AG301" s="179"/>
      <c r="AH301" s="79"/>
      <c r="AI301" s="181"/>
      <c r="AJ301" s="79"/>
      <c r="AK301" s="181"/>
      <c r="AL301" s="79"/>
      <c r="AM301" s="179"/>
      <c r="AN301" s="79"/>
      <c r="AO301" s="179"/>
      <c r="AP301" s="79"/>
      <c r="AQ301" s="181"/>
      <c r="AR301" s="79"/>
      <c r="AS301" s="181"/>
      <c r="AT301" s="79"/>
      <c r="AU301" s="179"/>
      <c r="AV301" s="79"/>
      <c r="AW301" s="179"/>
      <c r="AX301" s="79"/>
      <c r="AY301" s="181"/>
      <c r="AZ301" s="79"/>
      <c r="BA301" s="181"/>
      <c r="BB301" s="79"/>
      <c r="BC301" s="179"/>
      <c r="BD301" s="79"/>
      <c r="BE301" s="179"/>
      <c r="BF301" s="79"/>
      <c r="BG301" s="181"/>
      <c r="BH301" s="79"/>
      <c r="BI301" s="181"/>
      <c r="BJ301" s="79"/>
      <c r="BK301" s="179"/>
      <c r="BL301" s="79"/>
      <c r="BM301" s="179"/>
      <c r="BN301" s="79"/>
      <c r="BO301" s="180"/>
      <c r="BP301" s="78"/>
      <c r="BQ301" s="79"/>
      <c r="BR301" s="26"/>
      <c r="BS301" s="191"/>
      <c r="BT301" s="79"/>
      <c r="BU301" s="192"/>
      <c r="BV301" s="78"/>
      <c r="BW301" s="78"/>
      <c r="BX301" s="78"/>
      <c r="BY301" s="78"/>
      <c r="BZ301" s="78"/>
      <c r="CA301" s="79"/>
      <c r="CB301" s="192"/>
      <c r="CC301" s="78"/>
      <c r="CD301" s="78"/>
      <c r="CE301" s="78"/>
      <c r="CF301" s="78"/>
      <c r="CG301" s="78"/>
      <c r="CH301" s="79"/>
      <c r="CI301" s="27">
        <f t="shared" si="1"/>
        <v>0</v>
      </c>
    </row>
    <row r="302" spans="1:87" ht="34.5" customHeight="1" x14ac:dyDescent="0.25">
      <c r="A302" s="23">
        <f t="shared" si="0"/>
        <v>290</v>
      </c>
      <c r="B302" s="182"/>
      <c r="C302" s="79"/>
      <c r="D302" s="179"/>
      <c r="E302" s="78"/>
      <c r="F302" s="79"/>
      <c r="G302" s="183"/>
      <c r="H302" s="79"/>
      <c r="I302" s="24"/>
      <c r="J302" s="28"/>
      <c r="K302" s="184"/>
      <c r="L302" s="79"/>
      <c r="M302" s="185"/>
      <c r="N302" s="79"/>
      <c r="O302" s="186"/>
      <c r="P302" s="79"/>
      <c r="Q302" s="187"/>
      <c r="R302" s="79"/>
      <c r="S302" s="181"/>
      <c r="T302" s="79"/>
      <c r="U302" s="181"/>
      <c r="V302" s="79"/>
      <c r="W302" s="182"/>
      <c r="X302" s="79"/>
      <c r="Y302" s="182"/>
      <c r="Z302" s="79"/>
      <c r="AA302" s="181"/>
      <c r="AB302" s="79"/>
      <c r="AC302" s="181"/>
      <c r="AD302" s="79"/>
      <c r="AE302" s="182"/>
      <c r="AF302" s="79"/>
      <c r="AG302" s="182"/>
      <c r="AH302" s="79"/>
      <c r="AI302" s="181"/>
      <c r="AJ302" s="79"/>
      <c r="AK302" s="181"/>
      <c r="AL302" s="79"/>
      <c r="AM302" s="182"/>
      <c r="AN302" s="79"/>
      <c r="AO302" s="182"/>
      <c r="AP302" s="79"/>
      <c r="AQ302" s="181"/>
      <c r="AR302" s="79"/>
      <c r="AS302" s="181"/>
      <c r="AT302" s="79"/>
      <c r="AU302" s="182"/>
      <c r="AV302" s="79"/>
      <c r="AW302" s="182"/>
      <c r="AX302" s="79"/>
      <c r="AY302" s="181"/>
      <c r="AZ302" s="79"/>
      <c r="BA302" s="181"/>
      <c r="BB302" s="79"/>
      <c r="BC302" s="182"/>
      <c r="BD302" s="79"/>
      <c r="BE302" s="182"/>
      <c r="BF302" s="79"/>
      <c r="BG302" s="181"/>
      <c r="BH302" s="79"/>
      <c r="BI302" s="181"/>
      <c r="BJ302" s="79"/>
      <c r="BK302" s="182"/>
      <c r="BL302" s="79"/>
      <c r="BM302" s="182"/>
      <c r="BN302" s="79"/>
      <c r="BO302" s="180"/>
      <c r="BP302" s="78"/>
      <c r="BQ302" s="79"/>
      <c r="BR302" s="26"/>
      <c r="BS302" s="193"/>
      <c r="BT302" s="79"/>
      <c r="BU302" s="192"/>
      <c r="BV302" s="78"/>
      <c r="BW302" s="78"/>
      <c r="BX302" s="78"/>
      <c r="BY302" s="78"/>
      <c r="BZ302" s="78"/>
      <c r="CA302" s="79"/>
      <c r="CB302" s="192"/>
      <c r="CC302" s="78"/>
      <c r="CD302" s="78"/>
      <c r="CE302" s="78"/>
      <c r="CF302" s="78"/>
      <c r="CG302" s="78"/>
      <c r="CH302" s="79"/>
      <c r="CI302" s="27">
        <f t="shared" si="1"/>
        <v>0</v>
      </c>
    </row>
    <row r="303" spans="1:87" ht="34.5" customHeight="1" x14ac:dyDescent="0.25">
      <c r="A303" s="23">
        <f t="shared" si="0"/>
        <v>291</v>
      </c>
      <c r="B303" s="179"/>
      <c r="C303" s="79"/>
      <c r="D303" s="181"/>
      <c r="E303" s="78"/>
      <c r="F303" s="79"/>
      <c r="G303" s="188"/>
      <c r="H303" s="79"/>
      <c r="I303" s="24"/>
      <c r="J303" s="25"/>
      <c r="K303" s="184"/>
      <c r="L303" s="79"/>
      <c r="M303" s="189"/>
      <c r="N303" s="79"/>
      <c r="O303" s="186"/>
      <c r="P303" s="79"/>
      <c r="Q303" s="190"/>
      <c r="R303" s="79"/>
      <c r="S303" s="181"/>
      <c r="T303" s="79"/>
      <c r="U303" s="181"/>
      <c r="V303" s="79"/>
      <c r="W303" s="179"/>
      <c r="X303" s="79"/>
      <c r="Y303" s="179"/>
      <c r="Z303" s="79"/>
      <c r="AA303" s="181"/>
      <c r="AB303" s="79"/>
      <c r="AC303" s="181"/>
      <c r="AD303" s="79"/>
      <c r="AE303" s="179"/>
      <c r="AF303" s="79"/>
      <c r="AG303" s="179"/>
      <c r="AH303" s="79"/>
      <c r="AI303" s="181"/>
      <c r="AJ303" s="79"/>
      <c r="AK303" s="181"/>
      <c r="AL303" s="79"/>
      <c r="AM303" s="179"/>
      <c r="AN303" s="79"/>
      <c r="AO303" s="179"/>
      <c r="AP303" s="79"/>
      <c r="AQ303" s="181"/>
      <c r="AR303" s="79"/>
      <c r="AS303" s="181"/>
      <c r="AT303" s="79"/>
      <c r="AU303" s="179"/>
      <c r="AV303" s="79"/>
      <c r="AW303" s="179"/>
      <c r="AX303" s="79"/>
      <c r="AY303" s="181"/>
      <c r="AZ303" s="79"/>
      <c r="BA303" s="181"/>
      <c r="BB303" s="79"/>
      <c r="BC303" s="179"/>
      <c r="BD303" s="79"/>
      <c r="BE303" s="179"/>
      <c r="BF303" s="79"/>
      <c r="BG303" s="181"/>
      <c r="BH303" s="79"/>
      <c r="BI303" s="181"/>
      <c r="BJ303" s="79"/>
      <c r="BK303" s="179"/>
      <c r="BL303" s="79"/>
      <c r="BM303" s="179"/>
      <c r="BN303" s="79"/>
      <c r="BO303" s="180"/>
      <c r="BP303" s="78"/>
      <c r="BQ303" s="79"/>
      <c r="BR303" s="26"/>
      <c r="BS303" s="191"/>
      <c r="BT303" s="79"/>
      <c r="BU303" s="192"/>
      <c r="BV303" s="78"/>
      <c r="BW303" s="78"/>
      <c r="BX303" s="78"/>
      <c r="BY303" s="78"/>
      <c r="BZ303" s="78"/>
      <c r="CA303" s="79"/>
      <c r="CB303" s="192"/>
      <c r="CC303" s="78"/>
      <c r="CD303" s="78"/>
      <c r="CE303" s="78"/>
      <c r="CF303" s="78"/>
      <c r="CG303" s="78"/>
      <c r="CH303" s="79"/>
      <c r="CI303" s="27">
        <f t="shared" si="1"/>
        <v>0</v>
      </c>
    </row>
    <row r="304" spans="1:87" ht="34.5" customHeight="1" x14ac:dyDescent="0.25">
      <c r="A304" s="23">
        <f t="shared" si="0"/>
        <v>292</v>
      </c>
      <c r="B304" s="182"/>
      <c r="C304" s="79"/>
      <c r="D304" s="179"/>
      <c r="E304" s="78"/>
      <c r="F304" s="79"/>
      <c r="G304" s="183"/>
      <c r="H304" s="79"/>
      <c r="I304" s="24"/>
      <c r="J304" s="28"/>
      <c r="K304" s="184"/>
      <c r="L304" s="79"/>
      <c r="M304" s="185"/>
      <c r="N304" s="79"/>
      <c r="O304" s="186"/>
      <c r="P304" s="79"/>
      <c r="Q304" s="187"/>
      <c r="R304" s="79"/>
      <c r="S304" s="181"/>
      <c r="T304" s="79"/>
      <c r="U304" s="181"/>
      <c r="V304" s="79"/>
      <c r="W304" s="182"/>
      <c r="X304" s="79"/>
      <c r="Y304" s="182"/>
      <c r="Z304" s="79"/>
      <c r="AA304" s="181"/>
      <c r="AB304" s="79"/>
      <c r="AC304" s="181"/>
      <c r="AD304" s="79"/>
      <c r="AE304" s="182"/>
      <c r="AF304" s="79"/>
      <c r="AG304" s="182"/>
      <c r="AH304" s="79"/>
      <c r="AI304" s="181"/>
      <c r="AJ304" s="79"/>
      <c r="AK304" s="181"/>
      <c r="AL304" s="79"/>
      <c r="AM304" s="182"/>
      <c r="AN304" s="79"/>
      <c r="AO304" s="182"/>
      <c r="AP304" s="79"/>
      <c r="AQ304" s="181"/>
      <c r="AR304" s="79"/>
      <c r="AS304" s="181"/>
      <c r="AT304" s="79"/>
      <c r="AU304" s="182"/>
      <c r="AV304" s="79"/>
      <c r="AW304" s="182"/>
      <c r="AX304" s="79"/>
      <c r="AY304" s="181"/>
      <c r="AZ304" s="79"/>
      <c r="BA304" s="181"/>
      <c r="BB304" s="79"/>
      <c r="BC304" s="182"/>
      <c r="BD304" s="79"/>
      <c r="BE304" s="182"/>
      <c r="BF304" s="79"/>
      <c r="BG304" s="181"/>
      <c r="BH304" s="79"/>
      <c r="BI304" s="181"/>
      <c r="BJ304" s="79"/>
      <c r="BK304" s="182"/>
      <c r="BL304" s="79"/>
      <c r="BM304" s="182"/>
      <c r="BN304" s="79"/>
      <c r="BO304" s="180"/>
      <c r="BP304" s="78"/>
      <c r="BQ304" s="79"/>
      <c r="BR304" s="26"/>
      <c r="BS304" s="193"/>
      <c r="BT304" s="79"/>
      <c r="BU304" s="192"/>
      <c r="BV304" s="78"/>
      <c r="BW304" s="78"/>
      <c r="BX304" s="78"/>
      <c r="BY304" s="78"/>
      <c r="BZ304" s="78"/>
      <c r="CA304" s="79"/>
      <c r="CB304" s="192"/>
      <c r="CC304" s="78"/>
      <c r="CD304" s="78"/>
      <c r="CE304" s="78"/>
      <c r="CF304" s="78"/>
      <c r="CG304" s="78"/>
      <c r="CH304" s="79"/>
      <c r="CI304" s="27">
        <f t="shared" si="1"/>
        <v>0</v>
      </c>
    </row>
    <row r="305" spans="1:87" ht="34.5" customHeight="1" x14ac:dyDescent="0.25">
      <c r="A305" s="23">
        <f t="shared" si="0"/>
        <v>293</v>
      </c>
      <c r="B305" s="179"/>
      <c r="C305" s="79"/>
      <c r="D305" s="181"/>
      <c r="E305" s="78"/>
      <c r="F305" s="79"/>
      <c r="G305" s="188"/>
      <c r="H305" s="79"/>
      <c r="I305" s="24"/>
      <c r="J305" s="25"/>
      <c r="K305" s="184"/>
      <c r="L305" s="79"/>
      <c r="M305" s="189"/>
      <c r="N305" s="79"/>
      <c r="O305" s="186"/>
      <c r="P305" s="79"/>
      <c r="Q305" s="190"/>
      <c r="R305" s="79"/>
      <c r="S305" s="181"/>
      <c r="T305" s="79"/>
      <c r="U305" s="181"/>
      <c r="V305" s="79"/>
      <c r="W305" s="179"/>
      <c r="X305" s="79"/>
      <c r="Y305" s="179"/>
      <c r="Z305" s="79"/>
      <c r="AA305" s="181"/>
      <c r="AB305" s="79"/>
      <c r="AC305" s="181"/>
      <c r="AD305" s="79"/>
      <c r="AE305" s="179"/>
      <c r="AF305" s="79"/>
      <c r="AG305" s="179"/>
      <c r="AH305" s="79"/>
      <c r="AI305" s="181"/>
      <c r="AJ305" s="79"/>
      <c r="AK305" s="181"/>
      <c r="AL305" s="79"/>
      <c r="AM305" s="179"/>
      <c r="AN305" s="79"/>
      <c r="AO305" s="179"/>
      <c r="AP305" s="79"/>
      <c r="AQ305" s="181"/>
      <c r="AR305" s="79"/>
      <c r="AS305" s="181"/>
      <c r="AT305" s="79"/>
      <c r="AU305" s="179"/>
      <c r="AV305" s="79"/>
      <c r="AW305" s="179"/>
      <c r="AX305" s="79"/>
      <c r="AY305" s="181"/>
      <c r="AZ305" s="79"/>
      <c r="BA305" s="181"/>
      <c r="BB305" s="79"/>
      <c r="BC305" s="179"/>
      <c r="BD305" s="79"/>
      <c r="BE305" s="179"/>
      <c r="BF305" s="79"/>
      <c r="BG305" s="181"/>
      <c r="BH305" s="79"/>
      <c r="BI305" s="181"/>
      <c r="BJ305" s="79"/>
      <c r="BK305" s="179"/>
      <c r="BL305" s="79"/>
      <c r="BM305" s="179"/>
      <c r="BN305" s="79"/>
      <c r="BO305" s="180"/>
      <c r="BP305" s="78"/>
      <c r="BQ305" s="79"/>
      <c r="BR305" s="26"/>
      <c r="BS305" s="191"/>
      <c r="BT305" s="79"/>
      <c r="BU305" s="192"/>
      <c r="BV305" s="78"/>
      <c r="BW305" s="78"/>
      <c r="BX305" s="78"/>
      <c r="BY305" s="78"/>
      <c r="BZ305" s="78"/>
      <c r="CA305" s="79"/>
      <c r="CB305" s="192"/>
      <c r="CC305" s="78"/>
      <c r="CD305" s="78"/>
      <c r="CE305" s="78"/>
      <c r="CF305" s="78"/>
      <c r="CG305" s="78"/>
      <c r="CH305" s="79"/>
      <c r="CI305" s="27">
        <f t="shared" si="1"/>
        <v>0</v>
      </c>
    </row>
    <row r="306" spans="1:87" ht="34.5" customHeight="1" x14ac:dyDescent="0.25">
      <c r="A306" s="23">
        <f t="shared" si="0"/>
        <v>294</v>
      </c>
      <c r="B306" s="182"/>
      <c r="C306" s="79"/>
      <c r="D306" s="179"/>
      <c r="E306" s="78"/>
      <c r="F306" s="79"/>
      <c r="G306" s="183"/>
      <c r="H306" s="79"/>
      <c r="I306" s="24"/>
      <c r="J306" s="28"/>
      <c r="K306" s="184"/>
      <c r="L306" s="79"/>
      <c r="M306" s="185"/>
      <c r="N306" s="79"/>
      <c r="O306" s="186"/>
      <c r="P306" s="79"/>
      <c r="Q306" s="187"/>
      <c r="R306" s="79"/>
      <c r="S306" s="181"/>
      <c r="T306" s="79"/>
      <c r="U306" s="181"/>
      <c r="V306" s="79"/>
      <c r="W306" s="182"/>
      <c r="X306" s="79"/>
      <c r="Y306" s="182"/>
      <c r="Z306" s="79"/>
      <c r="AA306" s="181"/>
      <c r="AB306" s="79"/>
      <c r="AC306" s="181"/>
      <c r="AD306" s="79"/>
      <c r="AE306" s="182"/>
      <c r="AF306" s="79"/>
      <c r="AG306" s="182"/>
      <c r="AH306" s="79"/>
      <c r="AI306" s="181"/>
      <c r="AJ306" s="79"/>
      <c r="AK306" s="181"/>
      <c r="AL306" s="79"/>
      <c r="AM306" s="182"/>
      <c r="AN306" s="79"/>
      <c r="AO306" s="182"/>
      <c r="AP306" s="79"/>
      <c r="AQ306" s="181"/>
      <c r="AR306" s="79"/>
      <c r="AS306" s="181"/>
      <c r="AT306" s="79"/>
      <c r="AU306" s="182"/>
      <c r="AV306" s="79"/>
      <c r="AW306" s="182"/>
      <c r="AX306" s="79"/>
      <c r="AY306" s="181"/>
      <c r="AZ306" s="79"/>
      <c r="BA306" s="181"/>
      <c r="BB306" s="79"/>
      <c r="BC306" s="182"/>
      <c r="BD306" s="79"/>
      <c r="BE306" s="182"/>
      <c r="BF306" s="79"/>
      <c r="BG306" s="181"/>
      <c r="BH306" s="79"/>
      <c r="BI306" s="181"/>
      <c r="BJ306" s="79"/>
      <c r="BK306" s="182"/>
      <c r="BL306" s="79"/>
      <c r="BM306" s="182"/>
      <c r="BN306" s="79"/>
      <c r="BO306" s="180"/>
      <c r="BP306" s="78"/>
      <c r="BQ306" s="79"/>
      <c r="BR306" s="26"/>
      <c r="BS306" s="193"/>
      <c r="BT306" s="79"/>
      <c r="BU306" s="192"/>
      <c r="BV306" s="78"/>
      <c r="BW306" s="78"/>
      <c r="BX306" s="78"/>
      <c r="BY306" s="78"/>
      <c r="BZ306" s="78"/>
      <c r="CA306" s="79"/>
      <c r="CB306" s="192"/>
      <c r="CC306" s="78"/>
      <c r="CD306" s="78"/>
      <c r="CE306" s="78"/>
      <c r="CF306" s="78"/>
      <c r="CG306" s="78"/>
      <c r="CH306" s="79"/>
      <c r="CI306" s="27">
        <f t="shared" si="1"/>
        <v>0</v>
      </c>
    </row>
    <row r="307" spans="1:87" ht="34.5" customHeight="1" x14ac:dyDescent="0.25">
      <c r="A307" s="23">
        <f t="shared" si="0"/>
        <v>295</v>
      </c>
      <c r="B307" s="179"/>
      <c r="C307" s="79"/>
      <c r="D307" s="181"/>
      <c r="E307" s="78"/>
      <c r="F307" s="79"/>
      <c r="G307" s="188"/>
      <c r="H307" s="79"/>
      <c r="I307" s="24"/>
      <c r="J307" s="25"/>
      <c r="K307" s="184"/>
      <c r="L307" s="79"/>
      <c r="M307" s="189"/>
      <c r="N307" s="79"/>
      <c r="O307" s="186"/>
      <c r="P307" s="79"/>
      <c r="Q307" s="190"/>
      <c r="R307" s="79"/>
      <c r="S307" s="181"/>
      <c r="T307" s="79"/>
      <c r="U307" s="181"/>
      <c r="V307" s="79"/>
      <c r="W307" s="179"/>
      <c r="X307" s="79"/>
      <c r="Y307" s="179"/>
      <c r="Z307" s="79"/>
      <c r="AA307" s="181"/>
      <c r="AB307" s="79"/>
      <c r="AC307" s="181"/>
      <c r="AD307" s="79"/>
      <c r="AE307" s="179"/>
      <c r="AF307" s="79"/>
      <c r="AG307" s="179"/>
      <c r="AH307" s="79"/>
      <c r="AI307" s="181"/>
      <c r="AJ307" s="79"/>
      <c r="AK307" s="181"/>
      <c r="AL307" s="79"/>
      <c r="AM307" s="179"/>
      <c r="AN307" s="79"/>
      <c r="AO307" s="179"/>
      <c r="AP307" s="79"/>
      <c r="AQ307" s="181"/>
      <c r="AR307" s="79"/>
      <c r="AS307" s="181"/>
      <c r="AT307" s="79"/>
      <c r="AU307" s="179"/>
      <c r="AV307" s="79"/>
      <c r="AW307" s="179"/>
      <c r="AX307" s="79"/>
      <c r="AY307" s="181"/>
      <c r="AZ307" s="79"/>
      <c r="BA307" s="181"/>
      <c r="BB307" s="79"/>
      <c r="BC307" s="179"/>
      <c r="BD307" s="79"/>
      <c r="BE307" s="179"/>
      <c r="BF307" s="79"/>
      <c r="BG307" s="181"/>
      <c r="BH307" s="79"/>
      <c r="BI307" s="181"/>
      <c r="BJ307" s="79"/>
      <c r="BK307" s="179"/>
      <c r="BL307" s="79"/>
      <c r="BM307" s="179"/>
      <c r="BN307" s="79"/>
      <c r="BO307" s="180"/>
      <c r="BP307" s="78"/>
      <c r="BQ307" s="79"/>
      <c r="BR307" s="26"/>
      <c r="BS307" s="191"/>
      <c r="BT307" s="79"/>
      <c r="BU307" s="192"/>
      <c r="BV307" s="78"/>
      <c r="BW307" s="78"/>
      <c r="BX307" s="78"/>
      <c r="BY307" s="78"/>
      <c r="BZ307" s="78"/>
      <c r="CA307" s="79"/>
      <c r="CB307" s="192"/>
      <c r="CC307" s="78"/>
      <c r="CD307" s="78"/>
      <c r="CE307" s="78"/>
      <c r="CF307" s="78"/>
      <c r="CG307" s="78"/>
      <c r="CH307" s="79"/>
      <c r="CI307" s="27">
        <f t="shared" si="1"/>
        <v>0</v>
      </c>
    </row>
    <row r="308" spans="1:87" ht="34.5" customHeight="1" x14ac:dyDescent="0.25">
      <c r="A308" s="23">
        <f t="shared" si="0"/>
        <v>296</v>
      </c>
      <c r="B308" s="182"/>
      <c r="C308" s="79"/>
      <c r="D308" s="179"/>
      <c r="E308" s="78"/>
      <c r="F308" s="79"/>
      <c r="G308" s="183"/>
      <c r="H308" s="79"/>
      <c r="I308" s="24"/>
      <c r="J308" s="28"/>
      <c r="K308" s="184"/>
      <c r="L308" s="79"/>
      <c r="M308" s="185"/>
      <c r="N308" s="79"/>
      <c r="O308" s="186"/>
      <c r="P308" s="79"/>
      <c r="Q308" s="187"/>
      <c r="R308" s="79"/>
      <c r="S308" s="181"/>
      <c r="T308" s="79"/>
      <c r="U308" s="181"/>
      <c r="V308" s="79"/>
      <c r="W308" s="182"/>
      <c r="X308" s="79"/>
      <c r="Y308" s="182"/>
      <c r="Z308" s="79"/>
      <c r="AA308" s="181"/>
      <c r="AB308" s="79"/>
      <c r="AC308" s="181"/>
      <c r="AD308" s="79"/>
      <c r="AE308" s="182"/>
      <c r="AF308" s="79"/>
      <c r="AG308" s="182"/>
      <c r="AH308" s="79"/>
      <c r="AI308" s="181"/>
      <c r="AJ308" s="79"/>
      <c r="AK308" s="181"/>
      <c r="AL308" s="79"/>
      <c r="AM308" s="182"/>
      <c r="AN308" s="79"/>
      <c r="AO308" s="182"/>
      <c r="AP308" s="79"/>
      <c r="AQ308" s="181"/>
      <c r="AR308" s="79"/>
      <c r="AS308" s="181"/>
      <c r="AT308" s="79"/>
      <c r="AU308" s="182"/>
      <c r="AV308" s="79"/>
      <c r="AW308" s="182"/>
      <c r="AX308" s="79"/>
      <c r="AY308" s="181"/>
      <c r="AZ308" s="79"/>
      <c r="BA308" s="181"/>
      <c r="BB308" s="79"/>
      <c r="BC308" s="182"/>
      <c r="BD308" s="79"/>
      <c r="BE308" s="182"/>
      <c r="BF308" s="79"/>
      <c r="BG308" s="181"/>
      <c r="BH308" s="79"/>
      <c r="BI308" s="181"/>
      <c r="BJ308" s="79"/>
      <c r="BK308" s="182"/>
      <c r="BL308" s="79"/>
      <c r="BM308" s="182"/>
      <c r="BN308" s="79"/>
      <c r="BO308" s="180"/>
      <c r="BP308" s="78"/>
      <c r="BQ308" s="79"/>
      <c r="BR308" s="26"/>
      <c r="BS308" s="193"/>
      <c r="BT308" s="79"/>
      <c r="BU308" s="192"/>
      <c r="BV308" s="78"/>
      <c r="BW308" s="78"/>
      <c r="BX308" s="78"/>
      <c r="BY308" s="78"/>
      <c r="BZ308" s="78"/>
      <c r="CA308" s="79"/>
      <c r="CB308" s="192"/>
      <c r="CC308" s="78"/>
      <c r="CD308" s="78"/>
      <c r="CE308" s="78"/>
      <c r="CF308" s="78"/>
      <c r="CG308" s="78"/>
      <c r="CH308" s="79"/>
      <c r="CI308" s="27">
        <f t="shared" si="1"/>
        <v>0</v>
      </c>
    </row>
    <row r="309" spans="1:87" ht="34.5" customHeight="1" x14ac:dyDescent="0.25">
      <c r="A309" s="23">
        <f t="shared" si="0"/>
        <v>297</v>
      </c>
      <c r="B309" s="179"/>
      <c r="C309" s="79"/>
      <c r="D309" s="181"/>
      <c r="E309" s="78"/>
      <c r="F309" s="79"/>
      <c r="G309" s="188"/>
      <c r="H309" s="79"/>
      <c r="I309" s="24"/>
      <c r="J309" s="25"/>
      <c r="K309" s="184"/>
      <c r="L309" s="79"/>
      <c r="M309" s="189"/>
      <c r="N309" s="79"/>
      <c r="O309" s="186"/>
      <c r="P309" s="79"/>
      <c r="Q309" s="190"/>
      <c r="R309" s="79"/>
      <c r="S309" s="181"/>
      <c r="T309" s="79"/>
      <c r="U309" s="181"/>
      <c r="V309" s="79"/>
      <c r="W309" s="179"/>
      <c r="X309" s="79"/>
      <c r="Y309" s="179"/>
      <c r="Z309" s="79"/>
      <c r="AA309" s="181"/>
      <c r="AB309" s="79"/>
      <c r="AC309" s="181"/>
      <c r="AD309" s="79"/>
      <c r="AE309" s="179"/>
      <c r="AF309" s="79"/>
      <c r="AG309" s="179"/>
      <c r="AH309" s="79"/>
      <c r="AI309" s="181"/>
      <c r="AJ309" s="79"/>
      <c r="AK309" s="181"/>
      <c r="AL309" s="79"/>
      <c r="AM309" s="179"/>
      <c r="AN309" s="79"/>
      <c r="AO309" s="179"/>
      <c r="AP309" s="79"/>
      <c r="AQ309" s="181"/>
      <c r="AR309" s="79"/>
      <c r="AS309" s="181"/>
      <c r="AT309" s="79"/>
      <c r="AU309" s="179"/>
      <c r="AV309" s="79"/>
      <c r="AW309" s="179"/>
      <c r="AX309" s="79"/>
      <c r="AY309" s="181"/>
      <c r="AZ309" s="79"/>
      <c r="BA309" s="181"/>
      <c r="BB309" s="79"/>
      <c r="BC309" s="179"/>
      <c r="BD309" s="79"/>
      <c r="BE309" s="179"/>
      <c r="BF309" s="79"/>
      <c r="BG309" s="181"/>
      <c r="BH309" s="79"/>
      <c r="BI309" s="181"/>
      <c r="BJ309" s="79"/>
      <c r="BK309" s="179"/>
      <c r="BL309" s="79"/>
      <c r="BM309" s="179"/>
      <c r="BN309" s="79"/>
      <c r="BO309" s="180"/>
      <c r="BP309" s="78"/>
      <c r="BQ309" s="79"/>
      <c r="BR309" s="26"/>
      <c r="BS309" s="191"/>
      <c r="BT309" s="79"/>
      <c r="BU309" s="192"/>
      <c r="BV309" s="78"/>
      <c r="BW309" s="78"/>
      <c r="BX309" s="78"/>
      <c r="BY309" s="78"/>
      <c r="BZ309" s="78"/>
      <c r="CA309" s="79"/>
      <c r="CB309" s="192"/>
      <c r="CC309" s="78"/>
      <c r="CD309" s="78"/>
      <c r="CE309" s="78"/>
      <c r="CF309" s="78"/>
      <c r="CG309" s="78"/>
      <c r="CH309" s="79"/>
      <c r="CI309" s="27">
        <f t="shared" si="1"/>
        <v>0</v>
      </c>
    </row>
    <row r="310" spans="1:87" ht="34.5" customHeight="1" x14ac:dyDescent="0.25">
      <c r="A310" s="23">
        <f t="shared" si="0"/>
        <v>298</v>
      </c>
      <c r="B310" s="182"/>
      <c r="C310" s="79"/>
      <c r="D310" s="179"/>
      <c r="E310" s="78"/>
      <c r="F310" s="79"/>
      <c r="G310" s="183"/>
      <c r="H310" s="79"/>
      <c r="I310" s="24"/>
      <c r="J310" s="28"/>
      <c r="K310" s="184"/>
      <c r="L310" s="79"/>
      <c r="M310" s="185"/>
      <c r="N310" s="79"/>
      <c r="O310" s="186"/>
      <c r="P310" s="79"/>
      <c r="Q310" s="187"/>
      <c r="R310" s="79"/>
      <c r="S310" s="181"/>
      <c r="T310" s="79"/>
      <c r="U310" s="181"/>
      <c r="V310" s="79"/>
      <c r="W310" s="182"/>
      <c r="X310" s="79"/>
      <c r="Y310" s="182"/>
      <c r="Z310" s="79"/>
      <c r="AA310" s="181"/>
      <c r="AB310" s="79"/>
      <c r="AC310" s="181"/>
      <c r="AD310" s="79"/>
      <c r="AE310" s="182"/>
      <c r="AF310" s="79"/>
      <c r="AG310" s="182"/>
      <c r="AH310" s="79"/>
      <c r="AI310" s="181"/>
      <c r="AJ310" s="79"/>
      <c r="AK310" s="181"/>
      <c r="AL310" s="79"/>
      <c r="AM310" s="182"/>
      <c r="AN310" s="79"/>
      <c r="AO310" s="182"/>
      <c r="AP310" s="79"/>
      <c r="AQ310" s="181"/>
      <c r="AR310" s="79"/>
      <c r="AS310" s="181"/>
      <c r="AT310" s="79"/>
      <c r="AU310" s="182"/>
      <c r="AV310" s="79"/>
      <c r="AW310" s="182"/>
      <c r="AX310" s="79"/>
      <c r="AY310" s="181"/>
      <c r="AZ310" s="79"/>
      <c r="BA310" s="181"/>
      <c r="BB310" s="79"/>
      <c r="BC310" s="182"/>
      <c r="BD310" s="79"/>
      <c r="BE310" s="182"/>
      <c r="BF310" s="79"/>
      <c r="BG310" s="181"/>
      <c r="BH310" s="79"/>
      <c r="BI310" s="181"/>
      <c r="BJ310" s="79"/>
      <c r="BK310" s="182"/>
      <c r="BL310" s="79"/>
      <c r="BM310" s="182"/>
      <c r="BN310" s="79"/>
      <c r="BO310" s="180"/>
      <c r="BP310" s="78"/>
      <c r="BQ310" s="79"/>
      <c r="BR310" s="26"/>
      <c r="BS310" s="193"/>
      <c r="BT310" s="79"/>
      <c r="BU310" s="192"/>
      <c r="BV310" s="78"/>
      <c r="BW310" s="78"/>
      <c r="BX310" s="78"/>
      <c r="BY310" s="78"/>
      <c r="BZ310" s="78"/>
      <c r="CA310" s="79"/>
      <c r="CB310" s="192"/>
      <c r="CC310" s="78"/>
      <c r="CD310" s="78"/>
      <c r="CE310" s="78"/>
      <c r="CF310" s="78"/>
      <c r="CG310" s="78"/>
      <c r="CH310" s="79"/>
      <c r="CI310" s="27">
        <f t="shared" si="1"/>
        <v>0</v>
      </c>
    </row>
    <row r="311" spans="1:87" ht="34.5" customHeight="1" x14ac:dyDescent="0.25">
      <c r="A311" s="23">
        <f t="shared" si="0"/>
        <v>299</v>
      </c>
      <c r="B311" s="179"/>
      <c r="C311" s="79"/>
      <c r="D311" s="181"/>
      <c r="E311" s="78"/>
      <c r="F311" s="79"/>
      <c r="G311" s="188"/>
      <c r="H311" s="79"/>
      <c r="I311" s="24"/>
      <c r="J311" s="25"/>
      <c r="K311" s="184"/>
      <c r="L311" s="79"/>
      <c r="M311" s="189"/>
      <c r="N311" s="79"/>
      <c r="O311" s="186"/>
      <c r="P311" s="79"/>
      <c r="Q311" s="190"/>
      <c r="R311" s="79"/>
      <c r="S311" s="181"/>
      <c r="T311" s="79"/>
      <c r="U311" s="181"/>
      <c r="V311" s="79"/>
      <c r="W311" s="179"/>
      <c r="X311" s="79"/>
      <c r="Y311" s="179"/>
      <c r="Z311" s="79"/>
      <c r="AA311" s="181"/>
      <c r="AB311" s="79"/>
      <c r="AC311" s="181"/>
      <c r="AD311" s="79"/>
      <c r="AE311" s="179"/>
      <c r="AF311" s="79"/>
      <c r="AG311" s="179"/>
      <c r="AH311" s="79"/>
      <c r="AI311" s="181"/>
      <c r="AJ311" s="79"/>
      <c r="AK311" s="181"/>
      <c r="AL311" s="79"/>
      <c r="AM311" s="179"/>
      <c r="AN311" s="79"/>
      <c r="AO311" s="179"/>
      <c r="AP311" s="79"/>
      <c r="AQ311" s="181"/>
      <c r="AR311" s="79"/>
      <c r="AS311" s="181"/>
      <c r="AT311" s="79"/>
      <c r="AU311" s="179"/>
      <c r="AV311" s="79"/>
      <c r="AW311" s="179"/>
      <c r="AX311" s="79"/>
      <c r="AY311" s="181"/>
      <c r="AZ311" s="79"/>
      <c r="BA311" s="181"/>
      <c r="BB311" s="79"/>
      <c r="BC311" s="179"/>
      <c r="BD311" s="79"/>
      <c r="BE311" s="179"/>
      <c r="BF311" s="79"/>
      <c r="BG311" s="181"/>
      <c r="BH311" s="79"/>
      <c r="BI311" s="181"/>
      <c r="BJ311" s="79"/>
      <c r="BK311" s="179"/>
      <c r="BL311" s="79"/>
      <c r="BM311" s="179"/>
      <c r="BN311" s="79"/>
      <c r="BO311" s="180"/>
      <c r="BP311" s="78"/>
      <c r="BQ311" s="79"/>
      <c r="BR311" s="26"/>
      <c r="BS311" s="191"/>
      <c r="BT311" s="79"/>
      <c r="BU311" s="192"/>
      <c r="BV311" s="78"/>
      <c r="BW311" s="78"/>
      <c r="BX311" s="78"/>
      <c r="BY311" s="78"/>
      <c r="BZ311" s="78"/>
      <c r="CA311" s="79"/>
      <c r="CB311" s="192"/>
      <c r="CC311" s="78"/>
      <c r="CD311" s="78"/>
      <c r="CE311" s="78"/>
      <c r="CF311" s="78"/>
      <c r="CG311" s="78"/>
      <c r="CH311" s="79"/>
      <c r="CI311" s="27">
        <f t="shared" si="1"/>
        <v>0</v>
      </c>
    </row>
    <row r="312" spans="1:87" ht="34.5" customHeight="1" x14ac:dyDescent="0.25">
      <c r="A312" s="23">
        <f t="shared" si="0"/>
        <v>300</v>
      </c>
      <c r="B312" s="182"/>
      <c r="C312" s="79"/>
      <c r="D312" s="179"/>
      <c r="E312" s="78"/>
      <c r="F312" s="79"/>
      <c r="G312" s="183"/>
      <c r="H312" s="79"/>
      <c r="I312" s="24"/>
      <c r="J312" s="28"/>
      <c r="K312" s="184"/>
      <c r="L312" s="79"/>
      <c r="M312" s="185"/>
      <c r="N312" s="79"/>
      <c r="O312" s="186"/>
      <c r="P312" s="79"/>
      <c r="Q312" s="187"/>
      <c r="R312" s="79"/>
      <c r="S312" s="181"/>
      <c r="T312" s="79"/>
      <c r="U312" s="181"/>
      <c r="V312" s="79"/>
      <c r="W312" s="182"/>
      <c r="X312" s="79"/>
      <c r="Y312" s="182"/>
      <c r="Z312" s="79"/>
      <c r="AA312" s="181"/>
      <c r="AB312" s="79"/>
      <c r="AC312" s="181"/>
      <c r="AD312" s="79"/>
      <c r="AE312" s="182"/>
      <c r="AF312" s="79"/>
      <c r="AG312" s="182"/>
      <c r="AH312" s="79"/>
      <c r="AI312" s="181"/>
      <c r="AJ312" s="79"/>
      <c r="AK312" s="181"/>
      <c r="AL312" s="79"/>
      <c r="AM312" s="182"/>
      <c r="AN312" s="79"/>
      <c r="AO312" s="182"/>
      <c r="AP312" s="79"/>
      <c r="AQ312" s="181"/>
      <c r="AR312" s="79"/>
      <c r="AS312" s="181"/>
      <c r="AT312" s="79"/>
      <c r="AU312" s="182"/>
      <c r="AV312" s="79"/>
      <c r="AW312" s="182"/>
      <c r="AX312" s="79"/>
      <c r="AY312" s="181"/>
      <c r="AZ312" s="79"/>
      <c r="BA312" s="181"/>
      <c r="BB312" s="79"/>
      <c r="BC312" s="182"/>
      <c r="BD312" s="79"/>
      <c r="BE312" s="182"/>
      <c r="BF312" s="79"/>
      <c r="BG312" s="181"/>
      <c r="BH312" s="79"/>
      <c r="BI312" s="181"/>
      <c r="BJ312" s="79"/>
      <c r="BK312" s="182"/>
      <c r="BL312" s="79"/>
      <c r="BM312" s="182"/>
      <c r="BN312" s="79"/>
      <c r="BO312" s="180"/>
      <c r="BP312" s="78"/>
      <c r="BQ312" s="79"/>
      <c r="BR312" s="26"/>
      <c r="BS312" s="193"/>
      <c r="BT312" s="79"/>
      <c r="BU312" s="192"/>
      <c r="BV312" s="78"/>
      <c r="BW312" s="78"/>
      <c r="BX312" s="78"/>
      <c r="BY312" s="78"/>
      <c r="BZ312" s="78"/>
      <c r="CA312" s="79"/>
      <c r="CB312" s="192"/>
      <c r="CC312" s="78"/>
      <c r="CD312" s="78"/>
      <c r="CE312" s="78"/>
      <c r="CF312" s="78"/>
      <c r="CG312" s="78"/>
      <c r="CH312" s="79"/>
      <c r="CI312" s="27">
        <f t="shared" si="1"/>
        <v>0</v>
      </c>
    </row>
    <row r="313" spans="1:87" ht="34.5" customHeight="1" x14ac:dyDescent="0.25">
      <c r="A313" s="23">
        <f t="shared" si="0"/>
        <v>301</v>
      </c>
      <c r="B313" s="179"/>
      <c r="C313" s="79"/>
      <c r="D313" s="181"/>
      <c r="E313" s="78"/>
      <c r="F313" s="79"/>
      <c r="G313" s="188"/>
      <c r="H313" s="79"/>
      <c r="I313" s="24"/>
      <c r="J313" s="25"/>
      <c r="K313" s="184"/>
      <c r="L313" s="79"/>
      <c r="M313" s="189"/>
      <c r="N313" s="79"/>
      <c r="O313" s="186"/>
      <c r="P313" s="79"/>
      <c r="Q313" s="190"/>
      <c r="R313" s="79"/>
      <c r="S313" s="181"/>
      <c r="T313" s="79"/>
      <c r="U313" s="181"/>
      <c r="V313" s="79"/>
      <c r="W313" s="179"/>
      <c r="X313" s="79"/>
      <c r="Y313" s="179"/>
      <c r="Z313" s="79"/>
      <c r="AA313" s="181"/>
      <c r="AB313" s="79"/>
      <c r="AC313" s="181"/>
      <c r="AD313" s="79"/>
      <c r="AE313" s="179"/>
      <c r="AF313" s="79"/>
      <c r="AG313" s="179"/>
      <c r="AH313" s="79"/>
      <c r="AI313" s="181"/>
      <c r="AJ313" s="79"/>
      <c r="AK313" s="181"/>
      <c r="AL313" s="79"/>
      <c r="AM313" s="179"/>
      <c r="AN313" s="79"/>
      <c r="AO313" s="179"/>
      <c r="AP313" s="79"/>
      <c r="AQ313" s="181"/>
      <c r="AR313" s="79"/>
      <c r="AS313" s="181"/>
      <c r="AT313" s="79"/>
      <c r="AU313" s="179"/>
      <c r="AV313" s="79"/>
      <c r="AW313" s="179"/>
      <c r="AX313" s="79"/>
      <c r="AY313" s="181"/>
      <c r="AZ313" s="79"/>
      <c r="BA313" s="181"/>
      <c r="BB313" s="79"/>
      <c r="BC313" s="179"/>
      <c r="BD313" s="79"/>
      <c r="BE313" s="179"/>
      <c r="BF313" s="79"/>
      <c r="BG313" s="181"/>
      <c r="BH313" s="79"/>
      <c r="BI313" s="181"/>
      <c r="BJ313" s="79"/>
      <c r="BK313" s="179"/>
      <c r="BL313" s="79"/>
      <c r="BM313" s="179"/>
      <c r="BN313" s="79"/>
      <c r="BO313" s="180"/>
      <c r="BP313" s="78"/>
      <c r="BQ313" s="79"/>
      <c r="BR313" s="26"/>
      <c r="BS313" s="191"/>
      <c r="BT313" s="79"/>
      <c r="BU313" s="192"/>
      <c r="BV313" s="78"/>
      <c r="BW313" s="78"/>
      <c r="BX313" s="78"/>
      <c r="BY313" s="78"/>
      <c r="BZ313" s="78"/>
      <c r="CA313" s="79"/>
      <c r="CB313" s="192"/>
      <c r="CC313" s="78"/>
      <c r="CD313" s="78"/>
      <c r="CE313" s="78"/>
      <c r="CF313" s="78"/>
      <c r="CG313" s="78"/>
      <c r="CH313" s="79"/>
      <c r="CI313" s="27">
        <f t="shared" si="1"/>
        <v>0</v>
      </c>
    </row>
    <row r="314" spans="1:87" ht="34.5" customHeight="1" x14ac:dyDescent="0.25">
      <c r="A314" s="23">
        <f t="shared" si="0"/>
        <v>302</v>
      </c>
      <c r="B314" s="182"/>
      <c r="C314" s="79"/>
      <c r="D314" s="179"/>
      <c r="E314" s="78"/>
      <c r="F314" s="79"/>
      <c r="G314" s="183"/>
      <c r="H314" s="79"/>
      <c r="I314" s="24"/>
      <c r="J314" s="28"/>
      <c r="K314" s="184"/>
      <c r="L314" s="79"/>
      <c r="M314" s="185"/>
      <c r="N314" s="79"/>
      <c r="O314" s="186"/>
      <c r="P314" s="79"/>
      <c r="Q314" s="187"/>
      <c r="R314" s="79"/>
      <c r="S314" s="181"/>
      <c r="T314" s="79"/>
      <c r="U314" s="181"/>
      <c r="V314" s="79"/>
      <c r="W314" s="182"/>
      <c r="X314" s="79"/>
      <c r="Y314" s="182"/>
      <c r="Z314" s="79"/>
      <c r="AA314" s="181"/>
      <c r="AB314" s="79"/>
      <c r="AC314" s="181"/>
      <c r="AD314" s="79"/>
      <c r="AE314" s="182"/>
      <c r="AF314" s="79"/>
      <c r="AG314" s="182"/>
      <c r="AH314" s="79"/>
      <c r="AI314" s="181"/>
      <c r="AJ314" s="79"/>
      <c r="AK314" s="181"/>
      <c r="AL314" s="79"/>
      <c r="AM314" s="182"/>
      <c r="AN314" s="79"/>
      <c r="AO314" s="182"/>
      <c r="AP314" s="79"/>
      <c r="AQ314" s="181"/>
      <c r="AR314" s="79"/>
      <c r="AS314" s="181"/>
      <c r="AT314" s="79"/>
      <c r="AU314" s="182"/>
      <c r="AV314" s="79"/>
      <c r="AW314" s="182"/>
      <c r="AX314" s="79"/>
      <c r="AY314" s="181"/>
      <c r="AZ314" s="79"/>
      <c r="BA314" s="181"/>
      <c r="BB314" s="79"/>
      <c r="BC314" s="182"/>
      <c r="BD314" s="79"/>
      <c r="BE314" s="182"/>
      <c r="BF314" s="79"/>
      <c r="BG314" s="181"/>
      <c r="BH314" s="79"/>
      <c r="BI314" s="181"/>
      <c r="BJ314" s="79"/>
      <c r="BK314" s="182"/>
      <c r="BL314" s="79"/>
      <c r="BM314" s="182"/>
      <c r="BN314" s="79"/>
      <c r="BO314" s="180"/>
      <c r="BP314" s="78"/>
      <c r="BQ314" s="79"/>
      <c r="BR314" s="26"/>
      <c r="BS314" s="193"/>
      <c r="BT314" s="79"/>
      <c r="BU314" s="192"/>
      <c r="BV314" s="78"/>
      <c r="BW314" s="78"/>
      <c r="BX314" s="78"/>
      <c r="BY314" s="78"/>
      <c r="BZ314" s="78"/>
      <c r="CA314" s="79"/>
      <c r="CB314" s="192"/>
      <c r="CC314" s="78"/>
      <c r="CD314" s="78"/>
      <c r="CE314" s="78"/>
      <c r="CF314" s="78"/>
      <c r="CG314" s="78"/>
      <c r="CH314" s="79"/>
      <c r="CI314" s="27">
        <f t="shared" si="1"/>
        <v>0</v>
      </c>
    </row>
    <row r="315" spans="1:87" ht="34.5" customHeight="1" x14ac:dyDescent="0.25">
      <c r="A315" s="23">
        <f t="shared" si="0"/>
        <v>303</v>
      </c>
      <c r="B315" s="179"/>
      <c r="C315" s="79"/>
      <c r="D315" s="181"/>
      <c r="E315" s="78"/>
      <c r="F315" s="79"/>
      <c r="G315" s="188"/>
      <c r="H315" s="79"/>
      <c r="I315" s="24"/>
      <c r="J315" s="25"/>
      <c r="K315" s="184"/>
      <c r="L315" s="79"/>
      <c r="M315" s="189"/>
      <c r="N315" s="79"/>
      <c r="O315" s="186"/>
      <c r="P315" s="79"/>
      <c r="Q315" s="190"/>
      <c r="R315" s="79"/>
      <c r="S315" s="181"/>
      <c r="T315" s="79"/>
      <c r="U315" s="181"/>
      <c r="V315" s="79"/>
      <c r="W315" s="179"/>
      <c r="X315" s="79"/>
      <c r="Y315" s="179"/>
      <c r="Z315" s="79"/>
      <c r="AA315" s="181"/>
      <c r="AB315" s="79"/>
      <c r="AC315" s="181"/>
      <c r="AD315" s="79"/>
      <c r="AE315" s="179"/>
      <c r="AF315" s="79"/>
      <c r="AG315" s="179"/>
      <c r="AH315" s="79"/>
      <c r="AI315" s="181"/>
      <c r="AJ315" s="79"/>
      <c r="AK315" s="181"/>
      <c r="AL315" s="79"/>
      <c r="AM315" s="179"/>
      <c r="AN315" s="79"/>
      <c r="AO315" s="179"/>
      <c r="AP315" s="79"/>
      <c r="AQ315" s="181"/>
      <c r="AR315" s="79"/>
      <c r="AS315" s="181"/>
      <c r="AT315" s="79"/>
      <c r="AU315" s="179"/>
      <c r="AV315" s="79"/>
      <c r="AW315" s="179"/>
      <c r="AX315" s="79"/>
      <c r="AY315" s="181"/>
      <c r="AZ315" s="79"/>
      <c r="BA315" s="181"/>
      <c r="BB315" s="79"/>
      <c r="BC315" s="179"/>
      <c r="BD315" s="79"/>
      <c r="BE315" s="179"/>
      <c r="BF315" s="79"/>
      <c r="BG315" s="181"/>
      <c r="BH315" s="79"/>
      <c r="BI315" s="181"/>
      <c r="BJ315" s="79"/>
      <c r="BK315" s="179"/>
      <c r="BL315" s="79"/>
      <c r="BM315" s="179"/>
      <c r="BN315" s="79"/>
      <c r="BO315" s="180"/>
      <c r="BP315" s="78"/>
      <c r="BQ315" s="79"/>
      <c r="BR315" s="26"/>
      <c r="BS315" s="191"/>
      <c r="BT315" s="79"/>
      <c r="BU315" s="192"/>
      <c r="BV315" s="78"/>
      <c r="BW315" s="78"/>
      <c r="BX315" s="78"/>
      <c r="BY315" s="78"/>
      <c r="BZ315" s="78"/>
      <c r="CA315" s="79"/>
      <c r="CB315" s="192"/>
      <c r="CC315" s="78"/>
      <c r="CD315" s="78"/>
      <c r="CE315" s="78"/>
      <c r="CF315" s="78"/>
      <c r="CG315" s="78"/>
      <c r="CH315" s="79"/>
      <c r="CI315" s="27">
        <f t="shared" si="1"/>
        <v>0</v>
      </c>
    </row>
    <row r="316" spans="1:87" ht="34.5" customHeight="1" x14ac:dyDescent="0.25">
      <c r="A316" s="23">
        <f t="shared" si="0"/>
        <v>304</v>
      </c>
      <c r="B316" s="182"/>
      <c r="C316" s="79"/>
      <c r="D316" s="179"/>
      <c r="E316" s="78"/>
      <c r="F316" s="79"/>
      <c r="G316" s="183"/>
      <c r="H316" s="79"/>
      <c r="I316" s="24"/>
      <c r="J316" s="28"/>
      <c r="K316" s="184"/>
      <c r="L316" s="79"/>
      <c r="M316" s="185"/>
      <c r="N316" s="79"/>
      <c r="O316" s="186"/>
      <c r="P316" s="79"/>
      <c r="Q316" s="187"/>
      <c r="R316" s="79"/>
      <c r="S316" s="181"/>
      <c r="T316" s="79"/>
      <c r="U316" s="181"/>
      <c r="V316" s="79"/>
      <c r="W316" s="182"/>
      <c r="X316" s="79"/>
      <c r="Y316" s="182"/>
      <c r="Z316" s="79"/>
      <c r="AA316" s="181"/>
      <c r="AB316" s="79"/>
      <c r="AC316" s="181"/>
      <c r="AD316" s="79"/>
      <c r="AE316" s="182"/>
      <c r="AF316" s="79"/>
      <c r="AG316" s="182"/>
      <c r="AH316" s="79"/>
      <c r="AI316" s="181"/>
      <c r="AJ316" s="79"/>
      <c r="AK316" s="181"/>
      <c r="AL316" s="79"/>
      <c r="AM316" s="182"/>
      <c r="AN316" s="79"/>
      <c r="AO316" s="182"/>
      <c r="AP316" s="79"/>
      <c r="AQ316" s="181"/>
      <c r="AR316" s="79"/>
      <c r="AS316" s="181"/>
      <c r="AT316" s="79"/>
      <c r="AU316" s="182"/>
      <c r="AV316" s="79"/>
      <c r="AW316" s="182"/>
      <c r="AX316" s="79"/>
      <c r="AY316" s="181"/>
      <c r="AZ316" s="79"/>
      <c r="BA316" s="181"/>
      <c r="BB316" s="79"/>
      <c r="BC316" s="182"/>
      <c r="BD316" s="79"/>
      <c r="BE316" s="182"/>
      <c r="BF316" s="79"/>
      <c r="BG316" s="181"/>
      <c r="BH316" s="79"/>
      <c r="BI316" s="181"/>
      <c r="BJ316" s="79"/>
      <c r="BK316" s="182"/>
      <c r="BL316" s="79"/>
      <c r="BM316" s="182"/>
      <c r="BN316" s="79"/>
      <c r="BO316" s="180"/>
      <c r="BP316" s="78"/>
      <c r="BQ316" s="79"/>
      <c r="BR316" s="26"/>
      <c r="BS316" s="193"/>
      <c r="BT316" s="79"/>
      <c r="BU316" s="192"/>
      <c r="BV316" s="78"/>
      <c r="BW316" s="78"/>
      <c r="BX316" s="78"/>
      <c r="BY316" s="78"/>
      <c r="BZ316" s="78"/>
      <c r="CA316" s="79"/>
      <c r="CB316" s="192"/>
      <c r="CC316" s="78"/>
      <c r="CD316" s="78"/>
      <c r="CE316" s="78"/>
      <c r="CF316" s="78"/>
      <c r="CG316" s="78"/>
      <c r="CH316" s="79"/>
      <c r="CI316" s="27">
        <f t="shared" si="1"/>
        <v>0</v>
      </c>
    </row>
    <row r="317" spans="1:87" ht="34.5" customHeight="1" x14ac:dyDescent="0.25">
      <c r="A317" s="23">
        <f t="shared" si="0"/>
        <v>305</v>
      </c>
      <c r="B317" s="179"/>
      <c r="C317" s="79"/>
      <c r="D317" s="181"/>
      <c r="E317" s="78"/>
      <c r="F317" s="79"/>
      <c r="G317" s="188"/>
      <c r="H317" s="79"/>
      <c r="I317" s="24"/>
      <c r="J317" s="25"/>
      <c r="K317" s="184"/>
      <c r="L317" s="79"/>
      <c r="M317" s="189"/>
      <c r="N317" s="79"/>
      <c r="O317" s="186"/>
      <c r="P317" s="79"/>
      <c r="Q317" s="190"/>
      <c r="R317" s="79"/>
      <c r="S317" s="181"/>
      <c r="T317" s="79"/>
      <c r="U317" s="181"/>
      <c r="V317" s="79"/>
      <c r="W317" s="179"/>
      <c r="X317" s="79"/>
      <c r="Y317" s="179"/>
      <c r="Z317" s="79"/>
      <c r="AA317" s="181"/>
      <c r="AB317" s="79"/>
      <c r="AC317" s="181"/>
      <c r="AD317" s="79"/>
      <c r="AE317" s="179"/>
      <c r="AF317" s="79"/>
      <c r="AG317" s="179"/>
      <c r="AH317" s="79"/>
      <c r="AI317" s="181"/>
      <c r="AJ317" s="79"/>
      <c r="AK317" s="181"/>
      <c r="AL317" s="79"/>
      <c r="AM317" s="179"/>
      <c r="AN317" s="79"/>
      <c r="AO317" s="179"/>
      <c r="AP317" s="79"/>
      <c r="AQ317" s="181"/>
      <c r="AR317" s="79"/>
      <c r="AS317" s="181"/>
      <c r="AT317" s="79"/>
      <c r="AU317" s="179"/>
      <c r="AV317" s="79"/>
      <c r="AW317" s="179"/>
      <c r="AX317" s="79"/>
      <c r="AY317" s="181"/>
      <c r="AZ317" s="79"/>
      <c r="BA317" s="181"/>
      <c r="BB317" s="79"/>
      <c r="BC317" s="179"/>
      <c r="BD317" s="79"/>
      <c r="BE317" s="179"/>
      <c r="BF317" s="79"/>
      <c r="BG317" s="181"/>
      <c r="BH317" s="79"/>
      <c r="BI317" s="181"/>
      <c r="BJ317" s="79"/>
      <c r="BK317" s="179"/>
      <c r="BL317" s="79"/>
      <c r="BM317" s="179"/>
      <c r="BN317" s="79"/>
      <c r="BO317" s="180"/>
      <c r="BP317" s="78"/>
      <c r="BQ317" s="79"/>
      <c r="BR317" s="26"/>
      <c r="BS317" s="191"/>
      <c r="BT317" s="79"/>
      <c r="BU317" s="192"/>
      <c r="BV317" s="78"/>
      <c r="BW317" s="78"/>
      <c r="BX317" s="78"/>
      <c r="BY317" s="78"/>
      <c r="BZ317" s="78"/>
      <c r="CA317" s="79"/>
      <c r="CB317" s="192"/>
      <c r="CC317" s="78"/>
      <c r="CD317" s="78"/>
      <c r="CE317" s="78"/>
      <c r="CF317" s="78"/>
      <c r="CG317" s="78"/>
      <c r="CH317" s="79"/>
      <c r="CI317" s="27">
        <f t="shared" si="1"/>
        <v>0</v>
      </c>
    </row>
    <row r="318" spans="1:87" ht="34.5" customHeight="1" x14ac:dyDescent="0.25">
      <c r="A318" s="23">
        <f t="shared" si="0"/>
        <v>306</v>
      </c>
      <c r="B318" s="182"/>
      <c r="C318" s="79"/>
      <c r="D318" s="179"/>
      <c r="E318" s="78"/>
      <c r="F318" s="79"/>
      <c r="G318" s="183"/>
      <c r="H318" s="79"/>
      <c r="I318" s="24"/>
      <c r="J318" s="28"/>
      <c r="K318" s="184"/>
      <c r="L318" s="79"/>
      <c r="M318" s="185"/>
      <c r="N318" s="79"/>
      <c r="O318" s="186"/>
      <c r="P318" s="79"/>
      <c r="Q318" s="187"/>
      <c r="R318" s="79"/>
      <c r="S318" s="181"/>
      <c r="T318" s="79"/>
      <c r="U318" s="181"/>
      <c r="V318" s="79"/>
      <c r="W318" s="182"/>
      <c r="X318" s="79"/>
      <c r="Y318" s="182"/>
      <c r="Z318" s="79"/>
      <c r="AA318" s="181"/>
      <c r="AB318" s="79"/>
      <c r="AC318" s="181"/>
      <c r="AD318" s="79"/>
      <c r="AE318" s="182"/>
      <c r="AF318" s="79"/>
      <c r="AG318" s="182"/>
      <c r="AH318" s="79"/>
      <c r="AI318" s="181"/>
      <c r="AJ318" s="79"/>
      <c r="AK318" s="181"/>
      <c r="AL318" s="79"/>
      <c r="AM318" s="182"/>
      <c r="AN318" s="79"/>
      <c r="AO318" s="182"/>
      <c r="AP318" s="79"/>
      <c r="AQ318" s="181"/>
      <c r="AR318" s="79"/>
      <c r="AS318" s="181"/>
      <c r="AT318" s="79"/>
      <c r="AU318" s="182"/>
      <c r="AV318" s="79"/>
      <c r="AW318" s="182"/>
      <c r="AX318" s="79"/>
      <c r="AY318" s="181"/>
      <c r="AZ318" s="79"/>
      <c r="BA318" s="181"/>
      <c r="BB318" s="79"/>
      <c r="BC318" s="182"/>
      <c r="BD318" s="79"/>
      <c r="BE318" s="182"/>
      <c r="BF318" s="79"/>
      <c r="BG318" s="181"/>
      <c r="BH318" s="79"/>
      <c r="BI318" s="181"/>
      <c r="BJ318" s="79"/>
      <c r="BK318" s="182"/>
      <c r="BL318" s="79"/>
      <c r="BM318" s="182"/>
      <c r="BN318" s="79"/>
      <c r="BO318" s="180"/>
      <c r="BP318" s="78"/>
      <c r="BQ318" s="79"/>
      <c r="BR318" s="26"/>
      <c r="BS318" s="193"/>
      <c r="BT318" s="79"/>
      <c r="BU318" s="192"/>
      <c r="BV318" s="78"/>
      <c r="BW318" s="78"/>
      <c r="BX318" s="78"/>
      <c r="BY318" s="78"/>
      <c r="BZ318" s="78"/>
      <c r="CA318" s="79"/>
      <c r="CB318" s="192"/>
      <c r="CC318" s="78"/>
      <c r="CD318" s="78"/>
      <c r="CE318" s="78"/>
      <c r="CF318" s="78"/>
      <c r="CG318" s="78"/>
      <c r="CH318" s="79"/>
      <c r="CI318" s="27">
        <f t="shared" si="1"/>
        <v>0</v>
      </c>
    </row>
    <row r="319" spans="1:87" ht="34.5" customHeight="1" x14ac:dyDescent="0.25">
      <c r="A319" s="23">
        <f t="shared" si="0"/>
        <v>307</v>
      </c>
      <c r="B319" s="179"/>
      <c r="C319" s="79"/>
      <c r="D319" s="181"/>
      <c r="E319" s="78"/>
      <c r="F319" s="79"/>
      <c r="G319" s="188"/>
      <c r="H319" s="79"/>
      <c r="I319" s="24"/>
      <c r="J319" s="25"/>
      <c r="K319" s="184"/>
      <c r="L319" s="79"/>
      <c r="M319" s="189"/>
      <c r="N319" s="79"/>
      <c r="O319" s="186"/>
      <c r="P319" s="79"/>
      <c r="Q319" s="190"/>
      <c r="R319" s="79"/>
      <c r="S319" s="181"/>
      <c r="T319" s="79"/>
      <c r="U319" s="181"/>
      <c r="V319" s="79"/>
      <c r="W319" s="179"/>
      <c r="X319" s="79"/>
      <c r="Y319" s="179"/>
      <c r="Z319" s="79"/>
      <c r="AA319" s="181"/>
      <c r="AB319" s="79"/>
      <c r="AC319" s="181"/>
      <c r="AD319" s="79"/>
      <c r="AE319" s="179"/>
      <c r="AF319" s="79"/>
      <c r="AG319" s="179"/>
      <c r="AH319" s="79"/>
      <c r="AI319" s="181"/>
      <c r="AJ319" s="79"/>
      <c r="AK319" s="181"/>
      <c r="AL319" s="79"/>
      <c r="AM319" s="179"/>
      <c r="AN319" s="79"/>
      <c r="AO319" s="179"/>
      <c r="AP319" s="79"/>
      <c r="AQ319" s="181"/>
      <c r="AR319" s="79"/>
      <c r="AS319" s="181"/>
      <c r="AT319" s="79"/>
      <c r="AU319" s="179"/>
      <c r="AV319" s="79"/>
      <c r="AW319" s="179"/>
      <c r="AX319" s="79"/>
      <c r="AY319" s="181"/>
      <c r="AZ319" s="79"/>
      <c r="BA319" s="181"/>
      <c r="BB319" s="79"/>
      <c r="BC319" s="179"/>
      <c r="BD319" s="79"/>
      <c r="BE319" s="179"/>
      <c r="BF319" s="79"/>
      <c r="BG319" s="181"/>
      <c r="BH319" s="79"/>
      <c r="BI319" s="181"/>
      <c r="BJ319" s="79"/>
      <c r="BK319" s="179"/>
      <c r="BL319" s="79"/>
      <c r="BM319" s="179"/>
      <c r="BN319" s="79"/>
      <c r="BO319" s="180"/>
      <c r="BP319" s="78"/>
      <c r="BQ319" s="79"/>
      <c r="BR319" s="26"/>
      <c r="BS319" s="191"/>
      <c r="BT319" s="79"/>
      <c r="BU319" s="192"/>
      <c r="BV319" s="78"/>
      <c r="BW319" s="78"/>
      <c r="BX319" s="78"/>
      <c r="BY319" s="78"/>
      <c r="BZ319" s="78"/>
      <c r="CA319" s="79"/>
      <c r="CB319" s="192"/>
      <c r="CC319" s="78"/>
      <c r="CD319" s="78"/>
      <c r="CE319" s="78"/>
      <c r="CF319" s="78"/>
      <c r="CG319" s="78"/>
      <c r="CH319" s="79"/>
      <c r="CI319" s="27">
        <f t="shared" si="1"/>
        <v>0</v>
      </c>
    </row>
    <row r="320" spans="1:87" ht="34.5" customHeight="1" x14ac:dyDescent="0.25">
      <c r="A320" s="23">
        <f t="shared" si="0"/>
        <v>308</v>
      </c>
      <c r="B320" s="182"/>
      <c r="C320" s="79"/>
      <c r="D320" s="179"/>
      <c r="E320" s="78"/>
      <c r="F320" s="79"/>
      <c r="G320" s="183"/>
      <c r="H320" s="79"/>
      <c r="I320" s="24"/>
      <c r="J320" s="28"/>
      <c r="K320" s="184"/>
      <c r="L320" s="79"/>
      <c r="M320" s="185"/>
      <c r="N320" s="79"/>
      <c r="O320" s="186"/>
      <c r="P320" s="79"/>
      <c r="Q320" s="187"/>
      <c r="R320" s="79"/>
      <c r="S320" s="181"/>
      <c r="T320" s="79"/>
      <c r="U320" s="181"/>
      <c r="V320" s="79"/>
      <c r="W320" s="182"/>
      <c r="X320" s="79"/>
      <c r="Y320" s="182"/>
      <c r="Z320" s="79"/>
      <c r="AA320" s="181"/>
      <c r="AB320" s="79"/>
      <c r="AC320" s="181"/>
      <c r="AD320" s="79"/>
      <c r="AE320" s="182"/>
      <c r="AF320" s="79"/>
      <c r="AG320" s="182"/>
      <c r="AH320" s="79"/>
      <c r="AI320" s="181"/>
      <c r="AJ320" s="79"/>
      <c r="AK320" s="181"/>
      <c r="AL320" s="79"/>
      <c r="AM320" s="182"/>
      <c r="AN320" s="79"/>
      <c r="AO320" s="182"/>
      <c r="AP320" s="79"/>
      <c r="AQ320" s="181"/>
      <c r="AR320" s="79"/>
      <c r="AS320" s="181"/>
      <c r="AT320" s="79"/>
      <c r="AU320" s="182"/>
      <c r="AV320" s="79"/>
      <c r="AW320" s="182"/>
      <c r="AX320" s="79"/>
      <c r="AY320" s="181"/>
      <c r="AZ320" s="79"/>
      <c r="BA320" s="181"/>
      <c r="BB320" s="79"/>
      <c r="BC320" s="182"/>
      <c r="BD320" s="79"/>
      <c r="BE320" s="182"/>
      <c r="BF320" s="79"/>
      <c r="BG320" s="181"/>
      <c r="BH320" s="79"/>
      <c r="BI320" s="181"/>
      <c r="BJ320" s="79"/>
      <c r="BK320" s="182"/>
      <c r="BL320" s="79"/>
      <c r="BM320" s="182"/>
      <c r="BN320" s="79"/>
      <c r="BO320" s="180"/>
      <c r="BP320" s="78"/>
      <c r="BQ320" s="79"/>
      <c r="BR320" s="26"/>
      <c r="BS320" s="193"/>
      <c r="BT320" s="79"/>
      <c r="BU320" s="192"/>
      <c r="BV320" s="78"/>
      <c r="BW320" s="78"/>
      <c r="BX320" s="78"/>
      <c r="BY320" s="78"/>
      <c r="BZ320" s="78"/>
      <c r="CA320" s="79"/>
      <c r="CB320" s="192"/>
      <c r="CC320" s="78"/>
      <c r="CD320" s="78"/>
      <c r="CE320" s="78"/>
      <c r="CF320" s="78"/>
      <c r="CG320" s="78"/>
      <c r="CH320" s="79"/>
      <c r="CI320" s="27">
        <f t="shared" si="1"/>
        <v>0</v>
      </c>
    </row>
    <row r="321" spans="1:87" ht="34.5" customHeight="1" x14ac:dyDescent="0.25">
      <c r="A321" s="23">
        <f t="shared" si="0"/>
        <v>309</v>
      </c>
      <c r="B321" s="179"/>
      <c r="C321" s="79"/>
      <c r="D321" s="181"/>
      <c r="E321" s="78"/>
      <c r="F321" s="79"/>
      <c r="G321" s="188"/>
      <c r="H321" s="79"/>
      <c r="I321" s="24"/>
      <c r="J321" s="25"/>
      <c r="K321" s="184"/>
      <c r="L321" s="79"/>
      <c r="M321" s="189"/>
      <c r="N321" s="79"/>
      <c r="O321" s="186"/>
      <c r="P321" s="79"/>
      <c r="Q321" s="190"/>
      <c r="R321" s="79"/>
      <c r="S321" s="181"/>
      <c r="T321" s="79"/>
      <c r="U321" s="181"/>
      <c r="V321" s="79"/>
      <c r="W321" s="179"/>
      <c r="X321" s="79"/>
      <c r="Y321" s="179"/>
      <c r="Z321" s="79"/>
      <c r="AA321" s="181"/>
      <c r="AB321" s="79"/>
      <c r="AC321" s="181"/>
      <c r="AD321" s="79"/>
      <c r="AE321" s="179"/>
      <c r="AF321" s="79"/>
      <c r="AG321" s="179"/>
      <c r="AH321" s="79"/>
      <c r="AI321" s="181"/>
      <c r="AJ321" s="79"/>
      <c r="AK321" s="181"/>
      <c r="AL321" s="79"/>
      <c r="AM321" s="179"/>
      <c r="AN321" s="79"/>
      <c r="AO321" s="179"/>
      <c r="AP321" s="79"/>
      <c r="AQ321" s="181"/>
      <c r="AR321" s="79"/>
      <c r="AS321" s="181"/>
      <c r="AT321" s="79"/>
      <c r="AU321" s="179"/>
      <c r="AV321" s="79"/>
      <c r="AW321" s="179"/>
      <c r="AX321" s="79"/>
      <c r="AY321" s="181"/>
      <c r="AZ321" s="79"/>
      <c r="BA321" s="181"/>
      <c r="BB321" s="79"/>
      <c r="BC321" s="179"/>
      <c r="BD321" s="79"/>
      <c r="BE321" s="179"/>
      <c r="BF321" s="79"/>
      <c r="BG321" s="181"/>
      <c r="BH321" s="79"/>
      <c r="BI321" s="181"/>
      <c r="BJ321" s="79"/>
      <c r="BK321" s="179"/>
      <c r="BL321" s="79"/>
      <c r="BM321" s="179"/>
      <c r="BN321" s="79"/>
      <c r="BO321" s="180"/>
      <c r="BP321" s="78"/>
      <c r="BQ321" s="79"/>
      <c r="BR321" s="26"/>
      <c r="BS321" s="191"/>
      <c r="BT321" s="79"/>
      <c r="BU321" s="192"/>
      <c r="BV321" s="78"/>
      <c r="BW321" s="78"/>
      <c r="BX321" s="78"/>
      <c r="BY321" s="78"/>
      <c r="BZ321" s="78"/>
      <c r="CA321" s="79"/>
      <c r="CB321" s="192"/>
      <c r="CC321" s="78"/>
      <c r="CD321" s="78"/>
      <c r="CE321" s="78"/>
      <c r="CF321" s="78"/>
      <c r="CG321" s="78"/>
      <c r="CH321" s="79"/>
      <c r="CI321" s="27">
        <f t="shared" si="1"/>
        <v>0</v>
      </c>
    </row>
    <row r="322" spans="1:87" ht="34.5" customHeight="1" x14ac:dyDescent="0.25">
      <c r="A322" s="23">
        <f t="shared" si="0"/>
        <v>310</v>
      </c>
      <c r="B322" s="182"/>
      <c r="C322" s="79"/>
      <c r="D322" s="179"/>
      <c r="E322" s="78"/>
      <c r="F322" s="79"/>
      <c r="G322" s="183"/>
      <c r="H322" s="79"/>
      <c r="I322" s="24"/>
      <c r="J322" s="28"/>
      <c r="K322" s="184"/>
      <c r="L322" s="79"/>
      <c r="M322" s="185"/>
      <c r="N322" s="79"/>
      <c r="O322" s="186"/>
      <c r="P322" s="79"/>
      <c r="Q322" s="187"/>
      <c r="R322" s="79"/>
      <c r="S322" s="181"/>
      <c r="T322" s="79"/>
      <c r="U322" s="181"/>
      <c r="V322" s="79"/>
      <c r="W322" s="182"/>
      <c r="X322" s="79"/>
      <c r="Y322" s="182"/>
      <c r="Z322" s="79"/>
      <c r="AA322" s="181"/>
      <c r="AB322" s="79"/>
      <c r="AC322" s="181"/>
      <c r="AD322" s="79"/>
      <c r="AE322" s="182"/>
      <c r="AF322" s="79"/>
      <c r="AG322" s="182"/>
      <c r="AH322" s="79"/>
      <c r="AI322" s="181"/>
      <c r="AJ322" s="79"/>
      <c r="AK322" s="181"/>
      <c r="AL322" s="79"/>
      <c r="AM322" s="182"/>
      <c r="AN322" s="79"/>
      <c r="AO322" s="182"/>
      <c r="AP322" s="79"/>
      <c r="AQ322" s="181"/>
      <c r="AR322" s="79"/>
      <c r="AS322" s="181"/>
      <c r="AT322" s="79"/>
      <c r="AU322" s="182"/>
      <c r="AV322" s="79"/>
      <c r="AW322" s="182"/>
      <c r="AX322" s="79"/>
      <c r="AY322" s="181"/>
      <c r="AZ322" s="79"/>
      <c r="BA322" s="181"/>
      <c r="BB322" s="79"/>
      <c r="BC322" s="182"/>
      <c r="BD322" s="79"/>
      <c r="BE322" s="182"/>
      <c r="BF322" s="79"/>
      <c r="BG322" s="181"/>
      <c r="BH322" s="79"/>
      <c r="BI322" s="181"/>
      <c r="BJ322" s="79"/>
      <c r="BK322" s="182"/>
      <c r="BL322" s="79"/>
      <c r="BM322" s="182"/>
      <c r="BN322" s="79"/>
      <c r="BO322" s="180"/>
      <c r="BP322" s="78"/>
      <c r="BQ322" s="79"/>
      <c r="BR322" s="26"/>
      <c r="BS322" s="193"/>
      <c r="BT322" s="79"/>
      <c r="BU322" s="192"/>
      <c r="BV322" s="78"/>
      <c r="BW322" s="78"/>
      <c r="BX322" s="78"/>
      <c r="BY322" s="78"/>
      <c r="BZ322" s="78"/>
      <c r="CA322" s="79"/>
      <c r="CB322" s="192"/>
      <c r="CC322" s="78"/>
      <c r="CD322" s="78"/>
      <c r="CE322" s="78"/>
      <c r="CF322" s="78"/>
      <c r="CG322" s="78"/>
      <c r="CH322" s="79"/>
      <c r="CI322" s="27">
        <f t="shared" si="1"/>
        <v>0</v>
      </c>
    </row>
    <row r="323" spans="1:87" ht="34.5" customHeight="1" x14ac:dyDescent="0.25">
      <c r="A323" s="23">
        <f t="shared" si="0"/>
        <v>311</v>
      </c>
      <c r="B323" s="179"/>
      <c r="C323" s="79"/>
      <c r="D323" s="181"/>
      <c r="E323" s="78"/>
      <c r="F323" s="79"/>
      <c r="G323" s="188"/>
      <c r="H323" s="79"/>
      <c r="I323" s="24"/>
      <c r="J323" s="25"/>
      <c r="K323" s="184"/>
      <c r="L323" s="79"/>
      <c r="M323" s="189"/>
      <c r="N323" s="79"/>
      <c r="O323" s="186"/>
      <c r="P323" s="79"/>
      <c r="Q323" s="190"/>
      <c r="R323" s="79"/>
      <c r="S323" s="181"/>
      <c r="T323" s="79"/>
      <c r="U323" s="181"/>
      <c r="V323" s="79"/>
      <c r="W323" s="179"/>
      <c r="X323" s="79"/>
      <c r="Y323" s="179"/>
      <c r="Z323" s="79"/>
      <c r="AA323" s="181"/>
      <c r="AB323" s="79"/>
      <c r="AC323" s="181"/>
      <c r="AD323" s="79"/>
      <c r="AE323" s="179"/>
      <c r="AF323" s="79"/>
      <c r="AG323" s="179"/>
      <c r="AH323" s="79"/>
      <c r="AI323" s="181"/>
      <c r="AJ323" s="79"/>
      <c r="AK323" s="181"/>
      <c r="AL323" s="79"/>
      <c r="AM323" s="179"/>
      <c r="AN323" s="79"/>
      <c r="AO323" s="179"/>
      <c r="AP323" s="79"/>
      <c r="AQ323" s="181"/>
      <c r="AR323" s="79"/>
      <c r="AS323" s="181"/>
      <c r="AT323" s="79"/>
      <c r="AU323" s="179"/>
      <c r="AV323" s="79"/>
      <c r="AW323" s="179"/>
      <c r="AX323" s="79"/>
      <c r="AY323" s="181"/>
      <c r="AZ323" s="79"/>
      <c r="BA323" s="181"/>
      <c r="BB323" s="79"/>
      <c r="BC323" s="179"/>
      <c r="BD323" s="79"/>
      <c r="BE323" s="179"/>
      <c r="BF323" s="79"/>
      <c r="BG323" s="181"/>
      <c r="BH323" s="79"/>
      <c r="BI323" s="181"/>
      <c r="BJ323" s="79"/>
      <c r="BK323" s="179"/>
      <c r="BL323" s="79"/>
      <c r="BM323" s="179"/>
      <c r="BN323" s="79"/>
      <c r="BO323" s="180"/>
      <c r="BP323" s="78"/>
      <c r="BQ323" s="79"/>
      <c r="BR323" s="26"/>
      <c r="BS323" s="191"/>
      <c r="BT323" s="79"/>
      <c r="BU323" s="192"/>
      <c r="BV323" s="78"/>
      <c r="BW323" s="78"/>
      <c r="BX323" s="78"/>
      <c r="BY323" s="78"/>
      <c r="BZ323" s="78"/>
      <c r="CA323" s="79"/>
      <c r="CB323" s="192"/>
      <c r="CC323" s="78"/>
      <c r="CD323" s="78"/>
      <c r="CE323" s="78"/>
      <c r="CF323" s="78"/>
      <c r="CG323" s="78"/>
      <c r="CH323" s="79"/>
      <c r="CI323" s="27">
        <f t="shared" si="1"/>
        <v>0</v>
      </c>
    </row>
    <row r="324" spans="1:87" ht="34.5" customHeight="1" x14ac:dyDescent="0.25">
      <c r="A324" s="23">
        <f t="shared" si="0"/>
        <v>312</v>
      </c>
      <c r="B324" s="182"/>
      <c r="C324" s="79"/>
      <c r="D324" s="179"/>
      <c r="E324" s="78"/>
      <c r="F324" s="79"/>
      <c r="G324" s="183"/>
      <c r="H324" s="79"/>
      <c r="I324" s="24"/>
      <c r="J324" s="28"/>
      <c r="K324" s="184"/>
      <c r="L324" s="79"/>
      <c r="M324" s="185"/>
      <c r="N324" s="79"/>
      <c r="O324" s="186"/>
      <c r="P324" s="79"/>
      <c r="Q324" s="187"/>
      <c r="R324" s="79"/>
      <c r="S324" s="181"/>
      <c r="T324" s="79"/>
      <c r="U324" s="181"/>
      <c r="V324" s="79"/>
      <c r="W324" s="182"/>
      <c r="X324" s="79"/>
      <c r="Y324" s="182"/>
      <c r="Z324" s="79"/>
      <c r="AA324" s="181"/>
      <c r="AB324" s="79"/>
      <c r="AC324" s="181"/>
      <c r="AD324" s="79"/>
      <c r="AE324" s="182"/>
      <c r="AF324" s="79"/>
      <c r="AG324" s="182"/>
      <c r="AH324" s="79"/>
      <c r="AI324" s="181"/>
      <c r="AJ324" s="79"/>
      <c r="AK324" s="181"/>
      <c r="AL324" s="79"/>
      <c r="AM324" s="182"/>
      <c r="AN324" s="79"/>
      <c r="AO324" s="182"/>
      <c r="AP324" s="79"/>
      <c r="AQ324" s="181"/>
      <c r="AR324" s="79"/>
      <c r="AS324" s="181"/>
      <c r="AT324" s="79"/>
      <c r="AU324" s="182"/>
      <c r="AV324" s="79"/>
      <c r="AW324" s="182"/>
      <c r="AX324" s="79"/>
      <c r="AY324" s="181"/>
      <c r="AZ324" s="79"/>
      <c r="BA324" s="181"/>
      <c r="BB324" s="79"/>
      <c r="BC324" s="182"/>
      <c r="BD324" s="79"/>
      <c r="BE324" s="182"/>
      <c r="BF324" s="79"/>
      <c r="BG324" s="181"/>
      <c r="BH324" s="79"/>
      <c r="BI324" s="181"/>
      <c r="BJ324" s="79"/>
      <c r="BK324" s="182"/>
      <c r="BL324" s="79"/>
      <c r="BM324" s="182"/>
      <c r="BN324" s="79"/>
      <c r="BO324" s="180"/>
      <c r="BP324" s="78"/>
      <c r="BQ324" s="79"/>
      <c r="BR324" s="26"/>
      <c r="BS324" s="193"/>
      <c r="BT324" s="79"/>
      <c r="BU324" s="192"/>
      <c r="BV324" s="78"/>
      <c r="BW324" s="78"/>
      <c r="BX324" s="78"/>
      <c r="BY324" s="78"/>
      <c r="BZ324" s="78"/>
      <c r="CA324" s="79"/>
      <c r="CB324" s="192"/>
      <c r="CC324" s="78"/>
      <c r="CD324" s="78"/>
      <c r="CE324" s="78"/>
      <c r="CF324" s="78"/>
      <c r="CG324" s="78"/>
      <c r="CH324" s="79"/>
      <c r="CI324" s="27">
        <f t="shared" si="1"/>
        <v>0</v>
      </c>
    </row>
    <row r="325" spans="1:87" ht="34.5" customHeight="1" x14ac:dyDescent="0.25">
      <c r="A325" s="23">
        <f t="shared" si="0"/>
        <v>313</v>
      </c>
      <c r="B325" s="179"/>
      <c r="C325" s="79"/>
      <c r="D325" s="181"/>
      <c r="E325" s="78"/>
      <c r="F325" s="79"/>
      <c r="G325" s="188"/>
      <c r="H325" s="79"/>
      <c r="I325" s="24"/>
      <c r="J325" s="25"/>
      <c r="K325" s="184"/>
      <c r="L325" s="79"/>
      <c r="M325" s="189"/>
      <c r="N325" s="79"/>
      <c r="O325" s="186"/>
      <c r="P325" s="79"/>
      <c r="Q325" s="190"/>
      <c r="R325" s="79"/>
      <c r="S325" s="181"/>
      <c r="T325" s="79"/>
      <c r="U325" s="181"/>
      <c r="V325" s="79"/>
      <c r="W325" s="179"/>
      <c r="X325" s="79"/>
      <c r="Y325" s="179"/>
      <c r="Z325" s="79"/>
      <c r="AA325" s="181"/>
      <c r="AB325" s="79"/>
      <c r="AC325" s="181"/>
      <c r="AD325" s="79"/>
      <c r="AE325" s="179"/>
      <c r="AF325" s="79"/>
      <c r="AG325" s="179"/>
      <c r="AH325" s="79"/>
      <c r="AI325" s="181"/>
      <c r="AJ325" s="79"/>
      <c r="AK325" s="181"/>
      <c r="AL325" s="79"/>
      <c r="AM325" s="179"/>
      <c r="AN325" s="79"/>
      <c r="AO325" s="179"/>
      <c r="AP325" s="79"/>
      <c r="AQ325" s="181"/>
      <c r="AR325" s="79"/>
      <c r="AS325" s="181"/>
      <c r="AT325" s="79"/>
      <c r="AU325" s="179"/>
      <c r="AV325" s="79"/>
      <c r="AW325" s="179"/>
      <c r="AX325" s="79"/>
      <c r="AY325" s="181"/>
      <c r="AZ325" s="79"/>
      <c r="BA325" s="181"/>
      <c r="BB325" s="79"/>
      <c r="BC325" s="179"/>
      <c r="BD325" s="79"/>
      <c r="BE325" s="179"/>
      <c r="BF325" s="79"/>
      <c r="BG325" s="181"/>
      <c r="BH325" s="79"/>
      <c r="BI325" s="181"/>
      <c r="BJ325" s="79"/>
      <c r="BK325" s="179"/>
      <c r="BL325" s="79"/>
      <c r="BM325" s="179"/>
      <c r="BN325" s="79"/>
      <c r="BO325" s="180"/>
      <c r="BP325" s="78"/>
      <c r="BQ325" s="79"/>
      <c r="BR325" s="26"/>
      <c r="BS325" s="191"/>
      <c r="BT325" s="79"/>
      <c r="BU325" s="192"/>
      <c r="BV325" s="78"/>
      <c r="BW325" s="78"/>
      <c r="BX325" s="78"/>
      <c r="BY325" s="78"/>
      <c r="BZ325" s="78"/>
      <c r="CA325" s="79"/>
      <c r="CB325" s="192"/>
      <c r="CC325" s="78"/>
      <c r="CD325" s="78"/>
      <c r="CE325" s="78"/>
      <c r="CF325" s="78"/>
      <c r="CG325" s="78"/>
      <c r="CH325" s="79"/>
      <c r="CI325" s="27">
        <f t="shared" si="1"/>
        <v>0</v>
      </c>
    </row>
    <row r="326" spans="1:87" ht="34.5" customHeight="1" x14ac:dyDescent="0.25">
      <c r="A326" s="23">
        <f t="shared" si="0"/>
        <v>314</v>
      </c>
      <c r="B326" s="182"/>
      <c r="C326" s="79"/>
      <c r="D326" s="179"/>
      <c r="E326" s="78"/>
      <c r="F326" s="79"/>
      <c r="G326" s="183"/>
      <c r="H326" s="79"/>
      <c r="I326" s="24"/>
      <c r="J326" s="28"/>
      <c r="K326" s="184"/>
      <c r="L326" s="79"/>
      <c r="M326" s="185"/>
      <c r="N326" s="79"/>
      <c r="O326" s="186"/>
      <c r="P326" s="79"/>
      <c r="Q326" s="187"/>
      <c r="R326" s="79"/>
      <c r="S326" s="181"/>
      <c r="T326" s="79"/>
      <c r="U326" s="181"/>
      <c r="V326" s="79"/>
      <c r="W326" s="182"/>
      <c r="X326" s="79"/>
      <c r="Y326" s="182"/>
      <c r="Z326" s="79"/>
      <c r="AA326" s="181"/>
      <c r="AB326" s="79"/>
      <c r="AC326" s="181"/>
      <c r="AD326" s="79"/>
      <c r="AE326" s="182"/>
      <c r="AF326" s="79"/>
      <c r="AG326" s="182"/>
      <c r="AH326" s="79"/>
      <c r="AI326" s="181"/>
      <c r="AJ326" s="79"/>
      <c r="AK326" s="181"/>
      <c r="AL326" s="79"/>
      <c r="AM326" s="182"/>
      <c r="AN326" s="79"/>
      <c r="AO326" s="182"/>
      <c r="AP326" s="79"/>
      <c r="AQ326" s="181"/>
      <c r="AR326" s="79"/>
      <c r="AS326" s="181"/>
      <c r="AT326" s="79"/>
      <c r="AU326" s="182"/>
      <c r="AV326" s="79"/>
      <c r="AW326" s="182"/>
      <c r="AX326" s="79"/>
      <c r="AY326" s="181"/>
      <c r="AZ326" s="79"/>
      <c r="BA326" s="181"/>
      <c r="BB326" s="79"/>
      <c r="BC326" s="182"/>
      <c r="BD326" s="79"/>
      <c r="BE326" s="182"/>
      <c r="BF326" s="79"/>
      <c r="BG326" s="181"/>
      <c r="BH326" s="79"/>
      <c r="BI326" s="181"/>
      <c r="BJ326" s="79"/>
      <c r="BK326" s="182"/>
      <c r="BL326" s="79"/>
      <c r="BM326" s="182"/>
      <c r="BN326" s="79"/>
      <c r="BO326" s="180"/>
      <c r="BP326" s="78"/>
      <c r="BQ326" s="79"/>
      <c r="BR326" s="26"/>
      <c r="BS326" s="193"/>
      <c r="BT326" s="79"/>
      <c r="BU326" s="192"/>
      <c r="BV326" s="78"/>
      <c r="BW326" s="78"/>
      <c r="BX326" s="78"/>
      <c r="BY326" s="78"/>
      <c r="BZ326" s="78"/>
      <c r="CA326" s="79"/>
      <c r="CB326" s="192"/>
      <c r="CC326" s="78"/>
      <c r="CD326" s="78"/>
      <c r="CE326" s="78"/>
      <c r="CF326" s="78"/>
      <c r="CG326" s="78"/>
      <c r="CH326" s="79"/>
      <c r="CI326" s="27">
        <f t="shared" si="1"/>
        <v>0</v>
      </c>
    </row>
    <row r="327" spans="1:87" ht="34.5" customHeight="1" x14ac:dyDescent="0.25">
      <c r="A327" s="23">
        <f t="shared" si="0"/>
        <v>315</v>
      </c>
      <c r="B327" s="179"/>
      <c r="C327" s="79"/>
      <c r="D327" s="181"/>
      <c r="E327" s="78"/>
      <c r="F327" s="79"/>
      <c r="G327" s="188"/>
      <c r="H327" s="79"/>
      <c r="I327" s="24"/>
      <c r="J327" s="25"/>
      <c r="K327" s="184"/>
      <c r="L327" s="79"/>
      <c r="M327" s="189"/>
      <c r="N327" s="79"/>
      <c r="O327" s="186"/>
      <c r="P327" s="79"/>
      <c r="Q327" s="190"/>
      <c r="R327" s="79"/>
      <c r="S327" s="181"/>
      <c r="T327" s="79"/>
      <c r="U327" s="181"/>
      <c r="V327" s="79"/>
      <c r="W327" s="179"/>
      <c r="X327" s="79"/>
      <c r="Y327" s="179"/>
      <c r="Z327" s="79"/>
      <c r="AA327" s="181"/>
      <c r="AB327" s="79"/>
      <c r="AC327" s="181"/>
      <c r="AD327" s="79"/>
      <c r="AE327" s="179"/>
      <c r="AF327" s="79"/>
      <c r="AG327" s="179"/>
      <c r="AH327" s="79"/>
      <c r="AI327" s="181"/>
      <c r="AJ327" s="79"/>
      <c r="AK327" s="181"/>
      <c r="AL327" s="79"/>
      <c r="AM327" s="179"/>
      <c r="AN327" s="79"/>
      <c r="AO327" s="179"/>
      <c r="AP327" s="79"/>
      <c r="AQ327" s="181"/>
      <c r="AR327" s="79"/>
      <c r="AS327" s="181"/>
      <c r="AT327" s="79"/>
      <c r="AU327" s="179"/>
      <c r="AV327" s="79"/>
      <c r="AW327" s="179"/>
      <c r="AX327" s="79"/>
      <c r="AY327" s="181"/>
      <c r="AZ327" s="79"/>
      <c r="BA327" s="181"/>
      <c r="BB327" s="79"/>
      <c r="BC327" s="179"/>
      <c r="BD327" s="79"/>
      <c r="BE327" s="179"/>
      <c r="BF327" s="79"/>
      <c r="BG327" s="181"/>
      <c r="BH327" s="79"/>
      <c r="BI327" s="181"/>
      <c r="BJ327" s="79"/>
      <c r="BK327" s="179"/>
      <c r="BL327" s="79"/>
      <c r="BM327" s="179"/>
      <c r="BN327" s="79"/>
      <c r="BO327" s="180"/>
      <c r="BP327" s="78"/>
      <c r="BQ327" s="79"/>
      <c r="BR327" s="26"/>
      <c r="BS327" s="191"/>
      <c r="BT327" s="79"/>
      <c r="BU327" s="192"/>
      <c r="BV327" s="78"/>
      <c r="BW327" s="78"/>
      <c r="BX327" s="78"/>
      <c r="BY327" s="78"/>
      <c r="BZ327" s="78"/>
      <c r="CA327" s="79"/>
      <c r="CB327" s="192"/>
      <c r="CC327" s="78"/>
      <c r="CD327" s="78"/>
      <c r="CE327" s="78"/>
      <c r="CF327" s="78"/>
      <c r="CG327" s="78"/>
      <c r="CH327" s="79"/>
      <c r="CI327" s="27">
        <f t="shared" si="1"/>
        <v>0</v>
      </c>
    </row>
    <row r="328" spans="1:87" ht="34.5" customHeight="1" x14ac:dyDescent="0.25">
      <c r="A328" s="23">
        <f t="shared" si="0"/>
        <v>316</v>
      </c>
      <c r="B328" s="182"/>
      <c r="C328" s="79"/>
      <c r="D328" s="179"/>
      <c r="E328" s="78"/>
      <c r="F328" s="79"/>
      <c r="G328" s="183"/>
      <c r="H328" s="79"/>
      <c r="I328" s="24"/>
      <c r="J328" s="28"/>
      <c r="K328" s="184"/>
      <c r="L328" s="79"/>
      <c r="M328" s="185"/>
      <c r="N328" s="79"/>
      <c r="O328" s="186"/>
      <c r="P328" s="79"/>
      <c r="Q328" s="187"/>
      <c r="R328" s="79"/>
      <c r="S328" s="181"/>
      <c r="T328" s="79"/>
      <c r="U328" s="181"/>
      <c r="V328" s="79"/>
      <c r="W328" s="182"/>
      <c r="X328" s="79"/>
      <c r="Y328" s="182"/>
      <c r="Z328" s="79"/>
      <c r="AA328" s="181"/>
      <c r="AB328" s="79"/>
      <c r="AC328" s="181"/>
      <c r="AD328" s="79"/>
      <c r="AE328" s="182"/>
      <c r="AF328" s="79"/>
      <c r="AG328" s="182"/>
      <c r="AH328" s="79"/>
      <c r="AI328" s="181"/>
      <c r="AJ328" s="79"/>
      <c r="AK328" s="181"/>
      <c r="AL328" s="79"/>
      <c r="AM328" s="182"/>
      <c r="AN328" s="79"/>
      <c r="AO328" s="182"/>
      <c r="AP328" s="79"/>
      <c r="AQ328" s="181"/>
      <c r="AR328" s="79"/>
      <c r="AS328" s="181"/>
      <c r="AT328" s="79"/>
      <c r="AU328" s="182"/>
      <c r="AV328" s="79"/>
      <c r="AW328" s="182"/>
      <c r="AX328" s="79"/>
      <c r="AY328" s="181"/>
      <c r="AZ328" s="79"/>
      <c r="BA328" s="181"/>
      <c r="BB328" s="79"/>
      <c r="BC328" s="182"/>
      <c r="BD328" s="79"/>
      <c r="BE328" s="182"/>
      <c r="BF328" s="79"/>
      <c r="BG328" s="181"/>
      <c r="BH328" s="79"/>
      <c r="BI328" s="181"/>
      <c r="BJ328" s="79"/>
      <c r="BK328" s="182"/>
      <c r="BL328" s="79"/>
      <c r="BM328" s="182"/>
      <c r="BN328" s="79"/>
      <c r="BO328" s="180"/>
      <c r="BP328" s="78"/>
      <c r="BQ328" s="79"/>
      <c r="BR328" s="26"/>
      <c r="BS328" s="193"/>
      <c r="BT328" s="79"/>
      <c r="BU328" s="192"/>
      <c r="BV328" s="78"/>
      <c r="BW328" s="78"/>
      <c r="BX328" s="78"/>
      <c r="BY328" s="78"/>
      <c r="BZ328" s="78"/>
      <c r="CA328" s="79"/>
      <c r="CB328" s="192"/>
      <c r="CC328" s="78"/>
      <c r="CD328" s="78"/>
      <c r="CE328" s="78"/>
      <c r="CF328" s="78"/>
      <c r="CG328" s="78"/>
      <c r="CH328" s="79"/>
      <c r="CI328" s="27">
        <f t="shared" si="1"/>
        <v>0</v>
      </c>
    </row>
    <row r="329" spans="1:87" ht="34.5" customHeight="1" x14ac:dyDescent="0.25">
      <c r="A329" s="23">
        <f t="shared" si="0"/>
        <v>317</v>
      </c>
      <c r="B329" s="179"/>
      <c r="C329" s="79"/>
      <c r="D329" s="181"/>
      <c r="E329" s="78"/>
      <c r="F329" s="79"/>
      <c r="G329" s="188"/>
      <c r="H329" s="79"/>
      <c r="I329" s="24"/>
      <c r="J329" s="25"/>
      <c r="K329" s="184"/>
      <c r="L329" s="79"/>
      <c r="M329" s="189"/>
      <c r="N329" s="79"/>
      <c r="O329" s="186"/>
      <c r="P329" s="79"/>
      <c r="Q329" s="190"/>
      <c r="R329" s="79"/>
      <c r="S329" s="181"/>
      <c r="T329" s="79"/>
      <c r="U329" s="181"/>
      <c r="V329" s="79"/>
      <c r="W329" s="179"/>
      <c r="X329" s="79"/>
      <c r="Y329" s="179"/>
      <c r="Z329" s="79"/>
      <c r="AA329" s="181"/>
      <c r="AB329" s="79"/>
      <c r="AC329" s="181"/>
      <c r="AD329" s="79"/>
      <c r="AE329" s="179"/>
      <c r="AF329" s="79"/>
      <c r="AG329" s="179"/>
      <c r="AH329" s="79"/>
      <c r="AI329" s="181"/>
      <c r="AJ329" s="79"/>
      <c r="AK329" s="181"/>
      <c r="AL329" s="79"/>
      <c r="AM329" s="179"/>
      <c r="AN329" s="79"/>
      <c r="AO329" s="179"/>
      <c r="AP329" s="79"/>
      <c r="AQ329" s="181"/>
      <c r="AR329" s="79"/>
      <c r="AS329" s="181"/>
      <c r="AT329" s="79"/>
      <c r="AU329" s="179"/>
      <c r="AV329" s="79"/>
      <c r="AW329" s="179"/>
      <c r="AX329" s="79"/>
      <c r="AY329" s="181"/>
      <c r="AZ329" s="79"/>
      <c r="BA329" s="181"/>
      <c r="BB329" s="79"/>
      <c r="BC329" s="179"/>
      <c r="BD329" s="79"/>
      <c r="BE329" s="179"/>
      <c r="BF329" s="79"/>
      <c r="BG329" s="181"/>
      <c r="BH329" s="79"/>
      <c r="BI329" s="181"/>
      <c r="BJ329" s="79"/>
      <c r="BK329" s="179"/>
      <c r="BL329" s="79"/>
      <c r="BM329" s="179"/>
      <c r="BN329" s="79"/>
      <c r="BO329" s="180"/>
      <c r="BP329" s="78"/>
      <c r="BQ329" s="79"/>
      <c r="BR329" s="26"/>
      <c r="BS329" s="191"/>
      <c r="BT329" s="79"/>
      <c r="BU329" s="192"/>
      <c r="BV329" s="78"/>
      <c r="BW329" s="78"/>
      <c r="BX329" s="78"/>
      <c r="BY329" s="78"/>
      <c r="BZ329" s="78"/>
      <c r="CA329" s="79"/>
      <c r="CB329" s="192"/>
      <c r="CC329" s="78"/>
      <c r="CD329" s="78"/>
      <c r="CE329" s="78"/>
      <c r="CF329" s="78"/>
      <c r="CG329" s="78"/>
      <c r="CH329" s="79"/>
      <c r="CI329" s="27">
        <f t="shared" si="1"/>
        <v>0</v>
      </c>
    </row>
    <row r="330" spans="1:87" ht="34.5" customHeight="1" x14ac:dyDescent="0.25">
      <c r="A330" s="23">
        <f t="shared" si="0"/>
        <v>318</v>
      </c>
      <c r="B330" s="182"/>
      <c r="C330" s="79"/>
      <c r="D330" s="179"/>
      <c r="E330" s="78"/>
      <c r="F330" s="79"/>
      <c r="G330" s="183"/>
      <c r="H330" s="79"/>
      <c r="I330" s="24"/>
      <c r="J330" s="28"/>
      <c r="K330" s="184"/>
      <c r="L330" s="79"/>
      <c r="M330" s="185"/>
      <c r="N330" s="79"/>
      <c r="O330" s="186"/>
      <c r="P330" s="79"/>
      <c r="Q330" s="187"/>
      <c r="R330" s="79"/>
      <c r="S330" s="181"/>
      <c r="T330" s="79"/>
      <c r="U330" s="181"/>
      <c r="V330" s="79"/>
      <c r="W330" s="182"/>
      <c r="X330" s="79"/>
      <c r="Y330" s="182"/>
      <c r="Z330" s="79"/>
      <c r="AA330" s="181"/>
      <c r="AB330" s="79"/>
      <c r="AC330" s="181"/>
      <c r="AD330" s="79"/>
      <c r="AE330" s="182"/>
      <c r="AF330" s="79"/>
      <c r="AG330" s="182"/>
      <c r="AH330" s="79"/>
      <c r="AI330" s="181"/>
      <c r="AJ330" s="79"/>
      <c r="AK330" s="181"/>
      <c r="AL330" s="79"/>
      <c r="AM330" s="182"/>
      <c r="AN330" s="79"/>
      <c r="AO330" s="182"/>
      <c r="AP330" s="79"/>
      <c r="AQ330" s="181"/>
      <c r="AR330" s="79"/>
      <c r="AS330" s="181"/>
      <c r="AT330" s="79"/>
      <c r="AU330" s="182"/>
      <c r="AV330" s="79"/>
      <c r="AW330" s="182"/>
      <c r="AX330" s="79"/>
      <c r="AY330" s="181"/>
      <c r="AZ330" s="79"/>
      <c r="BA330" s="181"/>
      <c r="BB330" s="79"/>
      <c r="BC330" s="182"/>
      <c r="BD330" s="79"/>
      <c r="BE330" s="182"/>
      <c r="BF330" s="79"/>
      <c r="BG330" s="181"/>
      <c r="BH330" s="79"/>
      <c r="BI330" s="181"/>
      <c r="BJ330" s="79"/>
      <c r="BK330" s="182"/>
      <c r="BL330" s="79"/>
      <c r="BM330" s="182"/>
      <c r="BN330" s="79"/>
      <c r="BO330" s="180"/>
      <c r="BP330" s="78"/>
      <c r="BQ330" s="79"/>
      <c r="BR330" s="26"/>
      <c r="BS330" s="193"/>
      <c r="BT330" s="79"/>
      <c r="BU330" s="192"/>
      <c r="BV330" s="78"/>
      <c r="BW330" s="78"/>
      <c r="BX330" s="78"/>
      <c r="BY330" s="78"/>
      <c r="BZ330" s="78"/>
      <c r="CA330" s="79"/>
      <c r="CB330" s="192"/>
      <c r="CC330" s="78"/>
      <c r="CD330" s="78"/>
      <c r="CE330" s="78"/>
      <c r="CF330" s="78"/>
      <c r="CG330" s="78"/>
      <c r="CH330" s="79"/>
      <c r="CI330" s="27">
        <f t="shared" si="1"/>
        <v>0</v>
      </c>
    </row>
    <row r="331" spans="1:87" ht="34.5" customHeight="1" x14ac:dyDescent="0.25">
      <c r="A331" s="23">
        <f t="shared" si="0"/>
        <v>319</v>
      </c>
      <c r="B331" s="179"/>
      <c r="C331" s="79"/>
      <c r="D331" s="181"/>
      <c r="E331" s="78"/>
      <c r="F331" s="79"/>
      <c r="G331" s="188"/>
      <c r="H331" s="79"/>
      <c r="I331" s="24"/>
      <c r="J331" s="25"/>
      <c r="K331" s="184"/>
      <c r="L331" s="79"/>
      <c r="M331" s="189"/>
      <c r="N331" s="79"/>
      <c r="O331" s="186"/>
      <c r="P331" s="79"/>
      <c r="Q331" s="190"/>
      <c r="R331" s="79"/>
      <c r="S331" s="181"/>
      <c r="T331" s="79"/>
      <c r="U331" s="181"/>
      <c r="V331" s="79"/>
      <c r="W331" s="179"/>
      <c r="X331" s="79"/>
      <c r="Y331" s="179"/>
      <c r="Z331" s="79"/>
      <c r="AA331" s="181"/>
      <c r="AB331" s="79"/>
      <c r="AC331" s="181"/>
      <c r="AD331" s="79"/>
      <c r="AE331" s="179"/>
      <c r="AF331" s="79"/>
      <c r="AG331" s="179"/>
      <c r="AH331" s="79"/>
      <c r="AI331" s="181"/>
      <c r="AJ331" s="79"/>
      <c r="AK331" s="181"/>
      <c r="AL331" s="79"/>
      <c r="AM331" s="179"/>
      <c r="AN331" s="79"/>
      <c r="AO331" s="179"/>
      <c r="AP331" s="79"/>
      <c r="AQ331" s="181"/>
      <c r="AR331" s="79"/>
      <c r="AS331" s="181"/>
      <c r="AT331" s="79"/>
      <c r="AU331" s="179"/>
      <c r="AV331" s="79"/>
      <c r="AW331" s="179"/>
      <c r="AX331" s="79"/>
      <c r="AY331" s="181"/>
      <c r="AZ331" s="79"/>
      <c r="BA331" s="181"/>
      <c r="BB331" s="79"/>
      <c r="BC331" s="179"/>
      <c r="BD331" s="79"/>
      <c r="BE331" s="179"/>
      <c r="BF331" s="79"/>
      <c r="BG331" s="181"/>
      <c r="BH331" s="79"/>
      <c r="BI331" s="181"/>
      <c r="BJ331" s="79"/>
      <c r="BK331" s="179"/>
      <c r="BL331" s="79"/>
      <c r="BM331" s="179"/>
      <c r="BN331" s="79"/>
      <c r="BO331" s="180"/>
      <c r="BP331" s="78"/>
      <c r="BQ331" s="79"/>
      <c r="BR331" s="26"/>
      <c r="BS331" s="191"/>
      <c r="BT331" s="79"/>
      <c r="BU331" s="192"/>
      <c r="BV331" s="78"/>
      <c r="BW331" s="78"/>
      <c r="BX331" s="78"/>
      <c r="BY331" s="78"/>
      <c r="BZ331" s="78"/>
      <c r="CA331" s="79"/>
      <c r="CB331" s="192"/>
      <c r="CC331" s="78"/>
      <c r="CD331" s="78"/>
      <c r="CE331" s="78"/>
      <c r="CF331" s="78"/>
      <c r="CG331" s="78"/>
      <c r="CH331" s="79"/>
      <c r="CI331" s="27">
        <f t="shared" si="1"/>
        <v>0</v>
      </c>
    </row>
    <row r="332" spans="1:87" ht="34.5" customHeight="1" x14ac:dyDescent="0.25">
      <c r="A332" s="23">
        <f t="shared" si="0"/>
        <v>320</v>
      </c>
      <c r="B332" s="182"/>
      <c r="C332" s="79"/>
      <c r="D332" s="179"/>
      <c r="E332" s="78"/>
      <c r="F332" s="79"/>
      <c r="G332" s="183"/>
      <c r="H332" s="79"/>
      <c r="I332" s="24"/>
      <c r="J332" s="28"/>
      <c r="K332" s="184"/>
      <c r="L332" s="79"/>
      <c r="M332" s="185"/>
      <c r="N332" s="79"/>
      <c r="O332" s="186"/>
      <c r="P332" s="79"/>
      <c r="Q332" s="187"/>
      <c r="R332" s="79"/>
      <c r="S332" s="181"/>
      <c r="T332" s="79"/>
      <c r="U332" s="181"/>
      <c r="V332" s="79"/>
      <c r="W332" s="182"/>
      <c r="X332" s="79"/>
      <c r="Y332" s="182"/>
      <c r="Z332" s="79"/>
      <c r="AA332" s="181"/>
      <c r="AB332" s="79"/>
      <c r="AC332" s="181"/>
      <c r="AD332" s="79"/>
      <c r="AE332" s="182"/>
      <c r="AF332" s="79"/>
      <c r="AG332" s="182"/>
      <c r="AH332" s="79"/>
      <c r="AI332" s="181"/>
      <c r="AJ332" s="79"/>
      <c r="AK332" s="181"/>
      <c r="AL332" s="79"/>
      <c r="AM332" s="182"/>
      <c r="AN332" s="79"/>
      <c r="AO332" s="182"/>
      <c r="AP332" s="79"/>
      <c r="AQ332" s="181"/>
      <c r="AR332" s="79"/>
      <c r="AS332" s="181"/>
      <c r="AT332" s="79"/>
      <c r="AU332" s="182"/>
      <c r="AV332" s="79"/>
      <c r="AW332" s="182"/>
      <c r="AX332" s="79"/>
      <c r="AY332" s="181"/>
      <c r="AZ332" s="79"/>
      <c r="BA332" s="181"/>
      <c r="BB332" s="79"/>
      <c r="BC332" s="182"/>
      <c r="BD332" s="79"/>
      <c r="BE332" s="182"/>
      <c r="BF332" s="79"/>
      <c r="BG332" s="181"/>
      <c r="BH332" s="79"/>
      <c r="BI332" s="181"/>
      <c r="BJ332" s="79"/>
      <c r="BK332" s="182"/>
      <c r="BL332" s="79"/>
      <c r="BM332" s="182"/>
      <c r="BN332" s="79"/>
      <c r="BO332" s="180"/>
      <c r="BP332" s="78"/>
      <c r="BQ332" s="79"/>
      <c r="BR332" s="26"/>
      <c r="BS332" s="193"/>
      <c r="BT332" s="79"/>
      <c r="BU332" s="192"/>
      <c r="BV332" s="78"/>
      <c r="BW332" s="78"/>
      <c r="BX332" s="78"/>
      <c r="BY332" s="78"/>
      <c r="BZ332" s="78"/>
      <c r="CA332" s="79"/>
      <c r="CB332" s="192"/>
      <c r="CC332" s="78"/>
      <c r="CD332" s="78"/>
      <c r="CE332" s="78"/>
      <c r="CF332" s="78"/>
      <c r="CG332" s="78"/>
      <c r="CH332" s="79"/>
      <c r="CI332" s="27">
        <f t="shared" si="1"/>
        <v>0</v>
      </c>
    </row>
    <row r="333" spans="1:87" ht="34.5" customHeight="1" x14ac:dyDescent="0.25">
      <c r="A333" s="23">
        <f t="shared" si="0"/>
        <v>321</v>
      </c>
      <c r="B333" s="179"/>
      <c r="C333" s="79"/>
      <c r="D333" s="181"/>
      <c r="E333" s="78"/>
      <c r="F333" s="79"/>
      <c r="G333" s="188"/>
      <c r="H333" s="79"/>
      <c r="I333" s="24"/>
      <c r="J333" s="25"/>
      <c r="K333" s="184"/>
      <c r="L333" s="79"/>
      <c r="M333" s="189"/>
      <c r="N333" s="79"/>
      <c r="O333" s="186"/>
      <c r="P333" s="79"/>
      <c r="Q333" s="190"/>
      <c r="R333" s="79"/>
      <c r="S333" s="181"/>
      <c r="T333" s="79"/>
      <c r="U333" s="181"/>
      <c r="V333" s="79"/>
      <c r="W333" s="179"/>
      <c r="X333" s="79"/>
      <c r="Y333" s="179"/>
      <c r="Z333" s="79"/>
      <c r="AA333" s="181"/>
      <c r="AB333" s="79"/>
      <c r="AC333" s="181"/>
      <c r="AD333" s="79"/>
      <c r="AE333" s="179"/>
      <c r="AF333" s="79"/>
      <c r="AG333" s="179"/>
      <c r="AH333" s="79"/>
      <c r="AI333" s="181"/>
      <c r="AJ333" s="79"/>
      <c r="AK333" s="181"/>
      <c r="AL333" s="79"/>
      <c r="AM333" s="179"/>
      <c r="AN333" s="79"/>
      <c r="AO333" s="179"/>
      <c r="AP333" s="79"/>
      <c r="AQ333" s="181"/>
      <c r="AR333" s="79"/>
      <c r="AS333" s="181"/>
      <c r="AT333" s="79"/>
      <c r="AU333" s="179"/>
      <c r="AV333" s="79"/>
      <c r="AW333" s="179"/>
      <c r="AX333" s="79"/>
      <c r="AY333" s="181"/>
      <c r="AZ333" s="79"/>
      <c r="BA333" s="181"/>
      <c r="BB333" s="79"/>
      <c r="BC333" s="179"/>
      <c r="BD333" s="79"/>
      <c r="BE333" s="179"/>
      <c r="BF333" s="79"/>
      <c r="BG333" s="181"/>
      <c r="BH333" s="79"/>
      <c r="BI333" s="181"/>
      <c r="BJ333" s="79"/>
      <c r="BK333" s="179"/>
      <c r="BL333" s="79"/>
      <c r="BM333" s="179"/>
      <c r="BN333" s="79"/>
      <c r="BO333" s="180"/>
      <c r="BP333" s="78"/>
      <c r="BQ333" s="79"/>
      <c r="BR333" s="26"/>
      <c r="BS333" s="191"/>
      <c r="BT333" s="79"/>
      <c r="BU333" s="192"/>
      <c r="BV333" s="78"/>
      <c r="BW333" s="78"/>
      <c r="BX333" s="78"/>
      <c r="BY333" s="78"/>
      <c r="BZ333" s="78"/>
      <c r="CA333" s="79"/>
      <c r="CB333" s="192"/>
      <c r="CC333" s="78"/>
      <c r="CD333" s="78"/>
      <c r="CE333" s="78"/>
      <c r="CF333" s="78"/>
      <c r="CG333" s="78"/>
      <c r="CH333" s="79"/>
      <c r="CI333" s="27">
        <f t="shared" si="1"/>
        <v>0</v>
      </c>
    </row>
    <row r="334" spans="1:87" ht="34.5" customHeight="1" x14ac:dyDescent="0.25">
      <c r="A334" s="23">
        <f t="shared" si="0"/>
        <v>322</v>
      </c>
      <c r="B334" s="182"/>
      <c r="C334" s="79"/>
      <c r="D334" s="179"/>
      <c r="E334" s="78"/>
      <c r="F334" s="79"/>
      <c r="G334" s="183"/>
      <c r="H334" s="79"/>
      <c r="I334" s="24"/>
      <c r="J334" s="28"/>
      <c r="K334" s="184"/>
      <c r="L334" s="79"/>
      <c r="M334" s="185"/>
      <c r="N334" s="79"/>
      <c r="O334" s="186"/>
      <c r="P334" s="79"/>
      <c r="Q334" s="187"/>
      <c r="R334" s="79"/>
      <c r="S334" s="181"/>
      <c r="T334" s="79"/>
      <c r="U334" s="181"/>
      <c r="V334" s="79"/>
      <c r="W334" s="182"/>
      <c r="X334" s="79"/>
      <c r="Y334" s="182"/>
      <c r="Z334" s="79"/>
      <c r="AA334" s="181"/>
      <c r="AB334" s="79"/>
      <c r="AC334" s="181"/>
      <c r="AD334" s="79"/>
      <c r="AE334" s="182"/>
      <c r="AF334" s="79"/>
      <c r="AG334" s="182"/>
      <c r="AH334" s="79"/>
      <c r="AI334" s="181"/>
      <c r="AJ334" s="79"/>
      <c r="AK334" s="181"/>
      <c r="AL334" s="79"/>
      <c r="AM334" s="182"/>
      <c r="AN334" s="79"/>
      <c r="AO334" s="182"/>
      <c r="AP334" s="79"/>
      <c r="AQ334" s="181"/>
      <c r="AR334" s="79"/>
      <c r="AS334" s="181"/>
      <c r="AT334" s="79"/>
      <c r="AU334" s="182"/>
      <c r="AV334" s="79"/>
      <c r="AW334" s="182"/>
      <c r="AX334" s="79"/>
      <c r="AY334" s="181"/>
      <c r="AZ334" s="79"/>
      <c r="BA334" s="181"/>
      <c r="BB334" s="79"/>
      <c r="BC334" s="182"/>
      <c r="BD334" s="79"/>
      <c r="BE334" s="182"/>
      <c r="BF334" s="79"/>
      <c r="BG334" s="181"/>
      <c r="BH334" s="79"/>
      <c r="BI334" s="181"/>
      <c r="BJ334" s="79"/>
      <c r="BK334" s="182"/>
      <c r="BL334" s="79"/>
      <c r="BM334" s="182"/>
      <c r="BN334" s="79"/>
      <c r="BO334" s="180"/>
      <c r="BP334" s="78"/>
      <c r="BQ334" s="79"/>
      <c r="BR334" s="26"/>
      <c r="BS334" s="193"/>
      <c r="BT334" s="79"/>
      <c r="BU334" s="192"/>
      <c r="BV334" s="78"/>
      <c r="BW334" s="78"/>
      <c r="BX334" s="78"/>
      <c r="BY334" s="78"/>
      <c r="BZ334" s="78"/>
      <c r="CA334" s="79"/>
      <c r="CB334" s="192"/>
      <c r="CC334" s="78"/>
      <c r="CD334" s="78"/>
      <c r="CE334" s="78"/>
      <c r="CF334" s="78"/>
      <c r="CG334" s="78"/>
      <c r="CH334" s="79"/>
      <c r="CI334" s="27">
        <f t="shared" si="1"/>
        <v>0</v>
      </c>
    </row>
    <row r="335" spans="1:87" ht="34.5" customHeight="1" x14ac:dyDescent="0.25">
      <c r="A335" s="23">
        <f t="shared" si="0"/>
        <v>323</v>
      </c>
      <c r="B335" s="179"/>
      <c r="C335" s="79"/>
      <c r="D335" s="181"/>
      <c r="E335" s="78"/>
      <c r="F335" s="79"/>
      <c r="G335" s="188"/>
      <c r="H335" s="79"/>
      <c r="I335" s="24"/>
      <c r="J335" s="25"/>
      <c r="K335" s="184"/>
      <c r="L335" s="79"/>
      <c r="M335" s="189"/>
      <c r="N335" s="79"/>
      <c r="O335" s="186"/>
      <c r="P335" s="79"/>
      <c r="Q335" s="190"/>
      <c r="R335" s="79"/>
      <c r="S335" s="181"/>
      <c r="T335" s="79"/>
      <c r="U335" s="181"/>
      <c r="V335" s="79"/>
      <c r="W335" s="179"/>
      <c r="X335" s="79"/>
      <c r="Y335" s="179"/>
      <c r="Z335" s="79"/>
      <c r="AA335" s="181"/>
      <c r="AB335" s="79"/>
      <c r="AC335" s="181"/>
      <c r="AD335" s="79"/>
      <c r="AE335" s="179"/>
      <c r="AF335" s="79"/>
      <c r="AG335" s="179"/>
      <c r="AH335" s="79"/>
      <c r="AI335" s="181"/>
      <c r="AJ335" s="79"/>
      <c r="AK335" s="181"/>
      <c r="AL335" s="79"/>
      <c r="AM335" s="179"/>
      <c r="AN335" s="79"/>
      <c r="AO335" s="179"/>
      <c r="AP335" s="79"/>
      <c r="AQ335" s="181"/>
      <c r="AR335" s="79"/>
      <c r="AS335" s="181"/>
      <c r="AT335" s="79"/>
      <c r="AU335" s="179"/>
      <c r="AV335" s="79"/>
      <c r="AW335" s="179"/>
      <c r="AX335" s="79"/>
      <c r="AY335" s="181"/>
      <c r="AZ335" s="79"/>
      <c r="BA335" s="181"/>
      <c r="BB335" s="79"/>
      <c r="BC335" s="179"/>
      <c r="BD335" s="79"/>
      <c r="BE335" s="179"/>
      <c r="BF335" s="79"/>
      <c r="BG335" s="181"/>
      <c r="BH335" s="79"/>
      <c r="BI335" s="181"/>
      <c r="BJ335" s="79"/>
      <c r="BK335" s="179"/>
      <c r="BL335" s="79"/>
      <c r="BM335" s="179"/>
      <c r="BN335" s="79"/>
      <c r="BO335" s="180"/>
      <c r="BP335" s="78"/>
      <c r="BQ335" s="79"/>
      <c r="BR335" s="26"/>
      <c r="BS335" s="191"/>
      <c r="BT335" s="79"/>
      <c r="BU335" s="192"/>
      <c r="BV335" s="78"/>
      <c r="BW335" s="78"/>
      <c r="BX335" s="78"/>
      <c r="BY335" s="78"/>
      <c r="BZ335" s="78"/>
      <c r="CA335" s="79"/>
      <c r="CB335" s="192"/>
      <c r="CC335" s="78"/>
      <c r="CD335" s="78"/>
      <c r="CE335" s="78"/>
      <c r="CF335" s="78"/>
      <c r="CG335" s="78"/>
      <c r="CH335" s="79"/>
      <c r="CI335" s="27">
        <f t="shared" si="1"/>
        <v>0</v>
      </c>
    </row>
    <row r="336" spans="1:87" ht="34.5" customHeight="1" x14ac:dyDescent="0.25">
      <c r="A336" s="23">
        <f t="shared" si="0"/>
        <v>324</v>
      </c>
      <c r="B336" s="182"/>
      <c r="C336" s="79"/>
      <c r="D336" s="179"/>
      <c r="E336" s="78"/>
      <c r="F336" s="79"/>
      <c r="G336" s="183"/>
      <c r="H336" s="79"/>
      <c r="I336" s="24"/>
      <c r="J336" s="28"/>
      <c r="K336" s="184"/>
      <c r="L336" s="79"/>
      <c r="M336" s="185"/>
      <c r="N336" s="79"/>
      <c r="O336" s="186"/>
      <c r="P336" s="79"/>
      <c r="Q336" s="187"/>
      <c r="R336" s="79"/>
      <c r="S336" s="181"/>
      <c r="T336" s="79"/>
      <c r="U336" s="181"/>
      <c r="V336" s="79"/>
      <c r="W336" s="182"/>
      <c r="X336" s="79"/>
      <c r="Y336" s="182"/>
      <c r="Z336" s="79"/>
      <c r="AA336" s="181"/>
      <c r="AB336" s="79"/>
      <c r="AC336" s="181"/>
      <c r="AD336" s="79"/>
      <c r="AE336" s="182"/>
      <c r="AF336" s="79"/>
      <c r="AG336" s="182"/>
      <c r="AH336" s="79"/>
      <c r="AI336" s="181"/>
      <c r="AJ336" s="79"/>
      <c r="AK336" s="181"/>
      <c r="AL336" s="79"/>
      <c r="AM336" s="182"/>
      <c r="AN336" s="79"/>
      <c r="AO336" s="182"/>
      <c r="AP336" s="79"/>
      <c r="AQ336" s="181"/>
      <c r="AR336" s="79"/>
      <c r="AS336" s="181"/>
      <c r="AT336" s="79"/>
      <c r="AU336" s="182"/>
      <c r="AV336" s="79"/>
      <c r="AW336" s="182"/>
      <c r="AX336" s="79"/>
      <c r="AY336" s="181"/>
      <c r="AZ336" s="79"/>
      <c r="BA336" s="181"/>
      <c r="BB336" s="79"/>
      <c r="BC336" s="182"/>
      <c r="BD336" s="79"/>
      <c r="BE336" s="182"/>
      <c r="BF336" s="79"/>
      <c r="BG336" s="181"/>
      <c r="BH336" s="79"/>
      <c r="BI336" s="181"/>
      <c r="BJ336" s="79"/>
      <c r="BK336" s="182"/>
      <c r="BL336" s="79"/>
      <c r="BM336" s="182"/>
      <c r="BN336" s="79"/>
      <c r="BO336" s="180"/>
      <c r="BP336" s="78"/>
      <c r="BQ336" s="79"/>
      <c r="BR336" s="26"/>
      <c r="BS336" s="193"/>
      <c r="BT336" s="79"/>
      <c r="BU336" s="192"/>
      <c r="BV336" s="78"/>
      <c r="BW336" s="78"/>
      <c r="BX336" s="78"/>
      <c r="BY336" s="78"/>
      <c r="BZ336" s="78"/>
      <c r="CA336" s="79"/>
      <c r="CB336" s="192"/>
      <c r="CC336" s="78"/>
      <c r="CD336" s="78"/>
      <c r="CE336" s="78"/>
      <c r="CF336" s="78"/>
      <c r="CG336" s="78"/>
      <c r="CH336" s="79"/>
      <c r="CI336" s="27">
        <f t="shared" si="1"/>
        <v>0</v>
      </c>
    </row>
    <row r="337" spans="1:87" ht="34.5" customHeight="1" x14ac:dyDescent="0.25">
      <c r="A337" s="23">
        <f t="shared" si="0"/>
        <v>325</v>
      </c>
      <c r="B337" s="179"/>
      <c r="C337" s="79"/>
      <c r="D337" s="181"/>
      <c r="E337" s="78"/>
      <c r="F337" s="79"/>
      <c r="G337" s="188"/>
      <c r="H337" s="79"/>
      <c r="I337" s="24"/>
      <c r="J337" s="25"/>
      <c r="K337" s="184"/>
      <c r="L337" s="79"/>
      <c r="M337" s="189"/>
      <c r="N337" s="79"/>
      <c r="O337" s="186"/>
      <c r="P337" s="79"/>
      <c r="Q337" s="190"/>
      <c r="R337" s="79"/>
      <c r="S337" s="181"/>
      <c r="T337" s="79"/>
      <c r="U337" s="181"/>
      <c r="V337" s="79"/>
      <c r="W337" s="179"/>
      <c r="X337" s="79"/>
      <c r="Y337" s="179"/>
      <c r="Z337" s="79"/>
      <c r="AA337" s="181"/>
      <c r="AB337" s="79"/>
      <c r="AC337" s="181"/>
      <c r="AD337" s="79"/>
      <c r="AE337" s="179"/>
      <c r="AF337" s="79"/>
      <c r="AG337" s="179"/>
      <c r="AH337" s="79"/>
      <c r="AI337" s="181"/>
      <c r="AJ337" s="79"/>
      <c r="AK337" s="181"/>
      <c r="AL337" s="79"/>
      <c r="AM337" s="179"/>
      <c r="AN337" s="79"/>
      <c r="AO337" s="179"/>
      <c r="AP337" s="79"/>
      <c r="AQ337" s="181"/>
      <c r="AR337" s="79"/>
      <c r="AS337" s="181"/>
      <c r="AT337" s="79"/>
      <c r="AU337" s="179"/>
      <c r="AV337" s="79"/>
      <c r="AW337" s="179"/>
      <c r="AX337" s="79"/>
      <c r="AY337" s="181"/>
      <c r="AZ337" s="79"/>
      <c r="BA337" s="181"/>
      <c r="BB337" s="79"/>
      <c r="BC337" s="179"/>
      <c r="BD337" s="79"/>
      <c r="BE337" s="179"/>
      <c r="BF337" s="79"/>
      <c r="BG337" s="181"/>
      <c r="BH337" s="79"/>
      <c r="BI337" s="181"/>
      <c r="BJ337" s="79"/>
      <c r="BK337" s="179"/>
      <c r="BL337" s="79"/>
      <c r="BM337" s="179"/>
      <c r="BN337" s="79"/>
      <c r="BO337" s="180"/>
      <c r="BP337" s="78"/>
      <c r="BQ337" s="79"/>
      <c r="BR337" s="26"/>
      <c r="BS337" s="191"/>
      <c r="BT337" s="79"/>
      <c r="BU337" s="192"/>
      <c r="BV337" s="78"/>
      <c r="BW337" s="78"/>
      <c r="BX337" s="78"/>
      <c r="BY337" s="78"/>
      <c r="BZ337" s="78"/>
      <c r="CA337" s="79"/>
      <c r="CB337" s="192"/>
      <c r="CC337" s="78"/>
      <c r="CD337" s="78"/>
      <c r="CE337" s="78"/>
      <c r="CF337" s="78"/>
      <c r="CG337" s="78"/>
      <c r="CH337" s="79"/>
      <c r="CI337" s="27">
        <f t="shared" si="1"/>
        <v>0</v>
      </c>
    </row>
    <row r="338" spans="1:87" ht="34.5" customHeight="1" x14ac:dyDescent="0.25">
      <c r="A338" s="23">
        <f t="shared" si="0"/>
        <v>326</v>
      </c>
      <c r="B338" s="182"/>
      <c r="C338" s="79"/>
      <c r="D338" s="179"/>
      <c r="E338" s="78"/>
      <c r="F338" s="79"/>
      <c r="G338" s="183"/>
      <c r="H338" s="79"/>
      <c r="I338" s="24"/>
      <c r="J338" s="28"/>
      <c r="K338" s="184"/>
      <c r="L338" s="79"/>
      <c r="M338" s="185"/>
      <c r="N338" s="79"/>
      <c r="O338" s="186"/>
      <c r="P338" s="79"/>
      <c r="Q338" s="187"/>
      <c r="R338" s="79"/>
      <c r="S338" s="181"/>
      <c r="T338" s="79"/>
      <c r="U338" s="181"/>
      <c r="V338" s="79"/>
      <c r="W338" s="182"/>
      <c r="X338" s="79"/>
      <c r="Y338" s="182"/>
      <c r="Z338" s="79"/>
      <c r="AA338" s="181"/>
      <c r="AB338" s="79"/>
      <c r="AC338" s="181"/>
      <c r="AD338" s="79"/>
      <c r="AE338" s="182"/>
      <c r="AF338" s="79"/>
      <c r="AG338" s="182"/>
      <c r="AH338" s="79"/>
      <c r="AI338" s="181"/>
      <c r="AJ338" s="79"/>
      <c r="AK338" s="181"/>
      <c r="AL338" s="79"/>
      <c r="AM338" s="182"/>
      <c r="AN338" s="79"/>
      <c r="AO338" s="182"/>
      <c r="AP338" s="79"/>
      <c r="AQ338" s="181"/>
      <c r="AR338" s="79"/>
      <c r="AS338" s="181"/>
      <c r="AT338" s="79"/>
      <c r="AU338" s="182"/>
      <c r="AV338" s="79"/>
      <c r="AW338" s="182"/>
      <c r="AX338" s="79"/>
      <c r="AY338" s="181"/>
      <c r="AZ338" s="79"/>
      <c r="BA338" s="181"/>
      <c r="BB338" s="79"/>
      <c r="BC338" s="182"/>
      <c r="BD338" s="79"/>
      <c r="BE338" s="182"/>
      <c r="BF338" s="79"/>
      <c r="BG338" s="181"/>
      <c r="BH338" s="79"/>
      <c r="BI338" s="181"/>
      <c r="BJ338" s="79"/>
      <c r="BK338" s="182"/>
      <c r="BL338" s="79"/>
      <c r="BM338" s="182"/>
      <c r="BN338" s="79"/>
      <c r="BO338" s="180"/>
      <c r="BP338" s="78"/>
      <c r="BQ338" s="79"/>
      <c r="BR338" s="26"/>
      <c r="BS338" s="193"/>
      <c r="BT338" s="79"/>
      <c r="BU338" s="192"/>
      <c r="BV338" s="78"/>
      <c r="BW338" s="78"/>
      <c r="BX338" s="78"/>
      <c r="BY338" s="78"/>
      <c r="BZ338" s="78"/>
      <c r="CA338" s="79"/>
      <c r="CB338" s="192"/>
      <c r="CC338" s="78"/>
      <c r="CD338" s="78"/>
      <c r="CE338" s="78"/>
      <c r="CF338" s="78"/>
      <c r="CG338" s="78"/>
      <c r="CH338" s="79"/>
      <c r="CI338" s="27">
        <f t="shared" si="1"/>
        <v>0</v>
      </c>
    </row>
    <row r="339" spans="1:87" ht="34.5" customHeight="1" x14ac:dyDescent="0.25">
      <c r="A339" s="23">
        <f t="shared" si="0"/>
        <v>327</v>
      </c>
      <c r="B339" s="179"/>
      <c r="C339" s="79"/>
      <c r="D339" s="181"/>
      <c r="E339" s="78"/>
      <c r="F339" s="79"/>
      <c r="G339" s="188"/>
      <c r="H339" s="79"/>
      <c r="I339" s="24"/>
      <c r="J339" s="25"/>
      <c r="K339" s="184"/>
      <c r="L339" s="79"/>
      <c r="M339" s="189"/>
      <c r="N339" s="79"/>
      <c r="O339" s="186"/>
      <c r="P339" s="79"/>
      <c r="Q339" s="190"/>
      <c r="R339" s="79"/>
      <c r="S339" s="181"/>
      <c r="T339" s="79"/>
      <c r="U339" s="181"/>
      <c r="V339" s="79"/>
      <c r="W339" s="179"/>
      <c r="X339" s="79"/>
      <c r="Y339" s="179"/>
      <c r="Z339" s="79"/>
      <c r="AA339" s="181"/>
      <c r="AB339" s="79"/>
      <c r="AC339" s="181"/>
      <c r="AD339" s="79"/>
      <c r="AE339" s="179"/>
      <c r="AF339" s="79"/>
      <c r="AG339" s="179"/>
      <c r="AH339" s="79"/>
      <c r="AI339" s="181"/>
      <c r="AJ339" s="79"/>
      <c r="AK339" s="181"/>
      <c r="AL339" s="79"/>
      <c r="AM339" s="179"/>
      <c r="AN339" s="79"/>
      <c r="AO339" s="179"/>
      <c r="AP339" s="79"/>
      <c r="AQ339" s="181"/>
      <c r="AR339" s="79"/>
      <c r="AS339" s="181"/>
      <c r="AT339" s="79"/>
      <c r="AU339" s="179"/>
      <c r="AV339" s="79"/>
      <c r="AW339" s="179"/>
      <c r="AX339" s="79"/>
      <c r="AY339" s="181"/>
      <c r="AZ339" s="79"/>
      <c r="BA339" s="181"/>
      <c r="BB339" s="79"/>
      <c r="BC339" s="179"/>
      <c r="BD339" s="79"/>
      <c r="BE339" s="179"/>
      <c r="BF339" s="79"/>
      <c r="BG339" s="181"/>
      <c r="BH339" s="79"/>
      <c r="BI339" s="181"/>
      <c r="BJ339" s="79"/>
      <c r="BK339" s="179"/>
      <c r="BL339" s="79"/>
      <c r="BM339" s="179"/>
      <c r="BN339" s="79"/>
      <c r="BO339" s="180"/>
      <c r="BP339" s="78"/>
      <c r="BQ339" s="79"/>
      <c r="BR339" s="26"/>
      <c r="BS339" s="191"/>
      <c r="BT339" s="79"/>
      <c r="BU339" s="192"/>
      <c r="BV339" s="78"/>
      <c r="BW339" s="78"/>
      <c r="BX339" s="78"/>
      <c r="BY339" s="78"/>
      <c r="BZ339" s="78"/>
      <c r="CA339" s="79"/>
      <c r="CB339" s="192"/>
      <c r="CC339" s="78"/>
      <c r="CD339" s="78"/>
      <c r="CE339" s="78"/>
      <c r="CF339" s="78"/>
      <c r="CG339" s="78"/>
      <c r="CH339" s="79"/>
      <c r="CI339" s="27">
        <f t="shared" si="1"/>
        <v>0</v>
      </c>
    </row>
    <row r="340" spans="1:87" ht="34.5" customHeight="1" x14ac:dyDescent="0.25">
      <c r="A340" s="23">
        <f t="shared" si="0"/>
        <v>328</v>
      </c>
      <c r="B340" s="182"/>
      <c r="C340" s="79"/>
      <c r="D340" s="179"/>
      <c r="E340" s="78"/>
      <c r="F340" s="79"/>
      <c r="G340" s="183"/>
      <c r="H340" s="79"/>
      <c r="I340" s="24"/>
      <c r="J340" s="28"/>
      <c r="K340" s="184"/>
      <c r="L340" s="79"/>
      <c r="M340" s="185"/>
      <c r="N340" s="79"/>
      <c r="O340" s="186"/>
      <c r="P340" s="79"/>
      <c r="Q340" s="187"/>
      <c r="R340" s="79"/>
      <c r="S340" s="181"/>
      <c r="T340" s="79"/>
      <c r="U340" s="181"/>
      <c r="V340" s="79"/>
      <c r="W340" s="182"/>
      <c r="X340" s="79"/>
      <c r="Y340" s="182"/>
      <c r="Z340" s="79"/>
      <c r="AA340" s="181"/>
      <c r="AB340" s="79"/>
      <c r="AC340" s="181"/>
      <c r="AD340" s="79"/>
      <c r="AE340" s="182"/>
      <c r="AF340" s="79"/>
      <c r="AG340" s="182"/>
      <c r="AH340" s="79"/>
      <c r="AI340" s="181"/>
      <c r="AJ340" s="79"/>
      <c r="AK340" s="181"/>
      <c r="AL340" s="79"/>
      <c r="AM340" s="182"/>
      <c r="AN340" s="79"/>
      <c r="AO340" s="182"/>
      <c r="AP340" s="79"/>
      <c r="AQ340" s="181"/>
      <c r="AR340" s="79"/>
      <c r="AS340" s="181"/>
      <c r="AT340" s="79"/>
      <c r="AU340" s="182"/>
      <c r="AV340" s="79"/>
      <c r="AW340" s="182"/>
      <c r="AX340" s="79"/>
      <c r="AY340" s="181"/>
      <c r="AZ340" s="79"/>
      <c r="BA340" s="181"/>
      <c r="BB340" s="79"/>
      <c r="BC340" s="182"/>
      <c r="BD340" s="79"/>
      <c r="BE340" s="182"/>
      <c r="BF340" s="79"/>
      <c r="BG340" s="181"/>
      <c r="BH340" s="79"/>
      <c r="BI340" s="181"/>
      <c r="BJ340" s="79"/>
      <c r="BK340" s="182"/>
      <c r="BL340" s="79"/>
      <c r="BM340" s="182"/>
      <c r="BN340" s="79"/>
      <c r="BO340" s="180"/>
      <c r="BP340" s="78"/>
      <c r="BQ340" s="79"/>
      <c r="BR340" s="26"/>
      <c r="BS340" s="193"/>
      <c r="BT340" s="79"/>
      <c r="BU340" s="192"/>
      <c r="BV340" s="78"/>
      <c r="BW340" s="78"/>
      <c r="BX340" s="78"/>
      <c r="BY340" s="78"/>
      <c r="BZ340" s="78"/>
      <c r="CA340" s="79"/>
      <c r="CB340" s="192"/>
      <c r="CC340" s="78"/>
      <c r="CD340" s="78"/>
      <c r="CE340" s="78"/>
      <c r="CF340" s="78"/>
      <c r="CG340" s="78"/>
      <c r="CH340" s="79"/>
      <c r="CI340" s="27">
        <f t="shared" si="1"/>
        <v>0</v>
      </c>
    </row>
    <row r="341" spans="1:87" ht="34.5" customHeight="1" x14ac:dyDescent="0.25">
      <c r="A341" s="23">
        <f t="shared" si="0"/>
        <v>329</v>
      </c>
      <c r="B341" s="179"/>
      <c r="C341" s="79"/>
      <c r="D341" s="181"/>
      <c r="E341" s="78"/>
      <c r="F341" s="79"/>
      <c r="G341" s="188"/>
      <c r="H341" s="79"/>
      <c r="I341" s="24"/>
      <c r="J341" s="25"/>
      <c r="K341" s="184"/>
      <c r="L341" s="79"/>
      <c r="M341" s="189"/>
      <c r="N341" s="79"/>
      <c r="O341" s="186"/>
      <c r="P341" s="79"/>
      <c r="Q341" s="190"/>
      <c r="R341" s="79"/>
      <c r="S341" s="181"/>
      <c r="T341" s="79"/>
      <c r="U341" s="181"/>
      <c r="V341" s="79"/>
      <c r="W341" s="179"/>
      <c r="X341" s="79"/>
      <c r="Y341" s="179"/>
      <c r="Z341" s="79"/>
      <c r="AA341" s="181"/>
      <c r="AB341" s="79"/>
      <c r="AC341" s="181"/>
      <c r="AD341" s="79"/>
      <c r="AE341" s="179"/>
      <c r="AF341" s="79"/>
      <c r="AG341" s="179"/>
      <c r="AH341" s="79"/>
      <c r="AI341" s="181"/>
      <c r="AJ341" s="79"/>
      <c r="AK341" s="181"/>
      <c r="AL341" s="79"/>
      <c r="AM341" s="179"/>
      <c r="AN341" s="79"/>
      <c r="AO341" s="179"/>
      <c r="AP341" s="79"/>
      <c r="AQ341" s="181"/>
      <c r="AR341" s="79"/>
      <c r="AS341" s="181"/>
      <c r="AT341" s="79"/>
      <c r="AU341" s="179"/>
      <c r="AV341" s="79"/>
      <c r="AW341" s="179"/>
      <c r="AX341" s="79"/>
      <c r="AY341" s="181"/>
      <c r="AZ341" s="79"/>
      <c r="BA341" s="181"/>
      <c r="BB341" s="79"/>
      <c r="BC341" s="179"/>
      <c r="BD341" s="79"/>
      <c r="BE341" s="179"/>
      <c r="BF341" s="79"/>
      <c r="BG341" s="181"/>
      <c r="BH341" s="79"/>
      <c r="BI341" s="181"/>
      <c r="BJ341" s="79"/>
      <c r="BK341" s="179"/>
      <c r="BL341" s="79"/>
      <c r="BM341" s="179"/>
      <c r="BN341" s="79"/>
      <c r="BO341" s="180"/>
      <c r="BP341" s="78"/>
      <c r="BQ341" s="79"/>
      <c r="BR341" s="26"/>
      <c r="BS341" s="191"/>
      <c r="BT341" s="79"/>
      <c r="BU341" s="192"/>
      <c r="BV341" s="78"/>
      <c r="BW341" s="78"/>
      <c r="BX341" s="78"/>
      <c r="BY341" s="78"/>
      <c r="BZ341" s="78"/>
      <c r="CA341" s="79"/>
      <c r="CB341" s="192"/>
      <c r="CC341" s="78"/>
      <c r="CD341" s="78"/>
      <c r="CE341" s="78"/>
      <c r="CF341" s="78"/>
      <c r="CG341" s="78"/>
      <c r="CH341" s="79"/>
      <c r="CI341" s="27">
        <f t="shared" si="1"/>
        <v>0</v>
      </c>
    </row>
    <row r="342" spans="1:87" ht="34.5" customHeight="1" x14ac:dyDescent="0.25">
      <c r="A342" s="23">
        <f t="shared" si="0"/>
        <v>330</v>
      </c>
      <c r="B342" s="182"/>
      <c r="C342" s="79"/>
      <c r="D342" s="179"/>
      <c r="E342" s="78"/>
      <c r="F342" s="79"/>
      <c r="G342" s="183"/>
      <c r="H342" s="79"/>
      <c r="I342" s="24"/>
      <c r="J342" s="28"/>
      <c r="K342" s="184"/>
      <c r="L342" s="79"/>
      <c r="M342" s="185"/>
      <c r="N342" s="79"/>
      <c r="O342" s="186"/>
      <c r="P342" s="79"/>
      <c r="Q342" s="187"/>
      <c r="R342" s="79"/>
      <c r="S342" s="181"/>
      <c r="T342" s="79"/>
      <c r="U342" s="181"/>
      <c r="V342" s="79"/>
      <c r="W342" s="182"/>
      <c r="X342" s="79"/>
      <c r="Y342" s="182"/>
      <c r="Z342" s="79"/>
      <c r="AA342" s="181"/>
      <c r="AB342" s="79"/>
      <c r="AC342" s="181"/>
      <c r="AD342" s="79"/>
      <c r="AE342" s="182"/>
      <c r="AF342" s="79"/>
      <c r="AG342" s="182"/>
      <c r="AH342" s="79"/>
      <c r="AI342" s="181"/>
      <c r="AJ342" s="79"/>
      <c r="AK342" s="181"/>
      <c r="AL342" s="79"/>
      <c r="AM342" s="182"/>
      <c r="AN342" s="79"/>
      <c r="AO342" s="182"/>
      <c r="AP342" s="79"/>
      <c r="AQ342" s="181"/>
      <c r="AR342" s="79"/>
      <c r="AS342" s="181"/>
      <c r="AT342" s="79"/>
      <c r="AU342" s="182"/>
      <c r="AV342" s="79"/>
      <c r="AW342" s="182"/>
      <c r="AX342" s="79"/>
      <c r="AY342" s="181"/>
      <c r="AZ342" s="79"/>
      <c r="BA342" s="181"/>
      <c r="BB342" s="79"/>
      <c r="BC342" s="182"/>
      <c r="BD342" s="79"/>
      <c r="BE342" s="182"/>
      <c r="BF342" s="79"/>
      <c r="BG342" s="181"/>
      <c r="BH342" s="79"/>
      <c r="BI342" s="181"/>
      <c r="BJ342" s="79"/>
      <c r="BK342" s="182"/>
      <c r="BL342" s="79"/>
      <c r="BM342" s="182"/>
      <c r="BN342" s="79"/>
      <c r="BO342" s="180"/>
      <c r="BP342" s="78"/>
      <c r="BQ342" s="79"/>
      <c r="BR342" s="26"/>
      <c r="BS342" s="193"/>
      <c r="BT342" s="79"/>
      <c r="BU342" s="192"/>
      <c r="BV342" s="78"/>
      <c r="BW342" s="78"/>
      <c r="BX342" s="78"/>
      <c r="BY342" s="78"/>
      <c r="BZ342" s="78"/>
      <c r="CA342" s="79"/>
      <c r="CB342" s="192"/>
      <c r="CC342" s="78"/>
      <c r="CD342" s="78"/>
      <c r="CE342" s="78"/>
      <c r="CF342" s="78"/>
      <c r="CG342" s="78"/>
      <c r="CH342" s="79"/>
      <c r="CI342" s="27">
        <f t="shared" si="1"/>
        <v>0</v>
      </c>
    </row>
    <row r="343" spans="1:87" ht="34.5" customHeight="1" x14ac:dyDescent="0.25">
      <c r="A343" s="23">
        <f t="shared" si="0"/>
        <v>331</v>
      </c>
      <c r="B343" s="179"/>
      <c r="C343" s="79"/>
      <c r="D343" s="181"/>
      <c r="E343" s="78"/>
      <c r="F343" s="79"/>
      <c r="G343" s="188"/>
      <c r="H343" s="79"/>
      <c r="I343" s="24"/>
      <c r="J343" s="25"/>
      <c r="K343" s="184"/>
      <c r="L343" s="79"/>
      <c r="M343" s="189"/>
      <c r="N343" s="79"/>
      <c r="O343" s="186"/>
      <c r="P343" s="79"/>
      <c r="Q343" s="190"/>
      <c r="R343" s="79"/>
      <c r="S343" s="181"/>
      <c r="T343" s="79"/>
      <c r="U343" s="181"/>
      <c r="V343" s="79"/>
      <c r="W343" s="179"/>
      <c r="X343" s="79"/>
      <c r="Y343" s="179"/>
      <c r="Z343" s="79"/>
      <c r="AA343" s="181"/>
      <c r="AB343" s="79"/>
      <c r="AC343" s="181"/>
      <c r="AD343" s="79"/>
      <c r="AE343" s="179"/>
      <c r="AF343" s="79"/>
      <c r="AG343" s="179"/>
      <c r="AH343" s="79"/>
      <c r="AI343" s="181"/>
      <c r="AJ343" s="79"/>
      <c r="AK343" s="181"/>
      <c r="AL343" s="79"/>
      <c r="AM343" s="179"/>
      <c r="AN343" s="79"/>
      <c r="AO343" s="179"/>
      <c r="AP343" s="79"/>
      <c r="AQ343" s="181"/>
      <c r="AR343" s="79"/>
      <c r="AS343" s="181"/>
      <c r="AT343" s="79"/>
      <c r="AU343" s="179"/>
      <c r="AV343" s="79"/>
      <c r="AW343" s="179"/>
      <c r="AX343" s="79"/>
      <c r="AY343" s="181"/>
      <c r="AZ343" s="79"/>
      <c r="BA343" s="181"/>
      <c r="BB343" s="79"/>
      <c r="BC343" s="179"/>
      <c r="BD343" s="79"/>
      <c r="BE343" s="179"/>
      <c r="BF343" s="79"/>
      <c r="BG343" s="181"/>
      <c r="BH343" s="79"/>
      <c r="BI343" s="181"/>
      <c r="BJ343" s="79"/>
      <c r="BK343" s="179"/>
      <c r="BL343" s="79"/>
      <c r="BM343" s="179"/>
      <c r="BN343" s="79"/>
      <c r="BO343" s="180"/>
      <c r="BP343" s="78"/>
      <c r="BQ343" s="79"/>
      <c r="BR343" s="26"/>
      <c r="BS343" s="191"/>
      <c r="BT343" s="79"/>
      <c r="BU343" s="192"/>
      <c r="BV343" s="78"/>
      <c r="BW343" s="78"/>
      <c r="BX343" s="78"/>
      <c r="BY343" s="78"/>
      <c r="BZ343" s="78"/>
      <c r="CA343" s="79"/>
      <c r="CB343" s="192"/>
      <c r="CC343" s="78"/>
      <c r="CD343" s="78"/>
      <c r="CE343" s="78"/>
      <c r="CF343" s="78"/>
      <c r="CG343" s="78"/>
      <c r="CH343" s="79"/>
      <c r="CI343" s="27">
        <f t="shared" si="1"/>
        <v>0</v>
      </c>
    </row>
    <row r="344" spans="1:87" ht="34.5" customHeight="1" x14ac:dyDescent="0.25">
      <c r="A344" s="23">
        <f t="shared" si="0"/>
        <v>332</v>
      </c>
      <c r="B344" s="182"/>
      <c r="C344" s="79"/>
      <c r="D344" s="179"/>
      <c r="E344" s="78"/>
      <c r="F344" s="79"/>
      <c r="G344" s="183"/>
      <c r="H344" s="79"/>
      <c r="I344" s="24"/>
      <c r="J344" s="28"/>
      <c r="K344" s="184"/>
      <c r="L344" s="79"/>
      <c r="M344" s="185"/>
      <c r="N344" s="79"/>
      <c r="O344" s="186"/>
      <c r="P344" s="79"/>
      <c r="Q344" s="187"/>
      <c r="R344" s="79"/>
      <c r="S344" s="181"/>
      <c r="T344" s="79"/>
      <c r="U344" s="181"/>
      <c r="V344" s="79"/>
      <c r="W344" s="182"/>
      <c r="X344" s="79"/>
      <c r="Y344" s="182"/>
      <c r="Z344" s="79"/>
      <c r="AA344" s="181"/>
      <c r="AB344" s="79"/>
      <c r="AC344" s="181"/>
      <c r="AD344" s="79"/>
      <c r="AE344" s="182"/>
      <c r="AF344" s="79"/>
      <c r="AG344" s="182"/>
      <c r="AH344" s="79"/>
      <c r="AI344" s="181"/>
      <c r="AJ344" s="79"/>
      <c r="AK344" s="181"/>
      <c r="AL344" s="79"/>
      <c r="AM344" s="182"/>
      <c r="AN344" s="79"/>
      <c r="AO344" s="182"/>
      <c r="AP344" s="79"/>
      <c r="AQ344" s="181"/>
      <c r="AR344" s="79"/>
      <c r="AS344" s="181"/>
      <c r="AT344" s="79"/>
      <c r="AU344" s="182"/>
      <c r="AV344" s="79"/>
      <c r="AW344" s="182"/>
      <c r="AX344" s="79"/>
      <c r="AY344" s="181"/>
      <c r="AZ344" s="79"/>
      <c r="BA344" s="181"/>
      <c r="BB344" s="79"/>
      <c r="BC344" s="182"/>
      <c r="BD344" s="79"/>
      <c r="BE344" s="182"/>
      <c r="BF344" s="79"/>
      <c r="BG344" s="181"/>
      <c r="BH344" s="79"/>
      <c r="BI344" s="181"/>
      <c r="BJ344" s="79"/>
      <c r="BK344" s="182"/>
      <c r="BL344" s="79"/>
      <c r="BM344" s="182"/>
      <c r="BN344" s="79"/>
      <c r="BO344" s="180"/>
      <c r="BP344" s="78"/>
      <c r="BQ344" s="79"/>
      <c r="BR344" s="26"/>
      <c r="BS344" s="193"/>
      <c r="BT344" s="79"/>
      <c r="BU344" s="192"/>
      <c r="BV344" s="78"/>
      <c r="BW344" s="78"/>
      <c r="BX344" s="78"/>
      <c r="BY344" s="78"/>
      <c r="BZ344" s="78"/>
      <c r="CA344" s="79"/>
      <c r="CB344" s="192"/>
      <c r="CC344" s="78"/>
      <c r="CD344" s="78"/>
      <c r="CE344" s="78"/>
      <c r="CF344" s="78"/>
      <c r="CG344" s="78"/>
      <c r="CH344" s="79"/>
      <c r="CI344" s="27">
        <f t="shared" si="1"/>
        <v>0</v>
      </c>
    </row>
    <row r="345" spans="1:87" ht="34.5" customHeight="1" x14ac:dyDescent="0.25">
      <c r="A345" s="23">
        <f t="shared" si="0"/>
        <v>333</v>
      </c>
      <c r="B345" s="179"/>
      <c r="C345" s="79"/>
      <c r="D345" s="181"/>
      <c r="E345" s="78"/>
      <c r="F345" s="79"/>
      <c r="G345" s="188"/>
      <c r="H345" s="79"/>
      <c r="I345" s="24"/>
      <c r="J345" s="25"/>
      <c r="K345" s="184"/>
      <c r="L345" s="79"/>
      <c r="M345" s="189"/>
      <c r="N345" s="79"/>
      <c r="O345" s="186"/>
      <c r="P345" s="79"/>
      <c r="Q345" s="190"/>
      <c r="R345" s="79"/>
      <c r="S345" s="181"/>
      <c r="T345" s="79"/>
      <c r="U345" s="181"/>
      <c r="V345" s="79"/>
      <c r="W345" s="179"/>
      <c r="X345" s="79"/>
      <c r="Y345" s="179"/>
      <c r="Z345" s="79"/>
      <c r="AA345" s="181"/>
      <c r="AB345" s="79"/>
      <c r="AC345" s="181"/>
      <c r="AD345" s="79"/>
      <c r="AE345" s="179"/>
      <c r="AF345" s="79"/>
      <c r="AG345" s="179"/>
      <c r="AH345" s="79"/>
      <c r="AI345" s="181"/>
      <c r="AJ345" s="79"/>
      <c r="AK345" s="181"/>
      <c r="AL345" s="79"/>
      <c r="AM345" s="179"/>
      <c r="AN345" s="79"/>
      <c r="AO345" s="179"/>
      <c r="AP345" s="79"/>
      <c r="AQ345" s="181"/>
      <c r="AR345" s="79"/>
      <c r="AS345" s="181"/>
      <c r="AT345" s="79"/>
      <c r="AU345" s="179"/>
      <c r="AV345" s="79"/>
      <c r="AW345" s="179"/>
      <c r="AX345" s="79"/>
      <c r="AY345" s="181"/>
      <c r="AZ345" s="79"/>
      <c r="BA345" s="181"/>
      <c r="BB345" s="79"/>
      <c r="BC345" s="179"/>
      <c r="BD345" s="79"/>
      <c r="BE345" s="179"/>
      <c r="BF345" s="79"/>
      <c r="BG345" s="181"/>
      <c r="BH345" s="79"/>
      <c r="BI345" s="181"/>
      <c r="BJ345" s="79"/>
      <c r="BK345" s="179"/>
      <c r="BL345" s="79"/>
      <c r="BM345" s="179"/>
      <c r="BN345" s="79"/>
      <c r="BO345" s="180"/>
      <c r="BP345" s="78"/>
      <c r="BQ345" s="79"/>
      <c r="BR345" s="26"/>
      <c r="BS345" s="191"/>
      <c r="BT345" s="79"/>
      <c r="BU345" s="192"/>
      <c r="BV345" s="78"/>
      <c r="BW345" s="78"/>
      <c r="BX345" s="78"/>
      <c r="BY345" s="78"/>
      <c r="BZ345" s="78"/>
      <c r="CA345" s="79"/>
      <c r="CB345" s="192"/>
      <c r="CC345" s="78"/>
      <c r="CD345" s="78"/>
      <c r="CE345" s="78"/>
      <c r="CF345" s="78"/>
      <c r="CG345" s="78"/>
      <c r="CH345" s="79"/>
      <c r="CI345" s="27">
        <f t="shared" si="1"/>
        <v>0</v>
      </c>
    </row>
    <row r="346" spans="1:87" ht="34.5" customHeight="1" x14ac:dyDescent="0.25">
      <c r="A346" s="23">
        <f t="shared" si="0"/>
        <v>334</v>
      </c>
      <c r="B346" s="182"/>
      <c r="C346" s="79"/>
      <c r="D346" s="179"/>
      <c r="E346" s="78"/>
      <c r="F346" s="79"/>
      <c r="G346" s="183"/>
      <c r="H346" s="79"/>
      <c r="I346" s="24"/>
      <c r="J346" s="28"/>
      <c r="K346" s="184"/>
      <c r="L346" s="79"/>
      <c r="M346" s="185"/>
      <c r="N346" s="79"/>
      <c r="O346" s="186"/>
      <c r="P346" s="79"/>
      <c r="Q346" s="187"/>
      <c r="R346" s="79"/>
      <c r="S346" s="181"/>
      <c r="T346" s="79"/>
      <c r="U346" s="181"/>
      <c r="V346" s="79"/>
      <c r="W346" s="182"/>
      <c r="X346" s="79"/>
      <c r="Y346" s="182"/>
      <c r="Z346" s="79"/>
      <c r="AA346" s="181"/>
      <c r="AB346" s="79"/>
      <c r="AC346" s="181"/>
      <c r="AD346" s="79"/>
      <c r="AE346" s="182"/>
      <c r="AF346" s="79"/>
      <c r="AG346" s="182"/>
      <c r="AH346" s="79"/>
      <c r="AI346" s="181"/>
      <c r="AJ346" s="79"/>
      <c r="AK346" s="181"/>
      <c r="AL346" s="79"/>
      <c r="AM346" s="182"/>
      <c r="AN346" s="79"/>
      <c r="AO346" s="182"/>
      <c r="AP346" s="79"/>
      <c r="AQ346" s="181"/>
      <c r="AR346" s="79"/>
      <c r="AS346" s="181"/>
      <c r="AT346" s="79"/>
      <c r="AU346" s="182"/>
      <c r="AV346" s="79"/>
      <c r="AW346" s="182"/>
      <c r="AX346" s="79"/>
      <c r="AY346" s="181"/>
      <c r="AZ346" s="79"/>
      <c r="BA346" s="181"/>
      <c r="BB346" s="79"/>
      <c r="BC346" s="182"/>
      <c r="BD346" s="79"/>
      <c r="BE346" s="182"/>
      <c r="BF346" s="79"/>
      <c r="BG346" s="181"/>
      <c r="BH346" s="79"/>
      <c r="BI346" s="181"/>
      <c r="BJ346" s="79"/>
      <c r="BK346" s="182"/>
      <c r="BL346" s="79"/>
      <c r="BM346" s="182"/>
      <c r="BN346" s="79"/>
      <c r="BO346" s="180"/>
      <c r="BP346" s="78"/>
      <c r="BQ346" s="79"/>
      <c r="BR346" s="26"/>
      <c r="BS346" s="193"/>
      <c r="BT346" s="79"/>
      <c r="BU346" s="192"/>
      <c r="BV346" s="78"/>
      <c r="BW346" s="78"/>
      <c r="BX346" s="78"/>
      <c r="BY346" s="78"/>
      <c r="BZ346" s="78"/>
      <c r="CA346" s="79"/>
      <c r="CB346" s="192"/>
      <c r="CC346" s="78"/>
      <c r="CD346" s="78"/>
      <c r="CE346" s="78"/>
      <c r="CF346" s="78"/>
      <c r="CG346" s="78"/>
      <c r="CH346" s="79"/>
      <c r="CI346" s="27">
        <f t="shared" si="1"/>
        <v>0</v>
      </c>
    </row>
    <row r="347" spans="1:87" ht="34.5" customHeight="1" x14ac:dyDescent="0.25">
      <c r="A347" s="23">
        <f t="shared" si="0"/>
        <v>335</v>
      </c>
      <c r="B347" s="179"/>
      <c r="C347" s="79"/>
      <c r="D347" s="181"/>
      <c r="E347" s="78"/>
      <c r="F347" s="79"/>
      <c r="G347" s="188"/>
      <c r="H347" s="79"/>
      <c r="I347" s="24"/>
      <c r="J347" s="25"/>
      <c r="K347" s="184"/>
      <c r="L347" s="79"/>
      <c r="M347" s="189"/>
      <c r="N347" s="79"/>
      <c r="O347" s="186"/>
      <c r="P347" s="79"/>
      <c r="Q347" s="190"/>
      <c r="R347" s="79"/>
      <c r="S347" s="181"/>
      <c r="T347" s="79"/>
      <c r="U347" s="181"/>
      <c r="V347" s="79"/>
      <c r="W347" s="179"/>
      <c r="X347" s="79"/>
      <c r="Y347" s="179"/>
      <c r="Z347" s="79"/>
      <c r="AA347" s="181"/>
      <c r="AB347" s="79"/>
      <c r="AC347" s="181"/>
      <c r="AD347" s="79"/>
      <c r="AE347" s="179"/>
      <c r="AF347" s="79"/>
      <c r="AG347" s="179"/>
      <c r="AH347" s="79"/>
      <c r="AI347" s="181"/>
      <c r="AJ347" s="79"/>
      <c r="AK347" s="181"/>
      <c r="AL347" s="79"/>
      <c r="AM347" s="179"/>
      <c r="AN347" s="79"/>
      <c r="AO347" s="179"/>
      <c r="AP347" s="79"/>
      <c r="AQ347" s="181"/>
      <c r="AR347" s="79"/>
      <c r="AS347" s="181"/>
      <c r="AT347" s="79"/>
      <c r="AU347" s="179"/>
      <c r="AV347" s="79"/>
      <c r="AW347" s="179"/>
      <c r="AX347" s="79"/>
      <c r="AY347" s="181"/>
      <c r="AZ347" s="79"/>
      <c r="BA347" s="181"/>
      <c r="BB347" s="79"/>
      <c r="BC347" s="179"/>
      <c r="BD347" s="79"/>
      <c r="BE347" s="179"/>
      <c r="BF347" s="79"/>
      <c r="BG347" s="181"/>
      <c r="BH347" s="79"/>
      <c r="BI347" s="181"/>
      <c r="BJ347" s="79"/>
      <c r="BK347" s="179"/>
      <c r="BL347" s="79"/>
      <c r="BM347" s="179"/>
      <c r="BN347" s="79"/>
      <c r="BO347" s="180"/>
      <c r="BP347" s="78"/>
      <c r="BQ347" s="79"/>
      <c r="BR347" s="26"/>
      <c r="BS347" s="191"/>
      <c r="BT347" s="79"/>
      <c r="BU347" s="192"/>
      <c r="BV347" s="78"/>
      <c r="BW347" s="78"/>
      <c r="BX347" s="78"/>
      <c r="BY347" s="78"/>
      <c r="BZ347" s="78"/>
      <c r="CA347" s="79"/>
      <c r="CB347" s="192"/>
      <c r="CC347" s="78"/>
      <c r="CD347" s="78"/>
      <c r="CE347" s="78"/>
      <c r="CF347" s="78"/>
      <c r="CG347" s="78"/>
      <c r="CH347" s="79"/>
      <c r="CI347" s="27">
        <f t="shared" si="1"/>
        <v>0</v>
      </c>
    </row>
    <row r="348" spans="1:87" ht="34.5" customHeight="1" x14ac:dyDescent="0.25">
      <c r="A348" s="23">
        <f t="shared" si="0"/>
        <v>336</v>
      </c>
      <c r="B348" s="182"/>
      <c r="C348" s="79"/>
      <c r="D348" s="179"/>
      <c r="E348" s="78"/>
      <c r="F348" s="79"/>
      <c r="G348" s="183"/>
      <c r="H348" s="79"/>
      <c r="I348" s="24"/>
      <c r="J348" s="28"/>
      <c r="K348" s="184"/>
      <c r="L348" s="79"/>
      <c r="M348" s="185"/>
      <c r="N348" s="79"/>
      <c r="O348" s="186"/>
      <c r="P348" s="79"/>
      <c r="Q348" s="187"/>
      <c r="R348" s="79"/>
      <c r="S348" s="181"/>
      <c r="T348" s="79"/>
      <c r="U348" s="181"/>
      <c r="V348" s="79"/>
      <c r="W348" s="182"/>
      <c r="X348" s="79"/>
      <c r="Y348" s="182"/>
      <c r="Z348" s="79"/>
      <c r="AA348" s="181"/>
      <c r="AB348" s="79"/>
      <c r="AC348" s="181"/>
      <c r="AD348" s="79"/>
      <c r="AE348" s="182"/>
      <c r="AF348" s="79"/>
      <c r="AG348" s="182"/>
      <c r="AH348" s="79"/>
      <c r="AI348" s="181"/>
      <c r="AJ348" s="79"/>
      <c r="AK348" s="181"/>
      <c r="AL348" s="79"/>
      <c r="AM348" s="182"/>
      <c r="AN348" s="79"/>
      <c r="AO348" s="182"/>
      <c r="AP348" s="79"/>
      <c r="AQ348" s="181"/>
      <c r="AR348" s="79"/>
      <c r="AS348" s="181"/>
      <c r="AT348" s="79"/>
      <c r="AU348" s="182"/>
      <c r="AV348" s="79"/>
      <c r="AW348" s="182"/>
      <c r="AX348" s="79"/>
      <c r="AY348" s="181"/>
      <c r="AZ348" s="79"/>
      <c r="BA348" s="181"/>
      <c r="BB348" s="79"/>
      <c r="BC348" s="182"/>
      <c r="BD348" s="79"/>
      <c r="BE348" s="182"/>
      <c r="BF348" s="79"/>
      <c r="BG348" s="181"/>
      <c r="BH348" s="79"/>
      <c r="BI348" s="181"/>
      <c r="BJ348" s="79"/>
      <c r="BK348" s="182"/>
      <c r="BL348" s="79"/>
      <c r="BM348" s="182"/>
      <c r="BN348" s="79"/>
      <c r="BO348" s="180"/>
      <c r="BP348" s="78"/>
      <c r="BQ348" s="79"/>
      <c r="BR348" s="26"/>
      <c r="BS348" s="193"/>
      <c r="BT348" s="79"/>
      <c r="BU348" s="192"/>
      <c r="BV348" s="78"/>
      <c r="BW348" s="78"/>
      <c r="BX348" s="78"/>
      <c r="BY348" s="78"/>
      <c r="BZ348" s="78"/>
      <c r="CA348" s="79"/>
      <c r="CB348" s="192"/>
      <c r="CC348" s="78"/>
      <c r="CD348" s="78"/>
      <c r="CE348" s="78"/>
      <c r="CF348" s="78"/>
      <c r="CG348" s="78"/>
      <c r="CH348" s="79"/>
      <c r="CI348" s="27">
        <f t="shared" si="1"/>
        <v>0</v>
      </c>
    </row>
    <row r="349" spans="1:87" ht="34.5" customHeight="1" x14ac:dyDescent="0.25">
      <c r="A349" s="23">
        <f t="shared" si="0"/>
        <v>337</v>
      </c>
      <c r="B349" s="179"/>
      <c r="C349" s="79"/>
      <c r="D349" s="181"/>
      <c r="E349" s="78"/>
      <c r="F349" s="79"/>
      <c r="G349" s="188"/>
      <c r="H349" s="79"/>
      <c r="I349" s="24"/>
      <c r="J349" s="25"/>
      <c r="K349" s="184"/>
      <c r="L349" s="79"/>
      <c r="M349" s="189"/>
      <c r="N349" s="79"/>
      <c r="O349" s="186"/>
      <c r="P349" s="79"/>
      <c r="Q349" s="190"/>
      <c r="R349" s="79"/>
      <c r="S349" s="181"/>
      <c r="T349" s="79"/>
      <c r="U349" s="181"/>
      <c r="V349" s="79"/>
      <c r="W349" s="179"/>
      <c r="X349" s="79"/>
      <c r="Y349" s="179"/>
      <c r="Z349" s="79"/>
      <c r="AA349" s="181"/>
      <c r="AB349" s="79"/>
      <c r="AC349" s="181"/>
      <c r="AD349" s="79"/>
      <c r="AE349" s="179"/>
      <c r="AF349" s="79"/>
      <c r="AG349" s="179"/>
      <c r="AH349" s="79"/>
      <c r="AI349" s="181"/>
      <c r="AJ349" s="79"/>
      <c r="AK349" s="181"/>
      <c r="AL349" s="79"/>
      <c r="AM349" s="179"/>
      <c r="AN349" s="79"/>
      <c r="AO349" s="179"/>
      <c r="AP349" s="79"/>
      <c r="AQ349" s="181"/>
      <c r="AR349" s="79"/>
      <c r="AS349" s="181"/>
      <c r="AT349" s="79"/>
      <c r="AU349" s="179"/>
      <c r="AV349" s="79"/>
      <c r="AW349" s="179"/>
      <c r="AX349" s="79"/>
      <c r="AY349" s="181"/>
      <c r="AZ349" s="79"/>
      <c r="BA349" s="181"/>
      <c r="BB349" s="79"/>
      <c r="BC349" s="179"/>
      <c r="BD349" s="79"/>
      <c r="BE349" s="179"/>
      <c r="BF349" s="79"/>
      <c r="BG349" s="181"/>
      <c r="BH349" s="79"/>
      <c r="BI349" s="181"/>
      <c r="BJ349" s="79"/>
      <c r="BK349" s="179"/>
      <c r="BL349" s="79"/>
      <c r="BM349" s="179"/>
      <c r="BN349" s="79"/>
      <c r="BO349" s="180"/>
      <c r="BP349" s="78"/>
      <c r="BQ349" s="79"/>
      <c r="BR349" s="26"/>
      <c r="BS349" s="191"/>
      <c r="BT349" s="79"/>
      <c r="BU349" s="192"/>
      <c r="BV349" s="78"/>
      <c r="BW349" s="78"/>
      <c r="BX349" s="78"/>
      <c r="BY349" s="78"/>
      <c r="BZ349" s="78"/>
      <c r="CA349" s="79"/>
      <c r="CB349" s="192"/>
      <c r="CC349" s="78"/>
      <c r="CD349" s="78"/>
      <c r="CE349" s="78"/>
      <c r="CF349" s="78"/>
      <c r="CG349" s="78"/>
      <c r="CH349" s="79"/>
      <c r="CI349" s="27">
        <f t="shared" si="1"/>
        <v>0</v>
      </c>
    </row>
    <row r="350" spans="1:87" ht="34.5" customHeight="1" x14ac:dyDescent="0.25">
      <c r="A350" s="23">
        <f t="shared" si="0"/>
        <v>338</v>
      </c>
      <c r="B350" s="182"/>
      <c r="C350" s="79"/>
      <c r="D350" s="179"/>
      <c r="E350" s="78"/>
      <c r="F350" s="79"/>
      <c r="G350" s="183"/>
      <c r="H350" s="79"/>
      <c r="I350" s="24"/>
      <c r="J350" s="28"/>
      <c r="K350" s="184"/>
      <c r="L350" s="79"/>
      <c r="M350" s="185"/>
      <c r="N350" s="79"/>
      <c r="O350" s="186"/>
      <c r="P350" s="79"/>
      <c r="Q350" s="187"/>
      <c r="R350" s="79"/>
      <c r="S350" s="181"/>
      <c r="T350" s="79"/>
      <c r="U350" s="181"/>
      <c r="V350" s="79"/>
      <c r="W350" s="182"/>
      <c r="X350" s="79"/>
      <c r="Y350" s="182"/>
      <c r="Z350" s="79"/>
      <c r="AA350" s="181"/>
      <c r="AB350" s="79"/>
      <c r="AC350" s="181"/>
      <c r="AD350" s="79"/>
      <c r="AE350" s="182"/>
      <c r="AF350" s="79"/>
      <c r="AG350" s="182"/>
      <c r="AH350" s="79"/>
      <c r="AI350" s="181"/>
      <c r="AJ350" s="79"/>
      <c r="AK350" s="181"/>
      <c r="AL350" s="79"/>
      <c r="AM350" s="182"/>
      <c r="AN350" s="79"/>
      <c r="AO350" s="182"/>
      <c r="AP350" s="79"/>
      <c r="AQ350" s="181"/>
      <c r="AR350" s="79"/>
      <c r="AS350" s="181"/>
      <c r="AT350" s="79"/>
      <c r="AU350" s="182"/>
      <c r="AV350" s="79"/>
      <c r="AW350" s="182"/>
      <c r="AX350" s="79"/>
      <c r="AY350" s="181"/>
      <c r="AZ350" s="79"/>
      <c r="BA350" s="181"/>
      <c r="BB350" s="79"/>
      <c r="BC350" s="182"/>
      <c r="BD350" s="79"/>
      <c r="BE350" s="182"/>
      <c r="BF350" s="79"/>
      <c r="BG350" s="181"/>
      <c r="BH350" s="79"/>
      <c r="BI350" s="181"/>
      <c r="BJ350" s="79"/>
      <c r="BK350" s="182"/>
      <c r="BL350" s="79"/>
      <c r="BM350" s="182"/>
      <c r="BN350" s="79"/>
      <c r="BO350" s="180"/>
      <c r="BP350" s="78"/>
      <c r="BQ350" s="79"/>
      <c r="BR350" s="26"/>
      <c r="BS350" s="193"/>
      <c r="BT350" s="79"/>
      <c r="BU350" s="192"/>
      <c r="BV350" s="78"/>
      <c r="BW350" s="78"/>
      <c r="BX350" s="78"/>
      <c r="BY350" s="78"/>
      <c r="BZ350" s="78"/>
      <c r="CA350" s="79"/>
      <c r="CB350" s="192"/>
      <c r="CC350" s="78"/>
      <c r="CD350" s="78"/>
      <c r="CE350" s="78"/>
      <c r="CF350" s="78"/>
      <c r="CG350" s="78"/>
      <c r="CH350" s="79"/>
      <c r="CI350" s="27">
        <f t="shared" si="1"/>
        <v>0</v>
      </c>
    </row>
    <row r="351" spans="1:87" ht="34.5" customHeight="1" x14ac:dyDescent="0.25">
      <c r="A351" s="23">
        <f t="shared" si="0"/>
        <v>339</v>
      </c>
      <c r="B351" s="179"/>
      <c r="C351" s="79"/>
      <c r="D351" s="181"/>
      <c r="E351" s="78"/>
      <c r="F351" s="79"/>
      <c r="G351" s="188"/>
      <c r="H351" s="79"/>
      <c r="I351" s="24"/>
      <c r="J351" s="25"/>
      <c r="K351" s="184"/>
      <c r="L351" s="79"/>
      <c r="M351" s="189"/>
      <c r="N351" s="79"/>
      <c r="O351" s="186"/>
      <c r="P351" s="79"/>
      <c r="Q351" s="190"/>
      <c r="R351" s="79"/>
      <c r="S351" s="181"/>
      <c r="T351" s="79"/>
      <c r="U351" s="181"/>
      <c r="V351" s="79"/>
      <c r="W351" s="179"/>
      <c r="X351" s="79"/>
      <c r="Y351" s="179"/>
      <c r="Z351" s="79"/>
      <c r="AA351" s="181"/>
      <c r="AB351" s="79"/>
      <c r="AC351" s="181"/>
      <c r="AD351" s="79"/>
      <c r="AE351" s="179"/>
      <c r="AF351" s="79"/>
      <c r="AG351" s="179"/>
      <c r="AH351" s="79"/>
      <c r="AI351" s="181"/>
      <c r="AJ351" s="79"/>
      <c r="AK351" s="181"/>
      <c r="AL351" s="79"/>
      <c r="AM351" s="179"/>
      <c r="AN351" s="79"/>
      <c r="AO351" s="179"/>
      <c r="AP351" s="79"/>
      <c r="AQ351" s="181"/>
      <c r="AR351" s="79"/>
      <c r="AS351" s="181"/>
      <c r="AT351" s="79"/>
      <c r="AU351" s="179"/>
      <c r="AV351" s="79"/>
      <c r="AW351" s="179"/>
      <c r="AX351" s="79"/>
      <c r="AY351" s="181"/>
      <c r="AZ351" s="79"/>
      <c r="BA351" s="181"/>
      <c r="BB351" s="79"/>
      <c r="BC351" s="179"/>
      <c r="BD351" s="79"/>
      <c r="BE351" s="179"/>
      <c r="BF351" s="79"/>
      <c r="BG351" s="181"/>
      <c r="BH351" s="79"/>
      <c r="BI351" s="181"/>
      <c r="BJ351" s="79"/>
      <c r="BK351" s="179"/>
      <c r="BL351" s="79"/>
      <c r="BM351" s="179"/>
      <c r="BN351" s="79"/>
      <c r="BO351" s="180"/>
      <c r="BP351" s="78"/>
      <c r="BQ351" s="79"/>
      <c r="BR351" s="26"/>
      <c r="BS351" s="191"/>
      <c r="BT351" s="79"/>
      <c r="BU351" s="192"/>
      <c r="BV351" s="78"/>
      <c r="BW351" s="78"/>
      <c r="BX351" s="78"/>
      <c r="BY351" s="78"/>
      <c r="BZ351" s="78"/>
      <c r="CA351" s="79"/>
      <c r="CB351" s="192"/>
      <c r="CC351" s="78"/>
      <c r="CD351" s="78"/>
      <c r="CE351" s="78"/>
      <c r="CF351" s="78"/>
      <c r="CG351" s="78"/>
      <c r="CH351" s="79"/>
      <c r="CI351" s="27">
        <f t="shared" si="1"/>
        <v>0</v>
      </c>
    </row>
    <row r="352" spans="1:87" ht="34.5" customHeight="1" x14ac:dyDescent="0.25">
      <c r="A352" s="23">
        <f t="shared" si="0"/>
        <v>340</v>
      </c>
      <c r="B352" s="182"/>
      <c r="C352" s="79"/>
      <c r="D352" s="179"/>
      <c r="E352" s="78"/>
      <c r="F352" s="79"/>
      <c r="G352" s="183"/>
      <c r="H352" s="79"/>
      <c r="I352" s="24"/>
      <c r="J352" s="28"/>
      <c r="K352" s="184"/>
      <c r="L352" s="79"/>
      <c r="M352" s="185"/>
      <c r="N352" s="79"/>
      <c r="O352" s="186"/>
      <c r="P352" s="79"/>
      <c r="Q352" s="187"/>
      <c r="R352" s="79"/>
      <c r="S352" s="181"/>
      <c r="T352" s="79"/>
      <c r="U352" s="181"/>
      <c r="V352" s="79"/>
      <c r="W352" s="182"/>
      <c r="X352" s="79"/>
      <c r="Y352" s="182"/>
      <c r="Z352" s="79"/>
      <c r="AA352" s="181"/>
      <c r="AB352" s="79"/>
      <c r="AC352" s="181"/>
      <c r="AD352" s="79"/>
      <c r="AE352" s="182"/>
      <c r="AF352" s="79"/>
      <c r="AG352" s="182"/>
      <c r="AH352" s="79"/>
      <c r="AI352" s="181"/>
      <c r="AJ352" s="79"/>
      <c r="AK352" s="181"/>
      <c r="AL352" s="79"/>
      <c r="AM352" s="182"/>
      <c r="AN352" s="79"/>
      <c r="AO352" s="182"/>
      <c r="AP352" s="79"/>
      <c r="AQ352" s="181"/>
      <c r="AR352" s="79"/>
      <c r="AS352" s="181"/>
      <c r="AT352" s="79"/>
      <c r="AU352" s="182"/>
      <c r="AV352" s="79"/>
      <c r="AW352" s="182"/>
      <c r="AX352" s="79"/>
      <c r="AY352" s="181"/>
      <c r="AZ352" s="79"/>
      <c r="BA352" s="181"/>
      <c r="BB352" s="79"/>
      <c r="BC352" s="182"/>
      <c r="BD352" s="79"/>
      <c r="BE352" s="182"/>
      <c r="BF352" s="79"/>
      <c r="BG352" s="181"/>
      <c r="BH352" s="79"/>
      <c r="BI352" s="181"/>
      <c r="BJ352" s="79"/>
      <c r="BK352" s="182"/>
      <c r="BL352" s="79"/>
      <c r="BM352" s="182"/>
      <c r="BN352" s="79"/>
      <c r="BO352" s="180"/>
      <c r="BP352" s="78"/>
      <c r="BQ352" s="79"/>
      <c r="BR352" s="26"/>
      <c r="BS352" s="193"/>
      <c r="BT352" s="79"/>
      <c r="BU352" s="192"/>
      <c r="BV352" s="78"/>
      <c r="BW352" s="78"/>
      <c r="BX352" s="78"/>
      <c r="BY352" s="78"/>
      <c r="BZ352" s="78"/>
      <c r="CA352" s="79"/>
      <c r="CB352" s="192"/>
      <c r="CC352" s="78"/>
      <c r="CD352" s="78"/>
      <c r="CE352" s="78"/>
      <c r="CF352" s="78"/>
      <c r="CG352" s="78"/>
      <c r="CH352" s="79"/>
      <c r="CI352" s="27">
        <f t="shared" si="1"/>
        <v>0</v>
      </c>
    </row>
    <row r="353" spans="1:87" ht="34.5" customHeight="1" x14ac:dyDescent="0.25">
      <c r="A353" s="23">
        <f t="shared" si="0"/>
        <v>341</v>
      </c>
      <c r="B353" s="179"/>
      <c r="C353" s="79"/>
      <c r="D353" s="181"/>
      <c r="E353" s="78"/>
      <c r="F353" s="79"/>
      <c r="G353" s="188"/>
      <c r="H353" s="79"/>
      <c r="I353" s="24"/>
      <c r="J353" s="25"/>
      <c r="K353" s="184"/>
      <c r="L353" s="79"/>
      <c r="M353" s="189"/>
      <c r="N353" s="79"/>
      <c r="O353" s="186"/>
      <c r="P353" s="79"/>
      <c r="Q353" s="190"/>
      <c r="R353" s="79"/>
      <c r="S353" s="181"/>
      <c r="T353" s="79"/>
      <c r="U353" s="181"/>
      <c r="V353" s="79"/>
      <c r="W353" s="179"/>
      <c r="X353" s="79"/>
      <c r="Y353" s="179"/>
      <c r="Z353" s="79"/>
      <c r="AA353" s="181"/>
      <c r="AB353" s="79"/>
      <c r="AC353" s="181"/>
      <c r="AD353" s="79"/>
      <c r="AE353" s="179"/>
      <c r="AF353" s="79"/>
      <c r="AG353" s="179"/>
      <c r="AH353" s="79"/>
      <c r="AI353" s="181"/>
      <c r="AJ353" s="79"/>
      <c r="AK353" s="181"/>
      <c r="AL353" s="79"/>
      <c r="AM353" s="179"/>
      <c r="AN353" s="79"/>
      <c r="AO353" s="179"/>
      <c r="AP353" s="79"/>
      <c r="AQ353" s="181"/>
      <c r="AR353" s="79"/>
      <c r="AS353" s="181"/>
      <c r="AT353" s="79"/>
      <c r="AU353" s="179"/>
      <c r="AV353" s="79"/>
      <c r="AW353" s="179"/>
      <c r="AX353" s="79"/>
      <c r="AY353" s="181"/>
      <c r="AZ353" s="79"/>
      <c r="BA353" s="181"/>
      <c r="BB353" s="79"/>
      <c r="BC353" s="179"/>
      <c r="BD353" s="79"/>
      <c r="BE353" s="179"/>
      <c r="BF353" s="79"/>
      <c r="BG353" s="181"/>
      <c r="BH353" s="79"/>
      <c r="BI353" s="181"/>
      <c r="BJ353" s="79"/>
      <c r="BK353" s="179"/>
      <c r="BL353" s="79"/>
      <c r="BM353" s="179"/>
      <c r="BN353" s="79"/>
      <c r="BO353" s="180"/>
      <c r="BP353" s="78"/>
      <c r="BQ353" s="79"/>
      <c r="BR353" s="26"/>
      <c r="BS353" s="191"/>
      <c r="BT353" s="79"/>
      <c r="BU353" s="192"/>
      <c r="BV353" s="78"/>
      <c r="BW353" s="78"/>
      <c r="BX353" s="78"/>
      <c r="BY353" s="78"/>
      <c r="BZ353" s="78"/>
      <c r="CA353" s="79"/>
      <c r="CB353" s="192"/>
      <c r="CC353" s="78"/>
      <c r="CD353" s="78"/>
      <c r="CE353" s="78"/>
      <c r="CF353" s="78"/>
      <c r="CG353" s="78"/>
      <c r="CH353" s="79"/>
      <c r="CI353" s="27">
        <f t="shared" si="1"/>
        <v>0</v>
      </c>
    </row>
    <row r="354" spans="1:87" ht="34.5" customHeight="1" x14ac:dyDescent="0.25">
      <c r="A354" s="23">
        <f t="shared" si="0"/>
        <v>342</v>
      </c>
      <c r="B354" s="182"/>
      <c r="C354" s="79"/>
      <c r="D354" s="179"/>
      <c r="E354" s="78"/>
      <c r="F354" s="79"/>
      <c r="G354" s="183"/>
      <c r="H354" s="79"/>
      <c r="I354" s="24"/>
      <c r="J354" s="28"/>
      <c r="K354" s="184"/>
      <c r="L354" s="79"/>
      <c r="M354" s="185"/>
      <c r="N354" s="79"/>
      <c r="O354" s="186"/>
      <c r="P354" s="79"/>
      <c r="Q354" s="187"/>
      <c r="R354" s="79"/>
      <c r="S354" s="181"/>
      <c r="T354" s="79"/>
      <c r="U354" s="181"/>
      <c r="V354" s="79"/>
      <c r="W354" s="182"/>
      <c r="X354" s="79"/>
      <c r="Y354" s="182"/>
      <c r="Z354" s="79"/>
      <c r="AA354" s="181"/>
      <c r="AB354" s="79"/>
      <c r="AC354" s="181"/>
      <c r="AD354" s="79"/>
      <c r="AE354" s="182"/>
      <c r="AF354" s="79"/>
      <c r="AG354" s="182"/>
      <c r="AH354" s="79"/>
      <c r="AI354" s="181"/>
      <c r="AJ354" s="79"/>
      <c r="AK354" s="181"/>
      <c r="AL354" s="79"/>
      <c r="AM354" s="182"/>
      <c r="AN354" s="79"/>
      <c r="AO354" s="182"/>
      <c r="AP354" s="79"/>
      <c r="AQ354" s="181"/>
      <c r="AR354" s="79"/>
      <c r="AS354" s="181"/>
      <c r="AT354" s="79"/>
      <c r="AU354" s="182"/>
      <c r="AV354" s="79"/>
      <c r="AW354" s="182"/>
      <c r="AX354" s="79"/>
      <c r="AY354" s="181"/>
      <c r="AZ354" s="79"/>
      <c r="BA354" s="181"/>
      <c r="BB354" s="79"/>
      <c r="BC354" s="182"/>
      <c r="BD354" s="79"/>
      <c r="BE354" s="182"/>
      <c r="BF354" s="79"/>
      <c r="BG354" s="181"/>
      <c r="BH354" s="79"/>
      <c r="BI354" s="181"/>
      <c r="BJ354" s="79"/>
      <c r="BK354" s="182"/>
      <c r="BL354" s="79"/>
      <c r="BM354" s="182"/>
      <c r="BN354" s="79"/>
      <c r="BO354" s="180"/>
      <c r="BP354" s="78"/>
      <c r="BQ354" s="79"/>
      <c r="BR354" s="26"/>
      <c r="BS354" s="193"/>
      <c r="BT354" s="79"/>
      <c r="BU354" s="192"/>
      <c r="BV354" s="78"/>
      <c r="BW354" s="78"/>
      <c r="BX354" s="78"/>
      <c r="BY354" s="78"/>
      <c r="BZ354" s="78"/>
      <c r="CA354" s="79"/>
      <c r="CB354" s="192"/>
      <c r="CC354" s="78"/>
      <c r="CD354" s="78"/>
      <c r="CE354" s="78"/>
      <c r="CF354" s="78"/>
      <c r="CG354" s="78"/>
      <c r="CH354" s="79"/>
      <c r="CI354" s="27">
        <f t="shared" si="1"/>
        <v>0</v>
      </c>
    </row>
    <row r="355" spans="1:87" ht="34.5" customHeight="1" x14ac:dyDescent="0.25">
      <c r="A355" s="23">
        <f t="shared" si="0"/>
        <v>343</v>
      </c>
      <c r="B355" s="179"/>
      <c r="C355" s="79"/>
      <c r="D355" s="181"/>
      <c r="E355" s="78"/>
      <c r="F355" s="79"/>
      <c r="G355" s="188"/>
      <c r="H355" s="79"/>
      <c r="I355" s="24"/>
      <c r="J355" s="25"/>
      <c r="K355" s="184"/>
      <c r="L355" s="79"/>
      <c r="M355" s="189"/>
      <c r="N355" s="79"/>
      <c r="O355" s="186"/>
      <c r="P355" s="79"/>
      <c r="Q355" s="190"/>
      <c r="R355" s="79"/>
      <c r="S355" s="181"/>
      <c r="T355" s="79"/>
      <c r="U355" s="181"/>
      <c r="V355" s="79"/>
      <c r="W355" s="179"/>
      <c r="X355" s="79"/>
      <c r="Y355" s="179"/>
      <c r="Z355" s="79"/>
      <c r="AA355" s="181"/>
      <c r="AB355" s="79"/>
      <c r="AC355" s="181"/>
      <c r="AD355" s="79"/>
      <c r="AE355" s="179"/>
      <c r="AF355" s="79"/>
      <c r="AG355" s="179"/>
      <c r="AH355" s="79"/>
      <c r="AI355" s="181"/>
      <c r="AJ355" s="79"/>
      <c r="AK355" s="181"/>
      <c r="AL355" s="79"/>
      <c r="AM355" s="179"/>
      <c r="AN355" s="79"/>
      <c r="AO355" s="179"/>
      <c r="AP355" s="79"/>
      <c r="AQ355" s="181"/>
      <c r="AR355" s="79"/>
      <c r="AS355" s="181"/>
      <c r="AT355" s="79"/>
      <c r="AU355" s="179"/>
      <c r="AV355" s="79"/>
      <c r="AW355" s="179"/>
      <c r="AX355" s="79"/>
      <c r="AY355" s="181"/>
      <c r="AZ355" s="79"/>
      <c r="BA355" s="181"/>
      <c r="BB355" s="79"/>
      <c r="BC355" s="179"/>
      <c r="BD355" s="79"/>
      <c r="BE355" s="179"/>
      <c r="BF355" s="79"/>
      <c r="BG355" s="181"/>
      <c r="BH355" s="79"/>
      <c r="BI355" s="181"/>
      <c r="BJ355" s="79"/>
      <c r="BK355" s="179"/>
      <c r="BL355" s="79"/>
      <c r="BM355" s="179"/>
      <c r="BN355" s="79"/>
      <c r="BO355" s="180"/>
      <c r="BP355" s="78"/>
      <c r="BQ355" s="79"/>
      <c r="BR355" s="26"/>
      <c r="BS355" s="191"/>
      <c r="BT355" s="79"/>
      <c r="BU355" s="192"/>
      <c r="BV355" s="78"/>
      <c r="BW355" s="78"/>
      <c r="BX355" s="78"/>
      <c r="BY355" s="78"/>
      <c r="BZ355" s="78"/>
      <c r="CA355" s="79"/>
      <c r="CB355" s="192"/>
      <c r="CC355" s="78"/>
      <c r="CD355" s="78"/>
      <c r="CE355" s="78"/>
      <c r="CF355" s="78"/>
      <c r="CG355" s="78"/>
      <c r="CH355" s="79"/>
      <c r="CI355" s="27">
        <f t="shared" si="1"/>
        <v>0</v>
      </c>
    </row>
    <row r="356" spans="1:87" ht="34.5" customHeight="1" x14ac:dyDescent="0.25">
      <c r="A356" s="23">
        <f t="shared" si="0"/>
        <v>344</v>
      </c>
      <c r="B356" s="182"/>
      <c r="C356" s="79"/>
      <c r="D356" s="179"/>
      <c r="E356" s="78"/>
      <c r="F356" s="79"/>
      <c r="G356" s="183"/>
      <c r="H356" s="79"/>
      <c r="I356" s="24"/>
      <c r="J356" s="28"/>
      <c r="K356" s="184"/>
      <c r="L356" s="79"/>
      <c r="M356" s="185"/>
      <c r="N356" s="79"/>
      <c r="O356" s="186"/>
      <c r="P356" s="79"/>
      <c r="Q356" s="187"/>
      <c r="R356" s="79"/>
      <c r="S356" s="181"/>
      <c r="T356" s="79"/>
      <c r="U356" s="181"/>
      <c r="V356" s="79"/>
      <c r="W356" s="182"/>
      <c r="X356" s="79"/>
      <c r="Y356" s="182"/>
      <c r="Z356" s="79"/>
      <c r="AA356" s="181"/>
      <c r="AB356" s="79"/>
      <c r="AC356" s="181"/>
      <c r="AD356" s="79"/>
      <c r="AE356" s="182"/>
      <c r="AF356" s="79"/>
      <c r="AG356" s="182"/>
      <c r="AH356" s="79"/>
      <c r="AI356" s="181"/>
      <c r="AJ356" s="79"/>
      <c r="AK356" s="181"/>
      <c r="AL356" s="79"/>
      <c r="AM356" s="182"/>
      <c r="AN356" s="79"/>
      <c r="AO356" s="182"/>
      <c r="AP356" s="79"/>
      <c r="AQ356" s="181"/>
      <c r="AR356" s="79"/>
      <c r="AS356" s="181"/>
      <c r="AT356" s="79"/>
      <c r="AU356" s="182"/>
      <c r="AV356" s="79"/>
      <c r="AW356" s="182"/>
      <c r="AX356" s="79"/>
      <c r="AY356" s="181"/>
      <c r="AZ356" s="79"/>
      <c r="BA356" s="181"/>
      <c r="BB356" s="79"/>
      <c r="BC356" s="182"/>
      <c r="BD356" s="79"/>
      <c r="BE356" s="182"/>
      <c r="BF356" s="79"/>
      <c r="BG356" s="181"/>
      <c r="BH356" s="79"/>
      <c r="BI356" s="181"/>
      <c r="BJ356" s="79"/>
      <c r="BK356" s="182"/>
      <c r="BL356" s="79"/>
      <c r="BM356" s="182"/>
      <c r="BN356" s="79"/>
      <c r="BO356" s="180"/>
      <c r="BP356" s="78"/>
      <c r="BQ356" s="79"/>
      <c r="BR356" s="26"/>
      <c r="BS356" s="193"/>
      <c r="BT356" s="79"/>
      <c r="BU356" s="192"/>
      <c r="BV356" s="78"/>
      <c r="BW356" s="78"/>
      <c r="BX356" s="78"/>
      <c r="BY356" s="78"/>
      <c r="BZ356" s="78"/>
      <c r="CA356" s="79"/>
      <c r="CB356" s="192"/>
      <c r="CC356" s="78"/>
      <c r="CD356" s="78"/>
      <c r="CE356" s="78"/>
      <c r="CF356" s="78"/>
      <c r="CG356" s="78"/>
      <c r="CH356" s="79"/>
      <c r="CI356" s="27">
        <f t="shared" si="1"/>
        <v>0</v>
      </c>
    </row>
    <row r="357" spans="1:87" ht="34.5" customHeight="1" x14ac:dyDescent="0.25">
      <c r="A357" s="23">
        <f t="shared" si="0"/>
        <v>345</v>
      </c>
      <c r="B357" s="179"/>
      <c r="C357" s="79"/>
      <c r="D357" s="181"/>
      <c r="E357" s="78"/>
      <c r="F357" s="79"/>
      <c r="G357" s="188"/>
      <c r="H357" s="79"/>
      <c r="I357" s="24"/>
      <c r="J357" s="25"/>
      <c r="K357" s="184"/>
      <c r="L357" s="79"/>
      <c r="M357" s="189"/>
      <c r="N357" s="79"/>
      <c r="O357" s="186"/>
      <c r="P357" s="79"/>
      <c r="Q357" s="190"/>
      <c r="R357" s="79"/>
      <c r="S357" s="181"/>
      <c r="T357" s="79"/>
      <c r="U357" s="181"/>
      <c r="V357" s="79"/>
      <c r="W357" s="179"/>
      <c r="X357" s="79"/>
      <c r="Y357" s="179"/>
      <c r="Z357" s="79"/>
      <c r="AA357" s="181"/>
      <c r="AB357" s="79"/>
      <c r="AC357" s="181"/>
      <c r="AD357" s="79"/>
      <c r="AE357" s="179"/>
      <c r="AF357" s="79"/>
      <c r="AG357" s="179"/>
      <c r="AH357" s="79"/>
      <c r="AI357" s="181"/>
      <c r="AJ357" s="79"/>
      <c r="AK357" s="181"/>
      <c r="AL357" s="79"/>
      <c r="AM357" s="179"/>
      <c r="AN357" s="79"/>
      <c r="AO357" s="179"/>
      <c r="AP357" s="79"/>
      <c r="AQ357" s="181"/>
      <c r="AR357" s="79"/>
      <c r="AS357" s="181"/>
      <c r="AT357" s="79"/>
      <c r="AU357" s="179"/>
      <c r="AV357" s="79"/>
      <c r="AW357" s="179"/>
      <c r="AX357" s="79"/>
      <c r="AY357" s="181"/>
      <c r="AZ357" s="79"/>
      <c r="BA357" s="181"/>
      <c r="BB357" s="79"/>
      <c r="BC357" s="179"/>
      <c r="BD357" s="79"/>
      <c r="BE357" s="179"/>
      <c r="BF357" s="79"/>
      <c r="BG357" s="181"/>
      <c r="BH357" s="79"/>
      <c r="BI357" s="181"/>
      <c r="BJ357" s="79"/>
      <c r="BK357" s="179"/>
      <c r="BL357" s="79"/>
      <c r="BM357" s="179"/>
      <c r="BN357" s="79"/>
      <c r="BO357" s="180"/>
      <c r="BP357" s="78"/>
      <c r="BQ357" s="79"/>
      <c r="BR357" s="26"/>
      <c r="BS357" s="191"/>
      <c r="BT357" s="79"/>
      <c r="BU357" s="192"/>
      <c r="BV357" s="78"/>
      <c r="BW357" s="78"/>
      <c r="BX357" s="78"/>
      <c r="BY357" s="78"/>
      <c r="BZ357" s="78"/>
      <c r="CA357" s="79"/>
      <c r="CB357" s="192"/>
      <c r="CC357" s="78"/>
      <c r="CD357" s="78"/>
      <c r="CE357" s="78"/>
      <c r="CF357" s="78"/>
      <c r="CG357" s="78"/>
      <c r="CH357" s="79"/>
      <c r="CI357" s="27">
        <f t="shared" si="1"/>
        <v>0</v>
      </c>
    </row>
    <row r="358" spans="1:87" ht="34.5" customHeight="1" x14ac:dyDescent="0.25">
      <c r="A358" s="23">
        <f t="shared" si="0"/>
        <v>346</v>
      </c>
      <c r="B358" s="182"/>
      <c r="C358" s="79"/>
      <c r="D358" s="179"/>
      <c r="E358" s="78"/>
      <c r="F358" s="79"/>
      <c r="G358" s="183"/>
      <c r="H358" s="79"/>
      <c r="I358" s="24"/>
      <c r="J358" s="28"/>
      <c r="K358" s="184"/>
      <c r="L358" s="79"/>
      <c r="M358" s="185"/>
      <c r="N358" s="79"/>
      <c r="O358" s="186"/>
      <c r="P358" s="79"/>
      <c r="Q358" s="187"/>
      <c r="R358" s="79"/>
      <c r="S358" s="181"/>
      <c r="T358" s="79"/>
      <c r="U358" s="181"/>
      <c r="V358" s="79"/>
      <c r="W358" s="182"/>
      <c r="X358" s="79"/>
      <c r="Y358" s="182"/>
      <c r="Z358" s="79"/>
      <c r="AA358" s="181"/>
      <c r="AB358" s="79"/>
      <c r="AC358" s="181"/>
      <c r="AD358" s="79"/>
      <c r="AE358" s="182"/>
      <c r="AF358" s="79"/>
      <c r="AG358" s="182"/>
      <c r="AH358" s="79"/>
      <c r="AI358" s="181"/>
      <c r="AJ358" s="79"/>
      <c r="AK358" s="181"/>
      <c r="AL358" s="79"/>
      <c r="AM358" s="182"/>
      <c r="AN358" s="79"/>
      <c r="AO358" s="182"/>
      <c r="AP358" s="79"/>
      <c r="AQ358" s="181"/>
      <c r="AR358" s="79"/>
      <c r="AS358" s="181"/>
      <c r="AT358" s="79"/>
      <c r="AU358" s="182"/>
      <c r="AV358" s="79"/>
      <c r="AW358" s="182"/>
      <c r="AX358" s="79"/>
      <c r="AY358" s="181"/>
      <c r="AZ358" s="79"/>
      <c r="BA358" s="181"/>
      <c r="BB358" s="79"/>
      <c r="BC358" s="182"/>
      <c r="BD358" s="79"/>
      <c r="BE358" s="182"/>
      <c r="BF358" s="79"/>
      <c r="BG358" s="181"/>
      <c r="BH358" s="79"/>
      <c r="BI358" s="181"/>
      <c r="BJ358" s="79"/>
      <c r="BK358" s="182"/>
      <c r="BL358" s="79"/>
      <c r="BM358" s="182"/>
      <c r="BN358" s="79"/>
      <c r="BO358" s="180"/>
      <c r="BP358" s="78"/>
      <c r="BQ358" s="79"/>
      <c r="BR358" s="26"/>
      <c r="BS358" s="193"/>
      <c r="BT358" s="79"/>
      <c r="BU358" s="192"/>
      <c r="BV358" s="78"/>
      <c r="BW358" s="78"/>
      <c r="BX358" s="78"/>
      <c r="BY358" s="78"/>
      <c r="BZ358" s="78"/>
      <c r="CA358" s="79"/>
      <c r="CB358" s="192"/>
      <c r="CC358" s="78"/>
      <c r="CD358" s="78"/>
      <c r="CE358" s="78"/>
      <c r="CF358" s="78"/>
      <c r="CG358" s="78"/>
      <c r="CH358" s="79"/>
      <c r="CI358" s="27">
        <f t="shared" si="1"/>
        <v>0</v>
      </c>
    </row>
    <row r="359" spans="1:87" ht="34.5" customHeight="1" x14ac:dyDescent="0.25">
      <c r="A359" s="23">
        <f t="shared" si="0"/>
        <v>347</v>
      </c>
      <c r="B359" s="179"/>
      <c r="C359" s="79"/>
      <c r="D359" s="181"/>
      <c r="E359" s="78"/>
      <c r="F359" s="79"/>
      <c r="G359" s="188"/>
      <c r="H359" s="79"/>
      <c r="I359" s="24"/>
      <c r="J359" s="25"/>
      <c r="K359" s="184"/>
      <c r="L359" s="79"/>
      <c r="M359" s="189"/>
      <c r="N359" s="79"/>
      <c r="O359" s="186"/>
      <c r="P359" s="79"/>
      <c r="Q359" s="190"/>
      <c r="R359" s="79"/>
      <c r="S359" s="181"/>
      <c r="T359" s="79"/>
      <c r="U359" s="181"/>
      <c r="V359" s="79"/>
      <c r="W359" s="179"/>
      <c r="X359" s="79"/>
      <c r="Y359" s="179"/>
      <c r="Z359" s="79"/>
      <c r="AA359" s="181"/>
      <c r="AB359" s="79"/>
      <c r="AC359" s="181"/>
      <c r="AD359" s="79"/>
      <c r="AE359" s="179"/>
      <c r="AF359" s="79"/>
      <c r="AG359" s="179"/>
      <c r="AH359" s="79"/>
      <c r="AI359" s="181"/>
      <c r="AJ359" s="79"/>
      <c r="AK359" s="181"/>
      <c r="AL359" s="79"/>
      <c r="AM359" s="179"/>
      <c r="AN359" s="79"/>
      <c r="AO359" s="179"/>
      <c r="AP359" s="79"/>
      <c r="AQ359" s="181"/>
      <c r="AR359" s="79"/>
      <c r="AS359" s="181"/>
      <c r="AT359" s="79"/>
      <c r="AU359" s="179"/>
      <c r="AV359" s="79"/>
      <c r="AW359" s="179"/>
      <c r="AX359" s="79"/>
      <c r="AY359" s="181"/>
      <c r="AZ359" s="79"/>
      <c r="BA359" s="181"/>
      <c r="BB359" s="79"/>
      <c r="BC359" s="179"/>
      <c r="BD359" s="79"/>
      <c r="BE359" s="179"/>
      <c r="BF359" s="79"/>
      <c r="BG359" s="181"/>
      <c r="BH359" s="79"/>
      <c r="BI359" s="181"/>
      <c r="BJ359" s="79"/>
      <c r="BK359" s="179"/>
      <c r="BL359" s="79"/>
      <c r="BM359" s="179"/>
      <c r="BN359" s="79"/>
      <c r="BO359" s="180"/>
      <c r="BP359" s="78"/>
      <c r="BQ359" s="79"/>
      <c r="BR359" s="26"/>
      <c r="BS359" s="191"/>
      <c r="BT359" s="79"/>
      <c r="BU359" s="192"/>
      <c r="BV359" s="78"/>
      <c r="BW359" s="78"/>
      <c r="BX359" s="78"/>
      <c r="BY359" s="78"/>
      <c r="BZ359" s="78"/>
      <c r="CA359" s="79"/>
      <c r="CB359" s="192"/>
      <c r="CC359" s="78"/>
      <c r="CD359" s="78"/>
      <c r="CE359" s="78"/>
      <c r="CF359" s="78"/>
      <c r="CG359" s="78"/>
      <c r="CH359" s="79"/>
      <c r="CI359" s="27">
        <f t="shared" si="1"/>
        <v>0</v>
      </c>
    </row>
    <row r="360" spans="1:87" ht="34.5" customHeight="1" x14ac:dyDescent="0.25">
      <c r="A360" s="23">
        <f t="shared" si="0"/>
        <v>348</v>
      </c>
      <c r="B360" s="182"/>
      <c r="C360" s="79"/>
      <c r="D360" s="179"/>
      <c r="E360" s="78"/>
      <c r="F360" s="79"/>
      <c r="G360" s="183"/>
      <c r="H360" s="79"/>
      <c r="I360" s="24"/>
      <c r="J360" s="28"/>
      <c r="K360" s="184"/>
      <c r="L360" s="79"/>
      <c r="M360" s="185"/>
      <c r="N360" s="79"/>
      <c r="O360" s="186"/>
      <c r="P360" s="79"/>
      <c r="Q360" s="187"/>
      <c r="R360" s="79"/>
      <c r="S360" s="181"/>
      <c r="T360" s="79"/>
      <c r="U360" s="181"/>
      <c r="V360" s="79"/>
      <c r="W360" s="182"/>
      <c r="X360" s="79"/>
      <c r="Y360" s="182"/>
      <c r="Z360" s="79"/>
      <c r="AA360" s="181"/>
      <c r="AB360" s="79"/>
      <c r="AC360" s="181"/>
      <c r="AD360" s="79"/>
      <c r="AE360" s="182"/>
      <c r="AF360" s="79"/>
      <c r="AG360" s="182"/>
      <c r="AH360" s="79"/>
      <c r="AI360" s="181"/>
      <c r="AJ360" s="79"/>
      <c r="AK360" s="181"/>
      <c r="AL360" s="79"/>
      <c r="AM360" s="182"/>
      <c r="AN360" s="79"/>
      <c r="AO360" s="182"/>
      <c r="AP360" s="79"/>
      <c r="AQ360" s="181"/>
      <c r="AR360" s="79"/>
      <c r="AS360" s="181"/>
      <c r="AT360" s="79"/>
      <c r="AU360" s="182"/>
      <c r="AV360" s="79"/>
      <c r="AW360" s="182"/>
      <c r="AX360" s="79"/>
      <c r="AY360" s="181"/>
      <c r="AZ360" s="79"/>
      <c r="BA360" s="181"/>
      <c r="BB360" s="79"/>
      <c r="BC360" s="182"/>
      <c r="BD360" s="79"/>
      <c r="BE360" s="182"/>
      <c r="BF360" s="79"/>
      <c r="BG360" s="181"/>
      <c r="BH360" s="79"/>
      <c r="BI360" s="181"/>
      <c r="BJ360" s="79"/>
      <c r="BK360" s="182"/>
      <c r="BL360" s="79"/>
      <c r="BM360" s="182"/>
      <c r="BN360" s="79"/>
      <c r="BO360" s="180"/>
      <c r="BP360" s="78"/>
      <c r="BQ360" s="79"/>
      <c r="BR360" s="26"/>
      <c r="BS360" s="193"/>
      <c r="BT360" s="79"/>
      <c r="BU360" s="192"/>
      <c r="BV360" s="78"/>
      <c r="BW360" s="78"/>
      <c r="BX360" s="78"/>
      <c r="BY360" s="78"/>
      <c r="BZ360" s="78"/>
      <c r="CA360" s="79"/>
      <c r="CB360" s="192"/>
      <c r="CC360" s="78"/>
      <c r="CD360" s="78"/>
      <c r="CE360" s="78"/>
      <c r="CF360" s="78"/>
      <c r="CG360" s="78"/>
      <c r="CH360" s="79"/>
      <c r="CI360" s="27">
        <f t="shared" si="1"/>
        <v>0</v>
      </c>
    </row>
    <row r="361" spans="1:87" ht="34.5" customHeight="1" x14ac:dyDescent="0.25">
      <c r="A361" s="23">
        <f t="shared" si="0"/>
        <v>349</v>
      </c>
      <c r="B361" s="179"/>
      <c r="C361" s="79"/>
      <c r="D361" s="181"/>
      <c r="E361" s="78"/>
      <c r="F361" s="79"/>
      <c r="G361" s="188"/>
      <c r="H361" s="79"/>
      <c r="I361" s="24"/>
      <c r="J361" s="25"/>
      <c r="K361" s="184"/>
      <c r="L361" s="79"/>
      <c r="M361" s="189"/>
      <c r="N361" s="79"/>
      <c r="O361" s="186"/>
      <c r="P361" s="79"/>
      <c r="Q361" s="190"/>
      <c r="R361" s="79"/>
      <c r="S361" s="181"/>
      <c r="T361" s="79"/>
      <c r="U361" s="181"/>
      <c r="V361" s="79"/>
      <c r="W361" s="179"/>
      <c r="X361" s="79"/>
      <c r="Y361" s="179"/>
      <c r="Z361" s="79"/>
      <c r="AA361" s="181"/>
      <c r="AB361" s="79"/>
      <c r="AC361" s="181"/>
      <c r="AD361" s="79"/>
      <c r="AE361" s="179"/>
      <c r="AF361" s="79"/>
      <c r="AG361" s="179"/>
      <c r="AH361" s="79"/>
      <c r="AI361" s="181"/>
      <c r="AJ361" s="79"/>
      <c r="AK361" s="181"/>
      <c r="AL361" s="79"/>
      <c r="AM361" s="179"/>
      <c r="AN361" s="79"/>
      <c r="AO361" s="179"/>
      <c r="AP361" s="79"/>
      <c r="AQ361" s="181"/>
      <c r="AR361" s="79"/>
      <c r="AS361" s="181"/>
      <c r="AT361" s="79"/>
      <c r="AU361" s="179"/>
      <c r="AV361" s="79"/>
      <c r="AW361" s="179"/>
      <c r="AX361" s="79"/>
      <c r="AY361" s="181"/>
      <c r="AZ361" s="79"/>
      <c r="BA361" s="181"/>
      <c r="BB361" s="79"/>
      <c r="BC361" s="179"/>
      <c r="BD361" s="79"/>
      <c r="BE361" s="179"/>
      <c r="BF361" s="79"/>
      <c r="BG361" s="181"/>
      <c r="BH361" s="79"/>
      <c r="BI361" s="181"/>
      <c r="BJ361" s="79"/>
      <c r="BK361" s="179"/>
      <c r="BL361" s="79"/>
      <c r="BM361" s="179"/>
      <c r="BN361" s="79"/>
      <c r="BO361" s="180"/>
      <c r="BP361" s="78"/>
      <c r="BQ361" s="79"/>
      <c r="BR361" s="26"/>
      <c r="BS361" s="191"/>
      <c r="BT361" s="79"/>
      <c r="BU361" s="192"/>
      <c r="BV361" s="78"/>
      <c r="BW361" s="78"/>
      <c r="BX361" s="78"/>
      <c r="BY361" s="78"/>
      <c r="BZ361" s="78"/>
      <c r="CA361" s="79"/>
      <c r="CB361" s="192"/>
      <c r="CC361" s="78"/>
      <c r="CD361" s="78"/>
      <c r="CE361" s="78"/>
      <c r="CF361" s="78"/>
      <c r="CG361" s="78"/>
      <c r="CH361" s="79"/>
      <c r="CI361" s="27">
        <f t="shared" si="1"/>
        <v>0</v>
      </c>
    </row>
    <row r="362" spans="1:87" ht="34.5" customHeight="1" x14ac:dyDescent="0.25">
      <c r="A362" s="23">
        <f t="shared" si="0"/>
        <v>350</v>
      </c>
      <c r="B362" s="182"/>
      <c r="C362" s="79"/>
      <c r="D362" s="179"/>
      <c r="E362" s="78"/>
      <c r="F362" s="79"/>
      <c r="G362" s="183"/>
      <c r="H362" s="79"/>
      <c r="I362" s="24"/>
      <c r="J362" s="28"/>
      <c r="K362" s="184"/>
      <c r="L362" s="79"/>
      <c r="M362" s="185"/>
      <c r="N362" s="79"/>
      <c r="O362" s="186"/>
      <c r="P362" s="79"/>
      <c r="Q362" s="187"/>
      <c r="R362" s="79"/>
      <c r="S362" s="181"/>
      <c r="T362" s="79"/>
      <c r="U362" s="181"/>
      <c r="V362" s="79"/>
      <c r="W362" s="182"/>
      <c r="X362" s="79"/>
      <c r="Y362" s="182"/>
      <c r="Z362" s="79"/>
      <c r="AA362" s="181"/>
      <c r="AB362" s="79"/>
      <c r="AC362" s="181"/>
      <c r="AD362" s="79"/>
      <c r="AE362" s="182"/>
      <c r="AF362" s="79"/>
      <c r="AG362" s="182"/>
      <c r="AH362" s="79"/>
      <c r="AI362" s="181"/>
      <c r="AJ362" s="79"/>
      <c r="AK362" s="181"/>
      <c r="AL362" s="79"/>
      <c r="AM362" s="182"/>
      <c r="AN362" s="79"/>
      <c r="AO362" s="182"/>
      <c r="AP362" s="79"/>
      <c r="AQ362" s="181"/>
      <c r="AR362" s="79"/>
      <c r="AS362" s="181"/>
      <c r="AT362" s="79"/>
      <c r="AU362" s="182"/>
      <c r="AV362" s="79"/>
      <c r="AW362" s="182"/>
      <c r="AX362" s="79"/>
      <c r="AY362" s="181"/>
      <c r="AZ362" s="79"/>
      <c r="BA362" s="181"/>
      <c r="BB362" s="79"/>
      <c r="BC362" s="182"/>
      <c r="BD362" s="79"/>
      <c r="BE362" s="182"/>
      <c r="BF362" s="79"/>
      <c r="BG362" s="181"/>
      <c r="BH362" s="79"/>
      <c r="BI362" s="181"/>
      <c r="BJ362" s="79"/>
      <c r="BK362" s="182"/>
      <c r="BL362" s="79"/>
      <c r="BM362" s="182"/>
      <c r="BN362" s="79"/>
      <c r="BO362" s="180"/>
      <c r="BP362" s="78"/>
      <c r="BQ362" s="79"/>
      <c r="BR362" s="26"/>
      <c r="BS362" s="193"/>
      <c r="BT362" s="79"/>
      <c r="BU362" s="192"/>
      <c r="BV362" s="78"/>
      <c r="BW362" s="78"/>
      <c r="BX362" s="78"/>
      <c r="BY362" s="78"/>
      <c r="BZ362" s="78"/>
      <c r="CA362" s="79"/>
      <c r="CB362" s="192"/>
      <c r="CC362" s="78"/>
      <c r="CD362" s="78"/>
      <c r="CE362" s="78"/>
      <c r="CF362" s="78"/>
      <c r="CG362" s="78"/>
      <c r="CH362" s="79"/>
      <c r="CI362" s="27">
        <f t="shared" si="1"/>
        <v>0</v>
      </c>
    </row>
    <row r="363" spans="1:87" ht="34.5" customHeight="1" x14ac:dyDescent="0.25">
      <c r="A363" s="23">
        <f t="shared" si="0"/>
        <v>351</v>
      </c>
      <c r="B363" s="179"/>
      <c r="C363" s="79"/>
      <c r="D363" s="181"/>
      <c r="E363" s="78"/>
      <c r="F363" s="79"/>
      <c r="G363" s="188"/>
      <c r="H363" s="79"/>
      <c r="I363" s="24"/>
      <c r="J363" s="25"/>
      <c r="K363" s="184"/>
      <c r="L363" s="79"/>
      <c r="M363" s="189"/>
      <c r="N363" s="79"/>
      <c r="O363" s="186"/>
      <c r="P363" s="79"/>
      <c r="Q363" s="190"/>
      <c r="R363" s="79"/>
      <c r="S363" s="181"/>
      <c r="T363" s="79"/>
      <c r="U363" s="181"/>
      <c r="V363" s="79"/>
      <c r="W363" s="179"/>
      <c r="X363" s="79"/>
      <c r="Y363" s="179"/>
      <c r="Z363" s="79"/>
      <c r="AA363" s="181"/>
      <c r="AB363" s="79"/>
      <c r="AC363" s="181"/>
      <c r="AD363" s="79"/>
      <c r="AE363" s="179"/>
      <c r="AF363" s="79"/>
      <c r="AG363" s="179"/>
      <c r="AH363" s="79"/>
      <c r="AI363" s="181"/>
      <c r="AJ363" s="79"/>
      <c r="AK363" s="181"/>
      <c r="AL363" s="79"/>
      <c r="AM363" s="179"/>
      <c r="AN363" s="79"/>
      <c r="AO363" s="179"/>
      <c r="AP363" s="79"/>
      <c r="AQ363" s="181"/>
      <c r="AR363" s="79"/>
      <c r="AS363" s="181"/>
      <c r="AT363" s="79"/>
      <c r="AU363" s="179"/>
      <c r="AV363" s="79"/>
      <c r="AW363" s="179"/>
      <c r="AX363" s="79"/>
      <c r="AY363" s="181"/>
      <c r="AZ363" s="79"/>
      <c r="BA363" s="181"/>
      <c r="BB363" s="79"/>
      <c r="BC363" s="179"/>
      <c r="BD363" s="79"/>
      <c r="BE363" s="179"/>
      <c r="BF363" s="79"/>
      <c r="BG363" s="181"/>
      <c r="BH363" s="79"/>
      <c r="BI363" s="181"/>
      <c r="BJ363" s="79"/>
      <c r="BK363" s="179"/>
      <c r="BL363" s="79"/>
      <c r="BM363" s="179"/>
      <c r="BN363" s="79"/>
      <c r="BO363" s="180"/>
      <c r="BP363" s="78"/>
      <c r="BQ363" s="79"/>
      <c r="BR363" s="26"/>
      <c r="BS363" s="191"/>
      <c r="BT363" s="79"/>
      <c r="BU363" s="192"/>
      <c r="BV363" s="78"/>
      <c r="BW363" s="78"/>
      <c r="BX363" s="78"/>
      <c r="BY363" s="78"/>
      <c r="BZ363" s="78"/>
      <c r="CA363" s="79"/>
      <c r="CB363" s="192"/>
      <c r="CC363" s="78"/>
      <c r="CD363" s="78"/>
      <c r="CE363" s="78"/>
      <c r="CF363" s="78"/>
      <c r="CG363" s="78"/>
      <c r="CH363" s="79"/>
      <c r="CI363" s="27">
        <f t="shared" si="1"/>
        <v>0</v>
      </c>
    </row>
    <row r="364" spans="1:87" ht="34.5" customHeight="1" x14ac:dyDescent="0.25">
      <c r="A364" s="23">
        <f t="shared" si="0"/>
        <v>352</v>
      </c>
      <c r="B364" s="182"/>
      <c r="C364" s="79"/>
      <c r="D364" s="179"/>
      <c r="E364" s="78"/>
      <c r="F364" s="79"/>
      <c r="G364" s="183"/>
      <c r="H364" s="79"/>
      <c r="I364" s="24"/>
      <c r="J364" s="28"/>
      <c r="K364" s="184"/>
      <c r="L364" s="79"/>
      <c r="M364" s="185"/>
      <c r="N364" s="79"/>
      <c r="O364" s="186"/>
      <c r="P364" s="79"/>
      <c r="Q364" s="187"/>
      <c r="R364" s="79"/>
      <c r="S364" s="181"/>
      <c r="T364" s="79"/>
      <c r="U364" s="181"/>
      <c r="V364" s="79"/>
      <c r="W364" s="182"/>
      <c r="X364" s="79"/>
      <c r="Y364" s="182"/>
      <c r="Z364" s="79"/>
      <c r="AA364" s="181"/>
      <c r="AB364" s="79"/>
      <c r="AC364" s="181"/>
      <c r="AD364" s="79"/>
      <c r="AE364" s="182"/>
      <c r="AF364" s="79"/>
      <c r="AG364" s="182"/>
      <c r="AH364" s="79"/>
      <c r="AI364" s="181"/>
      <c r="AJ364" s="79"/>
      <c r="AK364" s="181"/>
      <c r="AL364" s="79"/>
      <c r="AM364" s="182"/>
      <c r="AN364" s="79"/>
      <c r="AO364" s="182"/>
      <c r="AP364" s="79"/>
      <c r="AQ364" s="181"/>
      <c r="AR364" s="79"/>
      <c r="AS364" s="181"/>
      <c r="AT364" s="79"/>
      <c r="AU364" s="182"/>
      <c r="AV364" s="79"/>
      <c r="AW364" s="182"/>
      <c r="AX364" s="79"/>
      <c r="AY364" s="181"/>
      <c r="AZ364" s="79"/>
      <c r="BA364" s="181"/>
      <c r="BB364" s="79"/>
      <c r="BC364" s="182"/>
      <c r="BD364" s="79"/>
      <c r="BE364" s="182"/>
      <c r="BF364" s="79"/>
      <c r="BG364" s="181"/>
      <c r="BH364" s="79"/>
      <c r="BI364" s="181"/>
      <c r="BJ364" s="79"/>
      <c r="BK364" s="182"/>
      <c r="BL364" s="79"/>
      <c r="BM364" s="182"/>
      <c r="BN364" s="79"/>
      <c r="BO364" s="180"/>
      <c r="BP364" s="78"/>
      <c r="BQ364" s="79"/>
      <c r="BR364" s="26"/>
      <c r="BS364" s="193"/>
      <c r="BT364" s="79"/>
      <c r="BU364" s="192"/>
      <c r="BV364" s="78"/>
      <c r="BW364" s="78"/>
      <c r="BX364" s="78"/>
      <c r="BY364" s="78"/>
      <c r="BZ364" s="78"/>
      <c r="CA364" s="79"/>
      <c r="CB364" s="192"/>
      <c r="CC364" s="78"/>
      <c r="CD364" s="78"/>
      <c r="CE364" s="78"/>
      <c r="CF364" s="78"/>
      <c r="CG364" s="78"/>
      <c r="CH364" s="79"/>
      <c r="CI364" s="27">
        <f t="shared" si="1"/>
        <v>0</v>
      </c>
    </row>
    <row r="365" spans="1:87" ht="34.5" customHeight="1" x14ac:dyDescent="0.25">
      <c r="A365" s="23">
        <f t="shared" si="0"/>
        <v>353</v>
      </c>
      <c r="B365" s="179"/>
      <c r="C365" s="79"/>
      <c r="D365" s="181"/>
      <c r="E365" s="78"/>
      <c r="F365" s="79"/>
      <c r="G365" s="188"/>
      <c r="H365" s="79"/>
      <c r="I365" s="24"/>
      <c r="J365" s="25"/>
      <c r="K365" s="184"/>
      <c r="L365" s="79"/>
      <c r="M365" s="189"/>
      <c r="N365" s="79"/>
      <c r="O365" s="186"/>
      <c r="P365" s="79"/>
      <c r="Q365" s="190"/>
      <c r="R365" s="79"/>
      <c r="S365" s="181"/>
      <c r="T365" s="79"/>
      <c r="U365" s="181"/>
      <c r="V365" s="79"/>
      <c r="W365" s="179"/>
      <c r="X365" s="79"/>
      <c r="Y365" s="179"/>
      <c r="Z365" s="79"/>
      <c r="AA365" s="181"/>
      <c r="AB365" s="79"/>
      <c r="AC365" s="181"/>
      <c r="AD365" s="79"/>
      <c r="AE365" s="179"/>
      <c r="AF365" s="79"/>
      <c r="AG365" s="179"/>
      <c r="AH365" s="79"/>
      <c r="AI365" s="181"/>
      <c r="AJ365" s="79"/>
      <c r="AK365" s="181"/>
      <c r="AL365" s="79"/>
      <c r="AM365" s="179"/>
      <c r="AN365" s="79"/>
      <c r="AO365" s="179"/>
      <c r="AP365" s="79"/>
      <c r="AQ365" s="181"/>
      <c r="AR365" s="79"/>
      <c r="AS365" s="181"/>
      <c r="AT365" s="79"/>
      <c r="AU365" s="179"/>
      <c r="AV365" s="79"/>
      <c r="AW365" s="179"/>
      <c r="AX365" s="79"/>
      <c r="AY365" s="181"/>
      <c r="AZ365" s="79"/>
      <c r="BA365" s="181"/>
      <c r="BB365" s="79"/>
      <c r="BC365" s="179"/>
      <c r="BD365" s="79"/>
      <c r="BE365" s="179"/>
      <c r="BF365" s="79"/>
      <c r="BG365" s="181"/>
      <c r="BH365" s="79"/>
      <c r="BI365" s="181"/>
      <c r="BJ365" s="79"/>
      <c r="BK365" s="179"/>
      <c r="BL365" s="79"/>
      <c r="BM365" s="179"/>
      <c r="BN365" s="79"/>
      <c r="BO365" s="180"/>
      <c r="BP365" s="78"/>
      <c r="BQ365" s="79"/>
      <c r="BR365" s="26"/>
      <c r="BS365" s="191"/>
      <c r="BT365" s="79"/>
      <c r="BU365" s="192"/>
      <c r="BV365" s="78"/>
      <c r="BW365" s="78"/>
      <c r="BX365" s="78"/>
      <c r="BY365" s="78"/>
      <c r="BZ365" s="78"/>
      <c r="CA365" s="79"/>
      <c r="CB365" s="192"/>
      <c r="CC365" s="78"/>
      <c r="CD365" s="78"/>
      <c r="CE365" s="78"/>
      <c r="CF365" s="78"/>
      <c r="CG365" s="78"/>
      <c r="CH365" s="79"/>
      <c r="CI365" s="27">
        <f t="shared" si="1"/>
        <v>0</v>
      </c>
    </row>
    <row r="366" spans="1:87" ht="34.5" customHeight="1" x14ac:dyDescent="0.25">
      <c r="A366" s="23">
        <f t="shared" si="0"/>
        <v>354</v>
      </c>
      <c r="B366" s="182"/>
      <c r="C366" s="79"/>
      <c r="D366" s="179"/>
      <c r="E366" s="78"/>
      <c r="F366" s="79"/>
      <c r="G366" s="183"/>
      <c r="H366" s="79"/>
      <c r="I366" s="24"/>
      <c r="J366" s="28"/>
      <c r="K366" s="184"/>
      <c r="L366" s="79"/>
      <c r="M366" s="185"/>
      <c r="N366" s="79"/>
      <c r="O366" s="186"/>
      <c r="P366" s="79"/>
      <c r="Q366" s="187"/>
      <c r="R366" s="79"/>
      <c r="S366" s="181"/>
      <c r="T366" s="79"/>
      <c r="U366" s="181"/>
      <c r="V366" s="79"/>
      <c r="W366" s="182"/>
      <c r="X366" s="79"/>
      <c r="Y366" s="182"/>
      <c r="Z366" s="79"/>
      <c r="AA366" s="181"/>
      <c r="AB366" s="79"/>
      <c r="AC366" s="181"/>
      <c r="AD366" s="79"/>
      <c r="AE366" s="182"/>
      <c r="AF366" s="79"/>
      <c r="AG366" s="182"/>
      <c r="AH366" s="79"/>
      <c r="AI366" s="181"/>
      <c r="AJ366" s="79"/>
      <c r="AK366" s="181"/>
      <c r="AL366" s="79"/>
      <c r="AM366" s="182"/>
      <c r="AN366" s="79"/>
      <c r="AO366" s="182"/>
      <c r="AP366" s="79"/>
      <c r="AQ366" s="181"/>
      <c r="AR366" s="79"/>
      <c r="AS366" s="181"/>
      <c r="AT366" s="79"/>
      <c r="AU366" s="182"/>
      <c r="AV366" s="79"/>
      <c r="AW366" s="182"/>
      <c r="AX366" s="79"/>
      <c r="AY366" s="181"/>
      <c r="AZ366" s="79"/>
      <c r="BA366" s="181"/>
      <c r="BB366" s="79"/>
      <c r="BC366" s="182"/>
      <c r="BD366" s="79"/>
      <c r="BE366" s="182"/>
      <c r="BF366" s="79"/>
      <c r="BG366" s="181"/>
      <c r="BH366" s="79"/>
      <c r="BI366" s="181"/>
      <c r="BJ366" s="79"/>
      <c r="BK366" s="182"/>
      <c r="BL366" s="79"/>
      <c r="BM366" s="182"/>
      <c r="BN366" s="79"/>
      <c r="BO366" s="180"/>
      <c r="BP366" s="78"/>
      <c r="BQ366" s="79"/>
      <c r="BR366" s="26"/>
      <c r="BS366" s="193"/>
      <c r="BT366" s="79"/>
      <c r="BU366" s="192"/>
      <c r="BV366" s="78"/>
      <c r="BW366" s="78"/>
      <c r="BX366" s="78"/>
      <c r="BY366" s="78"/>
      <c r="BZ366" s="78"/>
      <c r="CA366" s="79"/>
      <c r="CB366" s="192"/>
      <c r="CC366" s="78"/>
      <c r="CD366" s="78"/>
      <c r="CE366" s="78"/>
      <c r="CF366" s="78"/>
      <c r="CG366" s="78"/>
      <c r="CH366" s="79"/>
      <c r="CI366" s="27">
        <f t="shared" si="1"/>
        <v>0</v>
      </c>
    </row>
    <row r="367" spans="1:87" ht="34.5" customHeight="1" x14ac:dyDescent="0.25">
      <c r="A367" s="23">
        <f t="shared" si="0"/>
        <v>355</v>
      </c>
      <c r="B367" s="179"/>
      <c r="C367" s="79"/>
      <c r="D367" s="181"/>
      <c r="E367" s="78"/>
      <c r="F367" s="79"/>
      <c r="G367" s="188"/>
      <c r="H367" s="79"/>
      <c r="I367" s="24"/>
      <c r="J367" s="25"/>
      <c r="K367" s="184"/>
      <c r="L367" s="79"/>
      <c r="M367" s="189"/>
      <c r="N367" s="79"/>
      <c r="O367" s="186"/>
      <c r="P367" s="79"/>
      <c r="Q367" s="190"/>
      <c r="R367" s="79"/>
      <c r="S367" s="181"/>
      <c r="T367" s="79"/>
      <c r="U367" s="181"/>
      <c r="V367" s="79"/>
      <c r="W367" s="179"/>
      <c r="X367" s="79"/>
      <c r="Y367" s="179"/>
      <c r="Z367" s="79"/>
      <c r="AA367" s="181"/>
      <c r="AB367" s="79"/>
      <c r="AC367" s="181"/>
      <c r="AD367" s="79"/>
      <c r="AE367" s="179"/>
      <c r="AF367" s="79"/>
      <c r="AG367" s="179"/>
      <c r="AH367" s="79"/>
      <c r="AI367" s="181"/>
      <c r="AJ367" s="79"/>
      <c r="AK367" s="181"/>
      <c r="AL367" s="79"/>
      <c r="AM367" s="179"/>
      <c r="AN367" s="79"/>
      <c r="AO367" s="179"/>
      <c r="AP367" s="79"/>
      <c r="AQ367" s="181"/>
      <c r="AR367" s="79"/>
      <c r="AS367" s="181"/>
      <c r="AT367" s="79"/>
      <c r="AU367" s="179"/>
      <c r="AV367" s="79"/>
      <c r="AW367" s="179"/>
      <c r="AX367" s="79"/>
      <c r="AY367" s="181"/>
      <c r="AZ367" s="79"/>
      <c r="BA367" s="181"/>
      <c r="BB367" s="79"/>
      <c r="BC367" s="179"/>
      <c r="BD367" s="79"/>
      <c r="BE367" s="179"/>
      <c r="BF367" s="79"/>
      <c r="BG367" s="181"/>
      <c r="BH367" s="79"/>
      <c r="BI367" s="181"/>
      <c r="BJ367" s="79"/>
      <c r="BK367" s="179"/>
      <c r="BL367" s="79"/>
      <c r="BM367" s="179"/>
      <c r="BN367" s="79"/>
      <c r="BO367" s="180"/>
      <c r="BP367" s="78"/>
      <c r="BQ367" s="79"/>
      <c r="BR367" s="26"/>
      <c r="BS367" s="191"/>
      <c r="BT367" s="79"/>
      <c r="BU367" s="192"/>
      <c r="BV367" s="78"/>
      <c r="BW367" s="78"/>
      <c r="BX367" s="78"/>
      <c r="BY367" s="78"/>
      <c r="BZ367" s="78"/>
      <c r="CA367" s="79"/>
      <c r="CB367" s="192"/>
      <c r="CC367" s="78"/>
      <c r="CD367" s="78"/>
      <c r="CE367" s="78"/>
      <c r="CF367" s="78"/>
      <c r="CG367" s="78"/>
      <c r="CH367" s="79"/>
      <c r="CI367" s="27">
        <f t="shared" si="1"/>
        <v>0</v>
      </c>
    </row>
    <row r="368" spans="1:87" ht="34.5" customHeight="1" x14ac:dyDescent="0.25">
      <c r="A368" s="23">
        <f t="shared" si="0"/>
        <v>356</v>
      </c>
      <c r="B368" s="182"/>
      <c r="C368" s="79"/>
      <c r="D368" s="179"/>
      <c r="E368" s="78"/>
      <c r="F368" s="79"/>
      <c r="G368" s="183"/>
      <c r="H368" s="79"/>
      <c r="I368" s="24"/>
      <c r="J368" s="28"/>
      <c r="K368" s="184"/>
      <c r="L368" s="79"/>
      <c r="M368" s="185"/>
      <c r="N368" s="79"/>
      <c r="O368" s="186"/>
      <c r="P368" s="79"/>
      <c r="Q368" s="187"/>
      <c r="R368" s="79"/>
      <c r="S368" s="181"/>
      <c r="T368" s="79"/>
      <c r="U368" s="181"/>
      <c r="V368" s="79"/>
      <c r="W368" s="182"/>
      <c r="X368" s="79"/>
      <c r="Y368" s="182"/>
      <c r="Z368" s="79"/>
      <c r="AA368" s="181"/>
      <c r="AB368" s="79"/>
      <c r="AC368" s="181"/>
      <c r="AD368" s="79"/>
      <c r="AE368" s="182"/>
      <c r="AF368" s="79"/>
      <c r="AG368" s="182"/>
      <c r="AH368" s="79"/>
      <c r="AI368" s="181"/>
      <c r="AJ368" s="79"/>
      <c r="AK368" s="181"/>
      <c r="AL368" s="79"/>
      <c r="AM368" s="182"/>
      <c r="AN368" s="79"/>
      <c r="AO368" s="182"/>
      <c r="AP368" s="79"/>
      <c r="AQ368" s="181"/>
      <c r="AR368" s="79"/>
      <c r="AS368" s="181"/>
      <c r="AT368" s="79"/>
      <c r="AU368" s="182"/>
      <c r="AV368" s="79"/>
      <c r="AW368" s="182"/>
      <c r="AX368" s="79"/>
      <c r="AY368" s="181"/>
      <c r="AZ368" s="79"/>
      <c r="BA368" s="181"/>
      <c r="BB368" s="79"/>
      <c r="BC368" s="182"/>
      <c r="BD368" s="79"/>
      <c r="BE368" s="182"/>
      <c r="BF368" s="79"/>
      <c r="BG368" s="181"/>
      <c r="BH368" s="79"/>
      <c r="BI368" s="181"/>
      <c r="BJ368" s="79"/>
      <c r="BK368" s="182"/>
      <c r="BL368" s="79"/>
      <c r="BM368" s="182"/>
      <c r="BN368" s="79"/>
      <c r="BO368" s="180"/>
      <c r="BP368" s="78"/>
      <c r="BQ368" s="79"/>
      <c r="BR368" s="26"/>
      <c r="BS368" s="193"/>
      <c r="BT368" s="79"/>
      <c r="BU368" s="192"/>
      <c r="BV368" s="78"/>
      <c r="BW368" s="78"/>
      <c r="BX368" s="78"/>
      <c r="BY368" s="78"/>
      <c r="BZ368" s="78"/>
      <c r="CA368" s="79"/>
      <c r="CB368" s="192"/>
      <c r="CC368" s="78"/>
      <c r="CD368" s="78"/>
      <c r="CE368" s="78"/>
      <c r="CF368" s="78"/>
      <c r="CG368" s="78"/>
      <c r="CH368" s="79"/>
      <c r="CI368" s="27">
        <f t="shared" si="1"/>
        <v>0</v>
      </c>
    </row>
    <row r="369" spans="1:87" ht="34.5" customHeight="1" x14ac:dyDescent="0.25">
      <c r="A369" s="23">
        <f t="shared" si="0"/>
        <v>357</v>
      </c>
      <c r="B369" s="179"/>
      <c r="C369" s="79"/>
      <c r="D369" s="181"/>
      <c r="E369" s="78"/>
      <c r="F369" s="79"/>
      <c r="G369" s="188"/>
      <c r="H369" s="79"/>
      <c r="I369" s="24"/>
      <c r="J369" s="25"/>
      <c r="K369" s="184"/>
      <c r="L369" s="79"/>
      <c r="M369" s="189"/>
      <c r="N369" s="79"/>
      <c r="O369" s="186"/>
      <c r="P369" s="79"/>
      <c r="Q369" s="190"/>
      <c r="R369" s="79"/>
      <c r="S369" s="181"/>
      <c r="T369" s="79"/>
      <c r="U369" s="181"/>
      <c r="V369" s="79"/>
      <c r="W369" s="179"/>
      <c r="X369" s="79"/>
      <c r="Y369" s="179"/>
      <c r="Z369" s="79"/>
      <c r="AA369" s="181"/>
      <c r="AB369" s="79"/>
      <c r="AC369" s="181"/>
      <c r="AD369" s="79"/>
      <c r="AE369" s="179"/>
      <c r="AF369" s="79"/>
      <c r="AG369" s="179"/>
      <c r="AH369" s="79"/>
      <c r="AI369" s="181"/>
      <c r="AJ369" s="79"/>
      <c r="AK369" s="181"/>
      <c r="AL369" s="79"/>
      <c r="AM369" s="179"/>
      <c r="AN369" s="79"/>
      <c r="AO369" s="179"/>
      <c r="AP369" s="79"/>
      <c r="AQ369" s="181"/>
      <c r="AR369" s="79"/>
      <c r="AS369" s="181"/>
      <c r="AT369" s="79"/>
      <c r="AU369" s="179"/>
      <c r="AV369" s="79"/>
      <c r="AW369" s="179"/>
      <c r="AX369" s="79"/>
      <c r="AY369" s="181"/>
      <c r="AZ369" s="79"/>
      <c r="BA369" s="181"/>
      <c r="BB369" s="79"/>
      <c r="BC369" s="179"/>
      <c r="BD369" s="79"/>
      <c r="BE369" s="179"/>
      <c r="BF369" s="79"/>
      <c r="BG369" s="181"/>
      <c r="BH369" s="79"/>
      <c r="BI369" s="181"/>
      <c r="BJ369" s="79"/>
      <c r="BK369" s="179"/>
      <c r="BL369" s="79"/>
      <c r="BM369" s="179"/>
      <c r="BN369" s="79"/>
      <c r="BO369" s="180"/>
      <c r="BP369" s="78"/>
      <c r="BQ369" s="79"/>
      <c r="BR369" s="26"/>
      <c r="BS369" s="191"/>
      <c r="BT369" s="79"/>
      <c r="BU369" s="192"/>
      <c r="BV369" s="78"/>
      <c r="BW369" s="78"/>
      <c r="BX369" s="78"/>
      <c r="BY369" s="78"/>
      <c r="BZ369" s="78"/>
      <c r="CA369" s="79"/>
      <c r="CB369" s="192"/>
      <c r="CC369" s="78"/>
      <c r="CD369" s="78"/>
      <c r="CE369" s="78"/>
      <c r="CF369" s="78"/>
      <c r="CG369" s="78"/>
      <c r="CH369" s="79"/>
      <c r="CI369" s="27">
        <f t="shared" si="1"/>
        <v>0</v>
      </c>
    </row>
    <row r="370" spans="1:87" ht="34.5" customHeight="1" x14ac:dyDescent="0.25">
      <c r="A370" s="23">
        <f t="shared" si="0"/>
        <v>358</v>
      </c>
      <c r="B370" s="182"/>
      <c r="C370" s="79"/>
      <c r="D370" s="179"/>
      <c r="E370" s="78"/>
      <c r="F370" s="79"/>
      <c r="G370" s="183"/>
      <c r="H370" s="79"/>
      <c r="I370" s="24"/>
      <c r="J370" s="28"/>
      <c r="K370" s="184"/>
      <c r="L370" s="79"/>
      <c r="M370" s="185"/>
      <c r="N370" s="79"/>
      <c r="O370" s="186"/>
      <c r="P370" s="79"/>
      <c r="Q370" s="187"/>
      <c r="R370" s="79"/>
      <c r="S370" s="181"/>
      <c r="T370" s="79"/>
      <c r="U370" s="181"/>
      <c r="V370" s="79"/>
      <c r="W370" s="182"/>
      <c r="X370" s="79"/>
      <c r="Y370" s="182"/>
      <c r="Z370" s="79"/>
      <c r="AA370" s="181"/>
      <c r="AB370" s="79"/>
      <c r="AC370" s="181"/>
      <c r="AD370" s="79"/>
      <c r="AE370" s="182"/>
      <c r="AF370" s="79"/>
      <c r="AG370" s="182"/>
      <c r="AH370" s="79"/>
      <c r="AI370" s="181"/>
      <c r="AJ370" s="79"/>
      <c r="AK370" s="181"/>
      <c r="AL370" s="79"/>
      <c r="AM370" s="182"/>
      <c r="AN370" s="79"/>
      <c r="AO370" s="182"/>
      <c r="AP370" s="79"/>
      <c r="AQ370" s="181"/>
      <c r="AR370" s="79"/>
      <c r="AS370" s="181"/>
      <c r="AT370" s="79"/>
      <c r="AU370" s="182"/>
      <c r="AV370" s="79"/>
      <c r="AW370" s="182"/>
      <c r="AX370" s="79"/>
      <c r="AY370" s="181"/>
      <c r="AZ370" s="79"/>
      <c r="BA370" s="181"/>
      <c r="BB370" s="79"/>
      <c r="BC370" s="182"/>
      <c r="BD370" s="79"/>
      <c r="BE370" s="182"/>
      <c r="BF370" s="79"/>
      <c r="BG370" s="181"/>
      <c r="BH370" s="79"/>
      <c r="BI370" s="181"/>
      <c r="BJ370" s="79"/>
      <c r="BK370" s="182"/>
      <c r="BL370" s="79"/>
      <c r="BM370" s="182"/>
      <c r="BN370" s="79"/>
      <c r="BO370" s="180"/>
      <c r="BP370" s="78"/>
      <c r="BQ370" s="79"/>
      <c r="BR370" s="26"/>
      <c r="BS370" s="193"/>
      <c r="BT370" s="79"/>
      <c r="BU370" s="192"/>
      <c r="BV370" s="78"/>
      <c r="BW370" s="78"/>
      <c r="BX370" s="78"/>
      <c r="BY370" s="78"/>
      <c r="BZ370" s="78"/>
      <c r="CA370" s="79"/>
      <c r="CB370" s="192"/>
      <c r="CC370" s="78"/>
      <c r="CD370" s="78"/>
      <c r="CE370" s="78"/>
      <c r="CF370" s="78"/>
      <c r="CG370" s="78"/>
      <c r="CH370" s="79"/>
      <c r="CI370" s="27">
        <f t="shared" si="1"/>
        <v>0</v>
      </c>
    </row>
    <row r="371" spans="1:87" ht="34.5" customHeight="1" x14ac:dyDescent="0.25">
      <c r="A371" s="23">
        <f t="shared" si="0"/>
        <v>359</v>
      </c>
      <c r="B371" s="179"/>
      <c r="C371" s="79"/>
      <c r="D371" s="181"/>
      <c r="E371" s="78"/>
      <c r="F371" s="79"/>
      <c r="G371" s="188"/>
      <c r="H371" s="79"/>
      <c r="I371" s="24"/>
      <c r="J371" s="25"/>
      <c r="K371" s="184"/>
      <c r="L371" s="79"/>
      <c r="M371" s="189"/>
      <c r="N371" s="79"/>
      <c r="O371" s="186"/>
      <c r="P371" s="79"/>
      <c r="Q371" s="190"/>
      <c r="R371" s="79"/>
      <c r="S371" s="181"/>
      <c r="T371" s="79"/>
      <c r="U371" s="181"/>
      <c r="V371" s="79"/>
      <c r="W371" s="179"/>
      <c r="X371" s="79"/>
      <c r="Y371" s="179"/>
      <c r="Z371" s="79"/>
      <c r="AA371" s="181"/>
      <c r="AB371" s="79"/>
      <c r="AC371" s="181"/>
      <c r="AD371" s="79"/>
      <c r="AE371" s="179"/>
      <c r="AF371" s="79"/>
      <c r="AG371" s="179"/>
      <c r="AH371" s="79"/>
      <c r="AI371" s="181"/>
      <c r="AJ371" s="79"/>
      <c r="AK371" s="181"/>
      <c r="AL371" s="79"/>
      <c r="AM371" s="179"/>
      <c r="AN371" s="79"/>
      <c r="AO371" s="179"/>
      <c r="AP371" s="79"/>
      <c r="AQ371" s="181"/>
      <c r="AR371" s="79"/>
      <c r="AS371" s="181"/>
      <c r="AT371" s="79"/>
      <c r="AU371" s="179"/>
      <c r="AV371" s="79"/>
      <c r="AW371" s="179"/>
      <c r="AX371" s="79"/>
      <c r="AY371" s="181"/>
      <c r="AZ371" s="79"/>
      <c r="BA371" s="181"/>
      <c r="BB371" s="79"/>
      <c r="BC371" s="179"/>
      <c r="BD371" s="79"/>
      <c r="BE371" s="179"/>
      <c r="BF371" s="79"/>
      <c r="BG371" s="181"/>
      <c r="BH371" s="79"/>
      <c r="BI371" s="181"/>
      <c r="BJ371" s="79"/>
      <c r="BK371" s="179"/>
      <c r="BL371" s="79"/>
      <c r="BM371" s="179"/>
      <c r="BN371" s="79"/>
      <c r="BO371" s="180"/>
      <c r="BP371" s="78"/>
      <c r="BQ371" s="79"/>
      <c r="BR371" s="26"/>
      <c r="BS371" s="191"/>
      <c r="BT371" s="79"/>
      <c r="BU371" s="192"/>
      <c r="BV371" s="78"/>
      <c r="BW371" s="78"/>
      <c r="BX371" s="78"/>
      <c r="BY371" s="78"/>
      <c r="BZ371" s="78"/>
      <c r="CA371" s="79"/>
      <c r="CB371" s="192"/>
      <c r="CC371" s="78"/>
      <c r="CD371" s="78"/>
      <c r="CE371" s="78"/>
      <c r="CF371" s="78"/>
      <c r="CG371" s="78"/>
      <c r="CH371" s="79"/>
      <c r="CI371" s="27">
        <f t="shared" si="1"/>
        <v>0</v>
      </c>
    </row>
    <row r="372" spans="1:87" ht="34.5" customHeight="1" x14ac:dyDescent="0.25">
      <c r="A372" s="23">
        <f t="shared" si="0"/>
        <v>360</v>
      </c>
      <c r="B372" s="182"/>
      <c r="C372" s="79"/>
      <c r="D372" s="179"/>
      <c r="E372" s="78"/>
      <c r="F372" s="79"/>
      <c r="G372" s="183"/>
      <c r="H372" s="79"/>
      <c r="I372" s="24"/>
      <c r="J372" s="28"/>
      <c r="K372" s="184"/>
      <c r="L372" s="79"/>
      <c r="M372" s="185"/>
      <c r="N372" s="79"/>
      <c r="O372" s="186"/>
      <c r="P372" s="79"/>
      <c r="Q372" s="187"/>
      <c r="R372" s="79"/>
      <c r="S372" s="181"/>
      <c r="T372" s="79"/>
      <c r="U372" s="181"/>
      <c r="V372" s="79"/>
      <c r="W372" s="182"/>
      <c r="X372" s="79"/>
      <c r="Y372" s="182"/>
      <c r="Z372" s="79"/>
      <c r="AA372" s="181"/>
      <c r="AB372" s="79"/>
      <c r="AC372" s="181"/>
      <c r="AD372" s="79"/>
      <c r="AE372" s="182"/>
      <c r="AF372" s="79"/>
      <c r="AG372" s="182"/>
      <c r="AH372" s="79"/>
      <c r="AI372" s="181"/>
      <c r="AJ372" s="79"/>
      <c r="AK372" s="181"/>
      <c r="AL372" s="79"/>
      <c r="AM372" s="182"/>
      <c r="AN372" s="79"/>
      <c r="AO372" s="182"/>
      <c r="AP372" s="79"/>
      <c r="AQ372" s="181"/>
      <c r="AR372" s="79"/>
      <c r="AS372" s="181"/>
      <c r="AT372" s="79"/>
      <c r="AU372" s="182"/>
      <c r="AV372" s="79"/>
      <c r="AW372" s="182"/>
      <c r="AX372" s="79"/>
      <c r="AY372" s="181"/>
      <c r="AZ372" s="79"/>
      <c r="BA372" s="181"/>
      <c r="BB372" s="79"/>
      <c r="BC372" s="182"/>
      <c r="BD372" s="79"/>
      <c r="BE372" s="182"/>
      <c r="BF372" s="79"/>
      <c r="BG372" s="181"/>
      <c r="BH372" s="79"/>
      <c r="BI372" s="181"/>
      <c r="BJ372" s="79"/>
      <c r="BK372" s="182"/>
      <c r="BL372" s="79"/>
      <c r="BM372" s="182"/>
      <c r="BN372" s="79"/>
      <c r="BO372" s="180"/>
      <c r="BP372" s="78"/>
      <c r="BQ372" s="79"/>
      <c r="BR372" s="26"/>
      <c r="BS372" s="193"/>
      <c r="BT372" s="79"/>
      <c r="BU372" s="192"/>
      <c r="BV372" s="78"/>
      <c r="BW372" s="78"/>
      <c r="BX372" s="78"/>
      <c r="BY372" s="78"/>
      <c r="BZ372" s="78"/>
      <c r="CA372" s="79"/>
      <c r="CB372" s="192"/>
      <c r="CC372" s="78"/>
      <c r="CD372" s="78"/>
      <c r="CE372" s="78"/>
      <c r="CF372" s="78"/>
      <c r="CG372" s="78"/>
      <c r="CH372" s="79"/>
      <c r="CI372" s="27">
        <f t="shared" si="1"/>
        <v>0</v>
      </c>
    </row>
    <row r="373" spans="1:87" ht="34.5" customHeight="1" x14ac:dyDescent="0.25">
      <c r="A373" s="23">
        <f t="shared" si="0"/>
        <v>361</v>
      </c>
      <c r="B373" s="179"/>
      <c r="C373" s="79"/>
      <c r="D373" s="181"/>
      <c r="E373" s="78"/>
      <c r="F373" s="79"/>
      <c r="G373" s="188"/>
      <c r="H373" s="79"/>
      <c r="I373" s="24"/>
      <c r="J373" s="25"/>
      <c r="K373" s="184"/>
      <c r="L373" s="79"/>
      <c r="M373" s="189"/>
      <c r="N373" s="79"/>
      <c r="O373" s="186"/>
      <c r="P373" s="79"/>
      <c r="Q373" s="190"/>
      <c r="R373" s="79"/>
      <c r="S373" s="181"/>
      <c r="T373" s="79"/>
      <c r="U373" s="181"/>
      <c r="V373" s="79"/>
      <c r="W373" s="179"/>
      <c r="X373" s="79"/>
      <c r="Y373" s="179"/>
      <c r="Z373" s="79"/>
      <c r="AA373" s="181"/>
      <c r="AB373" s="79"/>
      <c r="AC373" s="181"/>
      <c r="AD373" s="79"/>
      <c r="AE373" s="179"/>
      <c r="AF373" s="79"/>
      <c r="AG373" s="179"/>
      <c r="AH373" s="79"/>
      <c r="AI373" s="181"/>
      <c r="AJ373" s="79"/>
      <c r="AK373" s="181"/>
      <c r="AL373" s="79"/>
      <c r="AM373" s="179"/>
      <c r="AN373" s="79"/>
      <c r="AO373" s="179"/>
      <c r="AP373" s="79"/>
      <c r="AQ373" s="181"/>
      <c r="AR373" s="79"/>
      <c r="AS373" s="181"/>
      <c r="AT373" s="79"/>
      <c r="AU373" s="179"/>
      <c r="AV373" s="79"/>
      <c r="AW373" s="179"/>
      <c r="AX373" s="79"/>
      <c r="AY373" s="181"/>
      <c r="AZ373" s="79"/>
      <c r="BA373" s="181"/>
      <c r="BB373" s="79"/>
      <c r="BC373" s="179"/>
      <c r="BD373" s="79"/>
      <c r="BE373" s="179"/>
      <c r="BF373" s="79"/>
      <c r="BG373" s="181"/>
      <c r="BH373" s="79"/>
      <c r="BI373" s="181"/>
      <c r="BJ373" s="79"/>
      <c r="BK373" s="179"/>
      <c r="BL373" s="79"/>
      <c r="BM373" s="179"/>
      <c r="BN373" s="79"/>
      <c r="BO373" s="180"/>
      <c r="BP373" s="78"/>
      <c r="BQ373" s="79"/>
      <c r="BR373" s="26"/>
      <c r="BS373" s="191"/>
      <c r="BT373" s="79"/>
      <c r="BU373" s="192"/>
      <c r="BV373" s="78"/>
      <c r="BW373" s="78"/>
      <c r="BX373" s="78"/>
      <c r="BY373" s="78"/>
      <c r="BZ373" s="78"/>
      <c r="CA373" s="79"/>
      <c r="CB373" s="192"/>
      <c r="CC373" s="78"/>
      <c r="CD373" s="78"/>
      <c r="CE373" s="78"/>
      <c r="CF373" s="78"/>
      <c r="CG373" s="78"/>
      <c r="CH373" s="79"/>
      <c r="CI373" s="27">
        <f t="shared" si="1"/>
        <v>0</v>
      </c>
    </row>
    <row r="374" spans="1:87" ht="34.5" customHeight="1" x14ac:dyDescent="0.25">
      <c r="A374" s="23">
        <f t="shared" si="0"/>
        <v>362</v>
      </c>
      <c r="B374" s="182"/>
      <c r="C374" s="79"/>
      <c r="D374" s="179"/>
      <c r="E374" s="78"/>
      <c r="F374" s="79"/>
      <c r="G374" s="183"/>
      <c r="H374" s="79"/>
      <c r="I374" s="24"/>
      <c r="J374" s="28"/>
      <c r="K374" s="184"/>
      <c r="L374" s="79"/>
      <c r="M374" s="185"/>
      <c r="N374" s="79"/>
      <c r="O374" s="186"/>
      <c r="P374" s="79"/>
      <c r="Q374" s="187"/>
      <c r="R374" s="79"/>
      <c r="S374" s="181"/>
      <c r="T374" s="79"/>
      <c r="U374" s="181"/>
      <c r="V374" s="79"/>
      <c r="W374" s="182"/>
      <c r="X374" s="79"/>
      <c r="Y374" s="182"/>
      <c r="Z374" s="79"/>
      <c r="AA374" s="181"/>
      <c r="AB374" s="79"/>
      <c r="AC374" s="181"/>
      <c r="AD374" s="79"/>
      <c r="AE374" s="182"/>
      <c r="AF374" s="79"/>
      <c r="AG374" s="182"/>
      <c r="AH374" s="79"/>
      <c r="AI374" s="181"/>
      <c r="AJ374" s="79"/>
      <c r="AK374" s="181"/>
      <c r="AL374" s="79"/>
      <c r="AM374" s="182"/>
      <c r="AN374" s="79"/>
      <c r="AO374" s="182"/>
      <c r="AP374" s="79"/>
      <c r="AQ374" s="181"/>
      <c r="AR374" s="79"/>
      <c r="AS374" s="181"/>
      <c r="AT374" s="79"/>
      <c r="AU374" s="182"/>
      <c r="AV374" s="79"/>
      <c r="AW374" s="182"/>
      <c r="AX374" s="79"/>
      <c r="AY374" s="181"/>
      <c r="AZ374" s="79"/>
      <c r="BA374" s="181"/>
      <c r="BB374" s="79"/>
      <c r="BC374" s="182"/>
      <c r="BD374" s="79"/>
      <c r="BE374" s="182"/>
      <c r="BF374" s="79"/>
      <c r="BG374" s="181"/>
      <c r="BH374" s="79"/>
      <c r="BI374" s="181"/>
      <c r="BJ374" s="79"/>
      <c r="BK374" s="182"/>
      <c r="BL374" s="79"/>
      <c r="BM374" s="182"/>
      <c r="BN374" s="79"/>
      <c r="BO374" s="180"/>
      <c r="BP374" s="78"/>
      <c r="BQ374" s="79"/>
      <c r="BR374" s="26"/>
      <c r="BS374" s="193"/>
      <c r="BT374" s="79"/>
      <c r="BU374" s="192"/>
      <c r="BV374" s="78"/>
      <c r="BW374" s="78"/>
      <c r="BX374" s="78"/>
      <c r="BY374" s="78"/>
      <c r="BZ374" s="78"/>
      <c r="CA374" s="79"/>
      <c r="CB374" s="192"/>
      <c r="CC374" s="78"/>
      <c r="CD374" s="78"/>
      <c r="CE374" s="78"/>
      <c r="CF374" s="78"/>
      <c r="CG374" s="78"/>
      <c r="CH374" s="79"/>
      <c r="CI374" s="27">
        <f t="shared" si="1"/>
        <v>0</v>
      </c>
    </row>
    <row r="375" spans="1:87" ht="34.5" customHeight="1" x14ac:dyDescent="0.25">
      <c r="A375" s="23">
        <f t="shared" si="0"/>
        <v>363</v>
      </c>
      <c r="B375" s="179"/>
      <c r="C375" s="79"/>
      <c r="D375" s="181"/>
      <c r="E375" s="78"/>
      <c r="F375" s="79"/>
      <c r="G375" s="188"/>
      <c r="H375" s="79"/>
      <c r="I375" s="24"/>
      <c r="J375" s="25"/>
      <c r="K375" s="184"/>
      <c r="L375" s="79"/>
      <c r="M375" s="189"/>
      <c r="N375" s="79"/>
      <c r="O375" s="186"/>
      <c r="P375" s="79"/>
      <c r="Q375" s="190"/>
      <c r="R375" s="79"/>
      <c r="S375" s="181"/>
      <c r="T375" s="79"/>
      <c r="U375" s="181"/>
      <c r="V375" s="79"/>
      <c r="W375" s="179"/>
      <c r="X375" s="79"/>
      <c r="Y375" s="179"/>
      <c r="Z375" s="79"/>
      <c r="AA375" s="181"/>
      <c r="AB375" s="79"/>
      <c r="AC375" s="181"/>
      <c r="AD375" s="79"/>
      <c r="AE375" s="179"/>
      <c r="AF375" s="79"/>
      <c r="AG375" s="179"/>
      <c r="AH375" s="79"/>
      <c r="AI375" s="181"/>
      <c r="AJ375" s="79"/>
      <c r="AK375" s="181"/>
      <c r="AL375" s="79"/>
      <c r="AM375" s="179"/>
      <c r="AN375" s="79"/>
      <c r="AO375" s="179"/>
      <c r="AP375" s="79"/>
      <c r="AQ375" s="181"/>
      <c r="AR375" s="79"/>
      <c r="AS375" s="181"/>
      <c r="AT375" s="79"/>
      <c r="AU375" s="179"/>
      <c r="AV375" s="79"/>
      <c r="AW375" s="179"/>
      <c r="AX375" s="79"/>
      <c r="AY375" s="181"/>
      <c r="AZ375" s="79"/>
      <c r="BA375" s="181"/>
      <c r="BB375" s="79"/>
      <c r="BC375" s="179"/>
      <c r="BD375" s="79"/>
      <c r="BE375" s="179"/>
      <c r="BF375" s="79"/>
      <c r="BG375" s="181"/>
      <c r="BH375" s="79"/>
      <c r="BI375" s="181"/>
      <c r="BJ375" s="79"/>
      <c r="BK375" s="179"/>
      <c r="BL375" s="79"/>
      <c r="BM375" s="179"/>
      <c r="BN375" s="79"/>
      <c r="BO375" s="180"/>
      <c r="BP375" s="78"/>
      <c r="BQ375" s="79"/>
      <c r="BR375" s="26"/>
      <c r="BS375" s="191"/>
      <c r="BT375" s="79"/>
      <c r="BU375" s="192"/>
      <c r="BV375" s="78"/>
      <c r="BW375" s="78"/>
      <c r="BX375" s="78"/>
      <c r="BY375" s="78"/>
      <c r="BZ375" s="78"/>
      <c r="CA375" s="79"/>
      <c r="CB375" s="192"/>
      <c r="CC375" s="78"/>
      <c r="CD375" s="78"/>
      <c r="CE375" s="78"/>
      <c r="CF375" s="78"/>
      <c r="CG375" s="78"/>
      <c r="CH375" s="79"/>
      <c r="CI375" s="27">
        <f t="shared" si="1"/>
        <v>0</v>
      </c>
    </row>
    <row r="376" spans="1:87" ht="34.5" customHeight="1" x14ac:dyDescent="0.25">
      <c r="A376" s="23">
        <f t="shared" si="0"/>
        <v>364</v>
      </c>
      <c r="B376" s="182"/>
      <c r="C376" s="79"/>
      <c r="D376" s="179"/>
      <c r="E376" s="78"/>
      <c r="F376" s="79"/>
      <c r="G376" s="183"/>
      <c r="H376" s="79"/>
      <c r="I376" s="24"/>
      <c r="J376" s="28"/>
      <c r="K376" s="184"/>
      <c r="L376" s="79"/>
      <c r="M376" s="185"/>
      <c r="N376" s="79"/>
      <c r="O376" s="186"/>
      <c r="P376" s="79"/>
      <c r="Q376" s="187"/>
      <c r="R376" s="79"/>
      <c r="S376" s="181"/>
      <c r="T376" s="79"/>
      <c r="U376" s="181"/>
      <c r="V376" s="79"/>
      <c r="W376" s="182"/>
      <c r="X376" s="79"/>
      <c r="Y376" s="182"/>
      <c r="Z376" s="79"/>
      <c r="AA376" s="181"/>
      <c r="AB376" s="79"/>
      <c r="AC376" s="181"/>
      <c r="AD376" s="79"/>
      <c r="AE376" s="182"/>
      <c r="AF376" s="79"/>
      <c r="AG376" s="182"/>
      <c r="AH376" s="79"/>
      <c r="AI376" s="181"/>
      <c r="AJ376" s="79"/>
      <c r="AK376" s="181"/>
      <c r="AL376" s="79"/>
      <c r="AM376" s="182"/>
      <c r="AN376" s="79"/>
      <c r="AO376" s="182"/>
      <c r="AP376" s="79"/>
      <c r="AQ376" s="181"/>
      <c r="AR376" s="79"/>
      <c r="AS376" s="181"/>
      <c r="AT376" s="79"/>
      <c r="AU376" s="182"/>
      <c r="AV376" s="79"/>
      <c r="AW376" s="182"/>
      <c r="AX376" s="79"/>
      <c r="AY376" s="181"/>
      <c r="AZ376" s="79"/>
      <c r="BA376" s="181"/>
      <c r="BB376" s="79"/>
      <c r="BC376" s="182"/>
      <c r="BD376" s="79"/>
      <c r="BE376" s="182"/>
      <c r="BF376" s="79"/>
      <c r="BG376" s="181"/>
      <c r="BH376" s="79"/>
      <c r="BI376" s="181"/>
      <c r="BJ376" s="79"/>
      <c r="BK376" s="182"/>
      <c r="BL376" s="79"/>
      <c r="BM376" s="182"/>
      <c r="BN376" s="79"/>
      <c r="BO376" s="180"/>
      <c r="BP376" s="78"/>
      <c r="BQ376" s="79"/>
      <c r="BR376" s="26"/>
      <c r="BS376" s="193"/>
      <c r="BT376" s="79"/>
      <c r="BU376" s="192"/>
      <c r="BV376" s="78"/>
      <c r="BW376" s="78"/>
      <c r="BX376" s="78"/>
      <c r="BY376" s="78"/>
      <c r="BZ376" s="78"/>
      <c r="CA376" s="79"/>
      <c r="CB376" s="192"/>
      <c r="CC376" s="78"/>
      <c r="CD376" s="78"/>
      <c r="CE376" s="78"/>
      <c r="CF376" s="78"/>
      <c r="CG376" s="78"/>
      <c r="CH376" s="79"/>
      <c r="CI376" s="27">
        <f t="shared" si="1"/>
        <v>0</v>
      </c>
    </row>
    <row r="377" spans="1:87" ht="34.5" customHeight="1" x14ac:dyDescent="0.25">
      <c r="A377" s="23">
        <f t="shared" si="0"/>
        <v>365</v>
      </c>
      <c r="B377" s="179"/>
      <c r="C377" s="79"/>
      <c r="D377" s="181"/>
      <c r="E377" s="78"/>
      <c r="F377" s="79"/>
      <c r="G377" s="188"/>
      <c r="H377" s="79"/>
      <c r="I377" s="24"/>
      <c r="J377" s="25"/>
      <c r="K377" s="184"/>
      <c r="L377" s="79"/>
      <c r="M377" s="189"/>
      <c r="N377" s="79"/>
      <c r="O377" s="186"/>
      <c r="P377" s="79"/>
      <c r="Q377" s="190"/>
      <c r="R377" s="79"/>
      <c r="S377" s="181"/>
      <c r="T377" s="79"/>
      <c r="U377" s="181"/>
      <c r="V377" s="79"/>
      <c r="W377" s="179"/>
      <c r="X377" s="79"/>
      <c r="Y377" s="179"/>
      <c r="Z377" s="79"/>
      <c r="AA377" s="181"/>
      <c r="AB377" s="79"/>
      <c r="AC377" s="181"/>
      <c r="AD377" s="79"/>
      <c r="AE377" s="179"/>
      <c r="AF377" s="79"/>
      <c r="AG377" s="179"/>
      <c r="AH377" s="79"/>
      <c r="AI377" s="181"/>
      <c r="AJ377" s="79"/>
      <c r="AK377" s="181"/>
      <c r="AL377" s="79"/>
      <c r="AM377" s="179"/>
      <c r="AN377" s="79"/>
      <c r="AO377" s="179"/>
      <c r="AP377" s="79"/>
      <c r="AQ377" s="181"/>
      <c r="AR377" s="79"/>
      <c r="AS377" s="181"/>
      <c r="AT377" s="79"/>
      <c r="AU377" s="179"/>
      <c r="AV377" s="79"/>
      <c r="AW377" s="179"/>
      <c r="AX377" s="79"/>
      <c r="AY377" s="181"/>
      <c r="AZ377" s="79"/>
      <c r="BA377" s="181"/>
      <c r="BB377" s="79"/>
      <c r="BC377" s="179"/>
      <c r="BD377" s="79"/>
      <c r="BE377" s="179"/>
      <c r="BF377" s="79"/>
      <c r="BG377" s="181"/>
      <c r="BH377" s="79"/>
      <c r="BI377" s="181"/>
      <c r="BJ377" s="79"/>
      <c r="BK377" s="179"/>
      <c r="BL377" s="79"/>
      <c r="BM377" s="179"/>
      <c r="BN377" s="79"/>
      <c r="BO377" s="180"/>
      <c r="BP377" s="78"/>
      <c r="BQ377" s="79"/>
      <c r="BR377" s="26"/>
      <c r="BS377" s="191"/>
      <c r="BT377" s="79"/>
      <c r="BU377" s="192"/>
      <c r="BV377" s="78"/>
      <c r="BW377" s="78"/>
      <c r="BX377" s="78"/>
      <c r="BY377" s="78"/>
      <c r="BZ377" s="78"/>
      <c r="CA377" s="79"/>
      <c r="CB377" s="192"/>
      <c r="CC377" s="78"/>
      <c r="CD377" s="78"/>
      <c r="CE377" s="78"/>
      <c r="CF377" s="78"/>
      <c r="CG377" s="78"/>
      <c r="CH377" s="79"/>
      <c r="CI377" s="27">
        <f t="shared" si="1"/>
        <v>0</v>
      </c>
    </row>
    <row r="378" spans="1:87" ht="34.5" customHeight="1" x14ac:dyDescent="0.25">
      <c r="A378" s="23">
        <f t="shared" si="0"/>
        <v>366</v>
      </c>
      <c r="B378" s="182"/>
      <c r="C378" s="79"/>
      <c r="D378" s="179"/>
      <c r="E378" s="78"/>
      <c r="F378" s="79"/>
      <c r="G378" s="183"/>
      <c r="H378" s="79"/>
      <c r="I378" s="24"/>
      <c r="J378" s="28"/>
      <c r="K378" s="184"/>
      <c r="L378" s="79"/>
      <c r="M378" s="185"/>
      <c r="N378" s="79"/>
      <c r="O378" s="186"/>
      <c r="P378" s="79"/>
      <c r="Q378" s="187"/>
      <c r="R378" s="79"/>
      <c r="S378" s="181"/>
      <c r="T378" s="79"/>
      <c r="U378" s="181"/>
      <c r="V378" s="79"/>
      <c r="W378" s="182"/>
      <c r="X378" s="79"/>
      <c r="Y378" s="182"/>
      <c r="Z378" s="79"/>
      <c r="AA378" s="181"/>
      <c r="AB378" s="79"/>
      <c r="AC378" s="181"/>
      <c r="AD378" s="79"/>
      <c r="AE378" s="182"/>
      <c r="AF378" s="79"/>
      <c r="AG378" s="182"/>
      <c r="AH378" s="79"/>
      <c r="AI378" s="181"/>
      <c r="AJ378" s="79"/>
      <c r="AK378" s="181"/>
      <c r="AL378" s="79"/>
      <c r="AM378" s="182"/>
      <c r="AN378" s="79"/>
      <c r="AO378" s="182"/>
      <c r="AP378" s="79"/>
      <c r="AQ378" s="181"/>
      <c r="AR378" s="79"/>
      <c r="AS378" s="181"/>
      <c r="AT378" s="79"/>
      <c r="AU378" s="182"/>
      <c r="AV378" s="79"/>
      <c r="AW378" s="182"/>
      <c r="AX378" s="79"/>
      <c r="AY378" s="181"/>
      <c r="AZ378" s="79"/>
      <c r="BA378" s="181"/>
      <c r="BB378" s="79"/>
      <c r="BC378" s="182"/>
      <c r="BD378" s="79"/>
      <c r="BE378" s="182"/>
      <c r="BF378" s="79"/>
      <c r="BG378" s="181"/>
      <c r="BH378" s="79"/>
      <c r="BI378" s="181"/>
      <c r="BJ378" s="79"/>
      <c r="BK378" s="182"/>
      <c r="BL378" s="79"/>
      <c r="BM378" s="182"/>
      <c r="BN378" s="79"/>
      <c r="BO378" s="180"/>
      <c r="BP378" s="78"/>
      <c r="BQ378" s="79"/>
      <c r="BR378" s="26"/>
      <c r="BS378" s="193"/>
      <c r="BT378" s="79"/>
      <c r="BU378" s="192"/>
      <c r="BV378" s="78"/>
      <c r="BW378" s="78"/>
      <c r="BX378" s="78"/>
      <c r="BY378" s="78"/>
      <c r="BZ378" s="78"/>
      <c r="CA378" s="79"/>
      <c r="CB378" s="192"/>
      <c r="CC378" s="78"/>
      <c r="CD378" s="78"/>
      <c r="CE378" s="78"/>
      <c r="CF378" s="78"/>
      <c r="CG378" s="78"/>
      <c r="CH378" s="79"/>
      <c r="CI378" s="27">
        <f t="shared" si="1"/>
        <v>0</v>
      </c>
    </row>
    <row r="379" spans="1:87" ht="34.5" customHeight="1" x14ac:dyDescent="0.25">
      <c r="A379" s="23">
        <f t="shared" si="0"/>
        <v>367</v>
      </c>
      <c r="B379" s="179"/>
      <c r="C379" s="79"/>
      <c r="D379" s="181"/>
      <c r="E379" s="78"/>
      <c r="F379" s="79"/>
      <c r="G379" s="188"/>
      <c r="H379" s="79"/>
      <c r="I379" s="24"/>
      <c r="J379" s="25"/>
      <c r="K379" s="184"/>
      <c r="L379" s="79"/>
      <c r="M379" s="189"/>
      <c r="N379" s="79"/>
      <c r="O379" s="186"/>
      <c r="P379" s="79"/>
      <c r="Q379" s="190"/>
      <c r="R379" s="79"/>
      <c r="S379" s="181"/>
      <c r="T379" s="79"/>
      <c r="U379" s="181"/>
      <c r="V379" s="79"/>
      <c r="W379" s="179"/>
      <c r="X379" s="79"/>
      <c r="Y379" s="179"/>
      <c r="Z379" s="79"/>
      <c r="AA379" s="181"/>
      <c r="AB379" s="79"/>
      <c r="AC379" s="181"/>
      <c r="AD379" s="79"/>
      <c r="AE379" s="179"/>
      <c r="AF379" s="79"/>
      <c r="AG379" s="179"/>
      <c r="AH379" s="79"/>
      <c r="AI379" s="181"/>
      <c r="AJ379" s="79"/>
      <c r="AK379" s="181"/>
      <c r="AL379" s="79"/>
      <c r="AM379" s="179"/>
      <c r="AN379" s="79"/>
      <c r="AO379" s="179"/>
      <c r="AP379" s="79"/>
      <c r="AQ379" s="181"/>
      <c r="AR379" s="79"/>
      <c r="AS379" s="181"/>
      <c r="AT379" s="79"/>
      <c r="AU379" s="179"/>
      <c r="AV379" s="79"/>
      <c r="AW379" s="179"/>
      <c r="AX379" s="79"/>
      <c r="AY379" s="181"/>
      <c r="AZ379" s="79"/>
      <c r="BA379" s="181"/>
      <c r="BB379" s="79"/>
      <c r="BC379" s="179"/>
      <c r="BD379" s="79"/>
      <c r="BE379" s="179"/>
      <c r="BF379" s="79"/>
      <c r="BG379" s="181"/>
      <c r="BH379" s="79"/>
      <c r="BI379" s="181"/>
      <c r="BJ379" s="79"/>
      <c r="BK379" s="179"/>
      <c r="BL379" s="79"/>
      <c r="BM379" s="179"/>
      <c r="BN379" s="79"/>
      <c r="BO379" s="180"/>
      <c r="BP379" s="78"/>
      <c r="BQ379" s="79"/>
      <c r="BR379" s="26"/>
      <c r="BS379" s="191"/>
      <c r="BT379" s="79"/>
      <c r="BU379" s="192"/>
      <c r="BV379" s="78"/>
      <c r="BW379" s="78"/>
      <c r="BX379" s="78"/>
      <c r="BY379" s="78"/>
      <c r="BZ379" s="78"/>
      <c r="CA379" s="79"/>
      <c r="CB379" s="192"/>
      <c r="CC379" s="78"/>
      <c r="CD379" s="78"/>
      <c r="CE379" s="78"/>
      <c r="CF379" s="78"/>
      <c r="CG379" s="78"/>
      <c r="CH379" s="79"/>
      <c r="CI379" s="27">
        <f t="shared" si="1"/>
        <v>0</v>
      </c>
    </row>
    <row r="380" spans="1:87" ht="34.5" customHeight="1" x14ac:dyDescent="0.25">
      <c r="A380" s="23">
        <f t="shared" si="0"/>
        <v>368</v>
      </c>
      <c r="B380" s="182"/>
      <c r="C380" s="79"/>
      <c r="D380" s="179"/>
      <c r="E380" s="78"/>
      <c r="F380" s="79"/>
      <c r="G380" s="183"/>
      <c r="H380" s="79"/>
      <c r="I380" s="24"/>
      <c r="J380" s="28"/>
      <c r="K380" s="184"/>
      <c r="L380" s="79"/>
      <c r="M380" s="185"/>
      <c r="N380" s="79"/>
      <c r="O380" s="186"/>
      <c r="P380" s="79"/>
      <c r="Q380" s="187"/>
      <c r="R380" s="79"/>
      <c r="S380" s="181"/>
      <c r="T380" s="79"/>
      <c r="U380" s="181"/>
      <c r="V380" s="79"/>
      <c r="W380" s="182"/>
      <c r="X380" s="79"/>
      <c r="Y380" s="182"/>
      <c r="Z380" s="79"/>
      <c r="AA380" s="181"/>
      <c r="AB380" s="79"/>
      <c r="AC380" s="181"/>
      <c r="AD380" s="79"/>
      <c r="AE380" s="182"/>
      <c r="AF380" s="79"/>
      <c r="AG380" s="182"/>
      <c r="AH380" s="79"/>
      <c r="AI380" s="181"/>
      <c r="AJ380" s="79"/>
      <c r="AK380" s="181"/>
      <c r="AL380" s="79"/>
      <c r="AM380" s="182"/>
      <c r="AN380" s="79"/>
      <c r="AO380" s="182"/>
      <c r="AP380" s="79"/>
      <c r="AQ380" s="181"/>
      <c r="AR380" s="79"/>
      <c r="AS380" s="181"/>
      <c r="AT380" s="79"/>
      <c r="AU380" s="182"/>
      <c r="AV380" s="79"/>
      <c r="AW380" s="182"/>
      <c r="AX380" s="79"/>
      <c r="AY380" s="181"/>
      <c r="AZ380" s="79"/>
      <c r="BA380" s="181"/>
      <c r="BB380" s="79"/>
      <c r="BC380" s="182"/>
      <c r="BD380" s="79"/>
      <c r="BE380" s="182"/>
      <c r="BF380" s="79"/>
      <c r="BG380" s="181"/>
      <c r="BH380" s="79"/>
      <c r="BI380" s="181"/>
      <c r="BJ380" s="79"/>
      <c r="BK380" s="182"/>
      <c r="BL380" s="79"/>
      <c r="BM380" s="182"/>
      <c r="BN380" s="79"/>
      <c r="BO380" s="180"/>
      <c r="BP380" s="78"/>
      <c r="BQ380" s="79"/>
      <c r="BR380" s="26"/>
      <c r="BS380" s="193"/>
      <c r="BT380" s="79"/>
      <c r="BU380" s="192"/>
      <c r="BV380" s="78"/>
      <c r="BW380" s="78"/>
      <c r="BX380" s="78"/>
      <c r="BY380" s="78"/>
      <c r="BZ380" s="78"/>
      <c r="CA380" s="79"/>
      <c r="CB380" s="192"/>
      <c r="CC380" s="78"/>
      <c r="CD380" s="78"/>
      <c r="CE380" s="78"/>
      <c r="CF380" s="78"/>
      <c r="CG380" s="78"/>
      <c r="CH380" s="79"/>
      <c r="CI380" s="27">
        <f t="shared" si="1"/>
        <v>0</v>
      </c>
    </row>
    <row r="381" spans="1:87" ht="34.5" customHeight="1" x14ac:dyDescent="0.25">
      <c r="A381" s="23">
        <f t="shared" si="0"/>
        <v>369</v>
      </c>
      <c r="B381" s="179"/>
      <c r="C381" s="79"/>
      <c r="D381" s="181"/>
      <c r="E381" s="78"/>
      <c r="F381" s="79"/>
      <c r="G381" s="188"/>
      <c r="H381" s="79"/>
      <c r="I381" s="24"/>
      <c r="J381" s="25"/>
      <c r="K381" s="184"/>
      <c r="L381" s="79"/>
      <c r="M381" s="189"/>
      <c r="N381" s="79"/>
      <c r="O381" s="186"/>
      <c r="P381" s="79"/>
      <c r="Q381" s="190"/>
      <c r="R381" s="79"/>
      <c r="S381" s="181"/>
      <c r="T381" s="79"/>
      <c r="U381" s="181"/>
      <c r="V381" s="79"/>
      <c r="W381" s="179"/>
      <c r="X381" s="79"/>
      <c r="Y381" s="179"/>
      <c r="Z381" s="79"/>
      <c r="AA381" s="181"/>
      <c r="AB381" s="79"/>
      <c r="AC381" s="181"/>
      <c r="AD381" s="79"/>
      <c r="AE381" s="179"/>
      <c r="AF381" s="79"/>
      <c r="AG381" s="179"/>
      <c r="AH381" s="79"/>
      <c r="AI381" s="181"/>
      <c r="AJ381" s="79"/>
      <c r="AK381" s="181"/>
      <c r="AL381" s="79"/>
      <c r="AM381" s="179"/>
      <c r="AN381" s="79"/>
      <c r="AO381" s="179"/>
      <c r="AP381" s="79"/>
      <c r="AQ381" s="181"/>
      <c r="AR381" s="79"/>
      <c r="AS381" s="181"/>
      <c r="AT381" s="79"/>
      <c r="AU381" s="179"/>
      <c r="AV381" s="79"/>
      <c r="AW381" s="179"/>
      <c r="AX381" s="79"/>
      <c r="AY381" s="181"/>
      <c r="AZ381" s="79"/>
      <c r="BA381" s="181"/>
      <c r="BB381" s="79"/>
      <c r="BC381" s="179"/>
      <c r="BD381" s="79"/>
      <c r="BE381" s="179"/>
      <c r="BF381" s="79"/>
      <c r="BG381" s="181"/>
      <c r="BH381" s="79"/>
      <c r="BI381" s="181"/>
      <c r="BJ381" s="79"/>
      <c r="BK381" s="179"/>
      <c r="BL381" s="79"/>
      <c r="BM381" s="179"/>
      <c r="BN381" s="79"/>
      <c r="BO381" s="180"/>
      <c r="BP381" s="78"/>
      <c r="BQ381" s="79"/>
      <c r="BR381" s="26"/>
      <c r="BS381" s="191"/>
      <c r="BT381" s="79"/>
      <c r="BU381" s="192"/>
      <c r="BV381" s="78"/>
      <c r="BW381" s="78"/>
      <c r="BX381" s="78"/>
      <c r="BY381" s="78"/>
      <c r="BZ381" s="78"/>
      <c r="CA381" s="79"/>
      <c r="CB381" s="192"/>
      <c r="CC381" s="78"/>
      <c r="CD381" s="78"/>
      <c r="CE381" s="78"/>
      <c r="CF381" s="78"/>
      <c r="CG381" s="78"/>
      <c r="CH381" s="79"/>
      <c r="CI381" s="27">
        <f t="shared" si="1"/>
        <v>0</v>
      </c>
    </row>
    <row r="382" spans="1:87" ht="34.5" customHeight="1" x14ac:dyDescent="0.25">
      <c r="A382" s="23">
        <f t="shared" si="0"/>
        <v>370</v>
      </c>
      <c r="B382" s="182"/>
      <c r="C382" s="79"/>
      <c r="D382" s="179"/>
      <c r="E382" s="78"/>
      <c r="F382" s="79"/>
      <c r="G382" s="183"/>
      <c r="H382" s="79"/>
      <c r="I382" s="24"/>
      <c r="J382" s="28"/>
      <c r="K382" s="184"/>
      <c r="L382" s="79"/>
      <c r="M382" s="185"/>
      <c r="N382" s="79"/>
      <c r="O382" s="186"/>
      <c r="P382" s="79"/>
      <c r="Q382" s="187"/>
      <c r="R382" s="79"/>
      <c r="S382" s="181"/>
      <c r="T382" s="79"/>
      <c r="U382" s="181"/>
      <c r="V382" s="79"/>
      <c r="W382" s="182"/>
      <c r="X382" s="79"/>
      <c r="Y382" s="182"/>
      <c r="Z382" s="79"/>
      <c r="AA382" s="181"/>
      <c r="AB382" s="79"/>
      <c r="AC382" s="181"/>
      <c r="AD382" s="79"/>
      <c r="AE382" s="182"/>
      <c r="AF382" s="79"/>
      <c r="AG382" s="182"/>
      <c r="AH382" s="79"/>
      <c r="AI382" s="181"/>
      <c r="AJ382" s="79"/>
      <c r="AK382" s="181"/>
      <c r="AL382" s="79"/>
      <c r="AM382" s="182"/>
      <c r="AN382" s="79"/>
      <c r="AO382" s="182"/>
      <c r="AP382" s="79"/>
      <c r="AQ382" s="181"/>
      <c r="AR382" s="79"/>
      <c r="AS382" s="181"/>
      <c r="AT382" s="79"/>
      <c r="AU382" s="182"/>
      <c r="AV382" s="79"/>
      <c r="AW382" s="182"/>
      <c r="AX382" s="79"/>
      <c r="AY382" s="181"/>
      <c r="AZ382" s="79"/>
      <c r="BA382" s="181"/>
      <c r="BB382" s="79"/>
      <c r="BC382" s="182"/>
      <c r="BD382" s="79"/>
      <c r="BE382" s="182"/>
      <c r="BF382" s="79"/>
      <c r="BG382" s="181"/>
      <c r="BH382" s="79"/>
      <c r="BI382" s="181"/>
      <c r="BJ382" s="79"/>
      <c r="BK382" s="182"/>
      <c r="BL382" s="79"/>
      <c r="BM382" s="182"/>
      <c r="BN382" s="79"/>
      <c r="BO382" s="180"/>
      <c r="BP382" s="78"/>
      <c r="BQ382" s="79"/>
      <c r="BR382" s="26"/>
      <c r="BS382" s="193"/>
      <c r="BT382" s="79"/>
      <c r="BU382" s="192"/>
      <c r="BV382" s="78"/>
      <c r="BW382" s="78"/>
      <c r="BX382" s="78"/>
      <c r="BY382" s="78"/>
      <c r="BZ382" s="78"/>
      <c r="CA382" s="79"/>
      <c r="CB382" s="192"/>
      <c r="CC382" s="78"/>
      <c r="CD382" s="78"/>
      <c r="CE382" s="78"/>
      <c r="CF382" s="78"/>
      <c r="CG382" s="78"/>
      <c r="CH382" s="79"/>
      <c r="CI382" s="27">
        <f t="shared" si="1"/>
        <v>0</v>
      </c>
    </row>
    <row r="383" spans="1:87" ht="34.5" customHeight="1" x14ac:dyDescent="0.25">
      <c r="A383" s="23">
        <f t="shared" si="0"/>
        <v>371</v>
      </c>
      <c r="B383" s="179"/>
      <c r="C383" s="79"/>
      <c r="D383" s="181"/>
      <c r="E383" s="78"/>
      <c r="F383" s="79"/>
      <c r="G383" s="188"/>
      <c r="H383" s="79"/>
      <c r="I383" s="24"/>
      <c r="J383" s="25"/>
      <c r="K383" s="184"/>
      <c r="L383" s="79"/>
      <c r="M383" s="189"/>
      <c r="N383" s="79"/>
      <c r="O383" s="186"/>
      <c r="P383" s="79"/>
      <c r="Q383" s="190"/>
      <c r="R383" s="79"/>
      <c r="S383" s="181"/>
      <c r="T383" s="79"/>
      <c r="U383" s="181"/>
      <c r="V383" s="79"/>
      <c r="W383" s="179"/>
      <c r="X383" s="79"/>
      <c r="Y383" s="179"/>
      <c r="Z383" s="79"/>
      <c r="AA383" s="181"/>
      <c r="AB383" s="79"/>
      <c r="AC383" s="181"/>
      <c r="AD383" s="79"/>
      <c r="AE383" s="179"/>
      <c r="AF383" s="79"/>
      <c r="AG383" s="179"/>
      <c r="AH383" s="79"/>
      <c r="AI383" s="181"/>
      <c r="AJ383" s="79"/>
      <c r="AK383" s="181"/>
      <c r="AL383" s="79"/>
      <c r="AM383" s="179"/>
      <c r="AN383" s="79"/>
      <c r="AO383" s="179"/>
      <c r="AP383" s="79"/>
      <c r="AQ383" s="181"/>
      <c r="AR383" s="79"/>
      <c r="AS383" s="181"/>
      <c r="AT383" s="79"/>
      <c r="AU383" s="179"/>
      <c r="AV383" s="79"/>
      <c r="AW383" s="179"/>
      <c r="AX383" s="79"/>
      <c r="AY383" s="181"/>
      <c r="AZ383" s="79"/>
      <c r="BA383" s="181"/>
      <c r="BB383" s="79"/>
      <c r="BC383" s="179"/>
      <c r="BD383" s="79"/>
      <c r="BE383" s="179"/>
      <c r="BF383" s="79"/>
      <c r="BG383" s="181"/>
      <c r="BH383" s="79"/>
      <c r="BI383" s="181"/>
      <c r="BJ383" s="79"/>
      <c r="BK383" s="179"/>
      <c r="BL383" s="79"/>
      <c r="BM383" s="179"/>
      <c r="BN383" s="79"/>
      <c r="BO383" s="180"/>
      <c r="BP383" s="78"/>
      <c r="BQ383" s="79"/>
      <c r="BR383" s="26"/>
      <c r="BS383" s="191"/>
      <c r="BT383" s="79"/>
      <c r="BU383" s="192"/>
      <c r="BV383" s="78"/>
      <c r="BW383" s="78"/>
      <c r="BX383" s="78"/>
      <c r="BY383" s="78"/>
      <c r="BZ383" s="78"/>
      <c r="CA383" s="79"/>
      <c r="CB383" s="192"/>
      <c r="CC383" s="78"/>
      <c r="CD383" s="78"/>
      <c r="CE383" s="78"/>
      <c r="CF383" s="78"/>
      <c r="CG383" s="78"/>
      <c r="CH383" s="79"/>
      <c r="CI383" s="27">
        <f t="shared" si="1"/>
        <v>0</v>
      </c>
    </row>
    <row r="384" spans="1:87" ht="34.5" customHeight="1" x14ac:dyDescent="0.25">
      <c r="A384" s="23">
        <f t="shared" si="0"/>
        <v>372</v>
      </c>
      <c r="B384" s="182"/>
      <c r="C384" s="79"/>
      <c r="D384" s="179"/>
      <c r="E384" s="78"/>
      <c r="F384" s="79"/>
      <c r="G384" s="183"/>
      <c r="H384" s="79"/>
      <c r="I384" s="24"/>
      <c r="J384" s="28"/>
      <c r="K384" s="184"/>
      <c r="L384" s="79"/>
      <c r="M384" s="185"/>
      <c r="N384" s="79"/>
      <c r="O384" s="186"/>
      <c r="P384" s="79"/>
      <c r="Q384" s="187"/>
      <c r="R384" s="79"/>
      <c r="S384" s="181"/>
      <c r="T384" s="79"/>
      <c r="U384" s="181"/>
      <c r="V384" s="79"/>
      <c r="W384" s="182"/>
      <c r="X384" s="79"/>
      <c r="Y384" s="182"/>
      <c r="Z384" s="79"/>
      <c r="AA384" s="181"/>
      <c r="AB384" s="79"/>
      <c r="AC384" s="181"/>
      <c r="AD384" s="79"/>
      <c r="AE384" s="182"/>
      <c r="AF384" s="79"/>
      <c r="AG384" s="182"/>
      <c r="AH384" s="79"/>
      <c r="AI384" s="181"/>
      <c r="AJ384" s="79"/>
      <c r="AK384" s="181"/>
      <c r="AL384" s="79"/>
      <c r="AM384" s="182"/>
      <c r="AN384" s="79"/>
      <c r="AO384" s="182"/>
      <c r="AP384" s="79"/>
      <c r="AQ384" s="181"/>
      <c r="AR384" s="79"/>
      <c r="AS384" s="181"/>
      <c r="AT384" s="79"/>
      <c r="AU384" s="182"/>
      <c r="AV384" s="79"/>
      <c r="AW384" s="182"/>
      <c r="AX384" s="79"/>
      <c r="AY384" s="181"/>
      <c r="AZ384" s="79"/>
      <c r="BA384" s="181"/>
      <c r="BB384" s="79"/>
      <c r="BC384" s="182"/>
      <c r="BD384" s="79"/>
      <c r="BE384" s="182"/>
      <c r="BF384" s="79"/>
      <c r="BG384" s="181"/>
      <c r="BH384" s="79"/>
      <c r="BI384" s="181"/>
      <c r="BJ384" s="79"/>
      <c r="BK384" s="182"/>
      <c r="BL384" s="79"/>
      <c r="BM384" s="182"/>
      <c r="BN384" s="79"/>
      <c r="BO384" s="180"/>
      <c r="BP384" s="78"/>
      <c r="BQ384" s="79"/>
      <c r="BR384" s="26"/>
      <c r="BS384" s="193"/>
      <c r="BT384" s="79"/>
      <c r="BU384" s="192"/>
      <c r="BV384" s="78"/>
      <c r="BW384" s="78"/>
      <c r="BX384" s="78"/>
      <c r="BY384" s="78"/>
      <c r="BZ384" s="78"/>
      <c r="CA384" s="79"/>
      <c r="CB384" s="192"/>
      <c r="CC384" s="78"/>
      <c r="CD384" s="78"/>
      <c r="CE384" s="78"/>
      <c r="CF384" s="78"/>
      <c r="CG384" s="78"/>
      <c r="CH384" s="79"/>
      <c r="CI384" s="27">
        <f t="shared" si="1"/>
        <v>0</v>
      </c>
    </row>
    <row r="385" spans="1:87" ht="34.5" customHeight="1" x14ac:dyDescent="0.25">
      <c r="A385" s="23">
        <f t="shared" si="0"/>
        <v>373</v>
      </c>
      <c r="B385" s="179"/>
      <c r="C385" s="79"/>
      <c r="D385" s="181"/>
      <c r="E385" s="78"/>
      <c r="F385" s="79"/>
      <c r="G385" s="188"/>
      <c r="H385" s="79"/>
      <c r="I385" s="24"/>
      <c r="J385" s="25"/>
      <c r="K385" s="184"/>
      <c r="L385" s="79"/>
      <c r="M385" s="189"/>
      <c r="N385" s="79"/>
      <c r="O385" s="186"/>
      <c r="P385" s="79"/>
      <c r="Q385" s="190"/>
      <c r="R385" s="79"/>
      <c r="S385" s="181"/>
      <c r="T385" s="79"/>
      <c r="U385" s="181"/>
      <c r="V385" s="79"/>
      <c r="W385" s="179"/>
      <c r="X385" s="79"/>
      <c r="Y385" s="179"/>
      <c r="Z385" s="79"/>
      <c r="AA385" s="181"/>
      <c r="AB385" s="79"/>
      <c r="AC385" s="181"/>
      <c r="AD385" s="79"/>
      <c r="AE385" s="179"/>
      <c r="AF385" s="79"/>
      <c r="AG385" s="179"/>
      <c r="AH385" s="79"/>
      <c r="AI385" s="181"/>
      <c r="AJ385" s="79"/>
      <c r="AK385" s="181"/>
      <c r="AL385" s="79"/>
      <c r="AM385" s="179"/>
      <c r="AN385" s="79"/>
      <c r="AO385" s="179"/>
      <c r="AP385" s="79"/>
      <c r="AQ385" s="181"/>
      <c r="AR385" s="79"/>
      <c r="AS385" s="181"/>
      <c r="AT385" s="79"/>
      <c r="AU385" s="179"/>
      <c r="AV385" s="79"/>
      <c r="AW385" s="179"/>
      <c r="AX385" s="79"/>
      <c r="AY385" s="181"/>
      <c r="AZ385" s="79"/>
      <c r="BA385" s="181"/>
      <c r="BB385" s="79"/>
      <c r="BC385" s="179"/>
      <c r="BD385" s="79"/>
      <c r="BE385" s="179"/>
      <c r="BF385" s="79"/>
      <c r="BG385" s="181"/>
      <c r="BH385" s="79"/>
      <c r="BI385" s="181"/>
      <c r="BJ385" s="79"/>
      <c r="BK385" s="179"/>
      <c r="BL385" s="79"/>
      <c r="BM385" s="179"/>
      <c r="BN385" s="79"/>
      <c r="BO385" s="180"/>
      <c r="BP385" s="78"/>
      <c r="BQ385" s="79"/>
      <c r="BR385" s="26"/>
      <c r="BS385" s="191"/>
      <c r="BT385" s="79"/>
      <c r="BU385" s="192"/>
      <c r="BV385" s="78"/>
      <c r="BW385" s="78"/>
      <c r="BX385" s="78"/>
      <c r="BY385" s="78"/>
      <c r="BZ385" s="78"/>
      <c r="CA385" s="79"/>
      <c r="CB385" s="192"/>
      <c r="CC385" s="78"/>
      <c r="CD385" s="78"/>
      <c r="CE385" s="78"/>
      <c r="CF385" s="78"/>
      <c r="CG385" s="78"/>
      <c r="CH385" s="79"/>
      <c r="CI385" s="27">
        <f t="shared" si="1"/>
        <v>0</v>
      </c>
    </row>
    <row r="386" spans="1:87" ht="34.5" customHeight="1" x14ac:dyDescent="0.25">
      <c r="A386" s="23">
        <f t="shared" si="0"/>
        <v>374</v>
      </c>
      <c r="B386" s="182"/>
      <c r="C386" s="79"/>
      <c r="D386" s="179"/>
      <c r="E386" s="78"/>
      <c r="F386" s="79"/>
      <c r="G386" s="183"/>
      <c r="H386" s="79"/>
      <c r="I386" s="24"/>
      <c r="J386" s="28"/>
      <c r="K386" s="184"/>
      <c r="L386" s="79"/>
      <c r="M386" s="185"/>
      <c r="N386" s="79"/>
      <c r="O386" s="186"/>
      <c r="P386" s="79"/>
      <c r="Q386" s="187"/>
      <c r="R386" s="79"/>
      <c r="S386" s="181"/>
      <c r="T386" s="79"/>
      <c r="U386" s="181"/>
      <c r="V386" s="79"/>
      <c r="W386" s="182"/>
      <c r="X386" s="79"/>
      <c r="Y386" s="182"/>
      <c r="Z386" s="79"/>
      <c r="AA386" s="181"/>
      <c r="AB386" s="79"/>
      <c r="AC386" s="181"/>
      <c r="AD386" s="79"/>
      <c r="AE386" s="182"/>
      <c r="AF386" s="79"/>
      <c r="AG386" s="182"/>
      <c r="AH386" s="79"/>
      <c r="AI386" s="181"/>
      <c r="AJ386" s="79"/>
      <c r="AK386" s="181"/>
      <c r="AL386" s="79"/>
      <c r="AM386" s="182"/>
      <c r="AN386" s="79"/>
      <c r="AO386" s="182"/>
      <c r="AP386" s="79"/>
      <c r="AQ386" s="181"/>
      <c r="AR386" s="79"/>
      <c r="AS386" s="181"/>
      <c r="AT386" s="79"/>
      <c r="AU386" s="182"/>
      <c r="AV386" s="79"/>
      <c r="AW386" s="182"/>
      <c r="AX386" s="79"/>
      <c r="AY386" s="181"/>
      <c r="AZ386" s="79"/>
      <c r="BA386" s="181"/>
      <c r="BB386" s="79"/>
      <c r="BC386" s="182"/>
      <c r="BD386" s="79"/>
      <c r="BE386" s="182"/>
      <c r="BF386" s="79"/>
      <c r="BG386" s="181"/>
      <c r="BH386" s="79"/>
      <c r="BI386" s="181"/>
      <c r="BJ386" s="79"/>
      <c r="BK386" s="182"/>
      <c r="BL386" s="79"/>
      <c r="BM386" s="182"/>
      <c r="BN386" s="79"/>
      <c r="BO386" s="180"/>
      <c r="BP386" s="78"/>
      <c r="BQ386" s="79"/>
      <c r="BR386" s="26"/>
      <c r="BS386" s="193"/>
      <c r="BT386" s="79"/>
      <c r="BU386" s="192"/>
      <c r="BV386" s="78"/>
      <c r="BW386" s="78"/>
      <c r="BX386" s="78"/>
      <c r="BY386" s="78"/>
      <c r="BZ386" s="78"/>
      <c r="CA386" s="79"/>
      <c r="CB386" s="192"/>
      <c r="CC386" s="78"/>
      <c r="CD386" s="78"/>
      <c r="CE386" s="78"/>
      <c r="CF386" s="78"/>
      <c r="CG386" s="78"/>
      <c r="CH386" s="79"/>
      <c r="CI386" s="27">
        <f t="shared" si="1"/>
        <v>0</v>
      </c>
    </row>
    <row r="387" spans="1:87" ht="34.5" customHeight="1" x14ac:dyDescent="0.25">
      <c r="A387" s="23">
        <f t="shared" si="0"/>
        <v>375</v>
      </c>
      <c r="B387" s="179"/>
      <c r="C387" s="79"/>
      <c r="D387" s="181"/>
      <c r="E387" s="78"/>
      <c r="F387" s="79"/>
      <c r="G387" s="188"/>
      <c r="H387" s="79"/>
      <c r="I387" s="24"/>
      <c r="J387" s="25"/>
      <c r="K387" s="184"/>
      <c r="L387" s="79"/>
      <c r="M387" s="189"/>
      <c r="N387" s="79"/>
      <c r="O387" s="186"/>
      <c r="P387" s="79"/>
      <c r="Q387" s="190"/>
      <c r="R387" s="79"/>
      <c r="S387" s="181"/>
      <c r="T387" s="79"/>
      <c r="U387" s="181"/>
      <c r="V387" s="79"/>
      <c r="W387" s="179"/>
      <c r="X387" s="79"/>
      <c r="Y387" s="179"/>
      <c r="Z387" s="79"/>
      <c r="AA387" s="181"/>
      <c r="AB387" s="79"/>
      <c r="AC387" s="181"/>
      <c r="AD387" s="79"/>
      <c r="AE387" s="179"/>
      <c r="AF387" s="79"/>
      <c r="AG387" s="179"/>
      <c r="AH387" s="79"/>
      <c r="AI387" s="181"/>
      <c r="AJ387" s="79"/>
      <c r="AK387" s="181"/>
      <c r="AL387" s="79"/>
      <c r="AM387" s="179"/>
      <c r="AN387" s="79"/>
      <c r="AO387" s="179"/>
      <c r="AP387" s="79"/>
      <c r="AQ387" s="181"/>
      <c r="AR387" s="79"/>
      <c r="AS387" s="181"/>
      <c r="AT387" s="79"/>
      <c r="AU387" s="179"/>
      <c r="AV387" s="79"/>
      <c r="AW387" s="179"/>
      <c r="AX387" s="79"/>
      <c r="AY387" s="181"/>
      <c r="AZ387" s="79"/>
      <c r="BA387" s="181"/>
      <c r="BB387" s="79"/>
      <c r="BC387" s="179"/>
      <c r="BD387" s="79"/>
      <c r="BE387" s="179"/>
      <c r="BF387" s="79"/>
      <c r="BG387" s="181"/>
      <c r="BH387" s="79"/>
      <c r="BI387" s="181"/>
      <c r="BJ387" s="79"/>
      <c r="BK387" s="179"/>
      <c r="BL387" s="79"/>
      <c r="BM387" s="179"/>
      <c r="BN387" s="79"/>
      <c r="BO387" s="180"/>
      <c r="BP387" s="78"/>
      <c r="BQ387" s="79"/>
      <c r="BR387" s="26"/>
      <c r="BS387" s="191"/>
      <c r="BT387" s="79"/>
      <c r="BU387" s="192"/>
      <c r="BV387" s="78"/>
      <c r="BW387" s="78"/>
      <c r="BX387" s="78"/>
      <c r="BY387" s="78"/>
      <c r="BZ387" s="78"/>
      <c r="CA387" s="79"/>
      <c r="CB387" s="192"/>
      <c r="CC387" s="78"/>
      <c r="CD387" s="78"/>
      <c r="CE387" s="78"/>
      <c r="CF387" s="78"/>
      <c r="CG387" s="78"/>
      <c r="CH387" s="79"/>
      <c r="CI387" s="27">
        <f t="shared" si="1"/>
        <v>0</v>
      </c>
    </row>
    <row r="388" spans="1:87" ht="34.5" customHeight="1" x14ac:dyDescent="0.25">
      <c r="A388" s="23">
        <f t="shared" si="0"/>
        <v>376</v>
      </c>
      <c r="B388" s="182"/>
      <c r="C388" s="79"/>
      <c r="D388" s="179"/>
      <c r="E388" s="78"/>
      <c r="F388" s="79"/>
      <c r="G388" s="183"/>
      <c r="H388" s="79"/>
      <c r="I388" s="24"/>
      <c r="J388" s="28"/>
      <c r="K388" s="184"/>
      <c r="L388" s="79"/>
      <c r="M388" s="185"/>
      <c r="N388" s="79"/>
      <c r="O388" s="186"/>
      <c r="P388" s="79"/>
      <c r="Q388" s="187"/>
      <c r="R388" s="79"/>
      <c r="S388" s="181"/>
      <c r="T388" s="79"/>
      <c r="U388" s="181"/>
      <c r="V388" s="79"/>
      <c r="W388" s="182"/>
      <c r="X388" s="79"/>
      <c r="Y388" s="182"/>
      <c r="Z388" s="79"/>
      <c r="AA388" s="181"/>
      <c r="AB388" s="79"/>
      <c r="AC388" s="181"/>
      <c r="AD388" s="79"/>
      <c r="AE388" s="182"/>
      <c r="AF388" s="79"/>
      <c r="AG388" s="182"/>
      <c r="AH388" s="79"/>
      <c r="AI388" s="181"/>
      <c r="AJ388" s="79"/>
      <c r="AK388" s="181"/>
      <c r="AL388" s="79"/>
      <c r="AM388" s="182"/>
      <c r="AN388" s="79"/>
      <c r="AO388" s="182"/>
      <c r="AP388" s="79"/>
      <c r="AQ388" s="181"/>
      <c r="AR388" s="79"/>
      <c r="AS388" s="181"/>
      <c r="AT388" s="79"/>
      <c r="AU388" s="182"/>
      <c r="AV388" s="79"/>
      <c r="AW388" s="182"/>
      <c r="AX388" s="79"/>
      <c r="AY388" s="181"/>
      <c r="AZ388" s="79"/>
      <c r="BA388" s="181"/>
      <c r="BB388" s="79"/>
      <c r="BC388" s="182"/>
      <c r="BD388" s="79"/>
      <c r="BE388" s="182"/>
      <c r="BF388" s="79"/>
      <c r="BG388" s="181"/>
      <c r="BH388" s="79"/>
      <c r="BI388" s="181"/>
      <c r="BJ388" s="79"/>
      <c r="BK388" s="182"/>
      <c r="BL388" s="79"/>
      <c r="BM388" s="182"/>
      <c r="BN388" s="79"/>
      <c r="BO388" s="180"/>
      <c r="BP388" s="78"/>
      <c r="BQ388" s="79"/>
      <c r="BR388" s="26"/>
      <c r="BS388" s="193"/>
      <c r="BT388" s="79"/>
      <c r="BU388" s="192"/>
      <c r="BV388" s="78"/>
      <c r="BW388" s="78"/>
      <c r="BX388" s="78"/>
      <c r="BY388" s="78"/>
      <c r="BZ388" s="78"/>
      <c r="CA388" s="79"/>
      <c r="CB388" s="192"/>
      <c r="CC388" s="78"/>
      <c r="CD388" s="78"/>
      <c r="CE388" s="78"/>
      <c r="CF388" s="78"/>
      <c r="CG388" s="78"/>
      <c r="CH388" s="79"/>
      <c r="CI388" s="27">
        <f t="shared" si="1"/>
        <v>0</v>
      </c>
    </row>
    <row r="389" spans="1:87" ht="34.5" customHeight="1" x14ac:dyDescent="0.25">
      <c r="A389" s="23">
        <f t="shared" si="0"/>
        <v>377</v>
      </c>
      <c r="B389" s="179"/>
      <c r="C389" s="79"/>
      <c r="D389" s="181"/>
      <c r="E389" s="78"/>
      <c r="F389" s="79"/>
      <c r="G389" s="188"/>
      <c r="H389" s="79"/>
      <c r="I389" s="24"/>
      <c r="J389" s="25"/>
      <c r="K389" s="184"/>
      <c r="L389" s="79"/>
      <c r="M389" s="189"/>
      <c r="N389" s="79"/>
      <c r="O389" s="186"/>
      <c r="P389" s="79"/>
      <c r="Q389" s="190"/>
      <c r="R389" s="79"/>
      <c r="S389" s="181"/>
      <c r="T389" s="79"/>
      <c r="U389" s="181"/>
      <c r="V389" s="79"/>
      <c r="W389" s="179"/>
      <c r="X389" s="79"/>
      <c r="Y389" s="179"/>
      <c r="Z389" s="79"/>
      <c r="AA389" s="181"/>
      <c r="AB389" s="79"/>
      <c r="AC389" s="181"/>
      <c r="AD389" s="79"/>
      <c r="AE389" s="179"/>
      <c r="AF389" s="79"/>
      <c r="AG389" s="179"/>
      <c r="AH389" s="79"/>
      <c r="AI389" s="181"/>
      <c r="AJ389" s="79"/>
      <c r="AK389" s="181"/>
      <c r="AL389" s="79"/>
      <c r="AM389" s="179"/>
      <c r="AN389" s="79"/>
      <c r="AO389" s="179"/>
      <c r="AP389" s="79"/>
      <c r="AQ389" s="181"/>
      <c r="AR389" s="79"/>
      <c r="AS389" s="181"/>
      <c r="AT389" s="79"/>
      <c r="AU389" s="179"/>
      <c r="AV389" s="79"/>
      <c r="AW389" s="179"/>
      <c r="AX389" s="79"/>
      <c r="AY389" s="181"/>
      <c r="AZ389" s="79"/>
      <c r="BA389" s="181"/>
      <c r="BB389" s="79"/>
      <c r="BC389" s="179"/>
      <c r="BD389" s="79"/>
      <c r="BE389" s="179"/>
      <c r="BF389" s="79"/>
      <c r="BG389" s="181"/>
      <c r="BH389" s="79"/>
      <c r="BI389" s="181"/>
      <c r="BJ389" s="79"/>
      <c r="BK389" s="179"/>
      <c r="BL389" s="79"/>
      <c r="BM389" s="179"/>
      <c r="BN389" s="79"/>
      <c r="BO389" s="180"/>
      <c r="BP389" s="78"/>
      <c r="BQ389" s="79"/>
      <c r="BR389" s="26"/>
      <c r="BS389" s="191"/>
      <c r="BT389" s="79"/>
      <c r="BU389" s="192"/>
      <c r="BV389" s="78"/>
      <c r="BW389" s="78"/>
      <c r="BX389" s="78"/>
      <c r="BY389" s="78"/>
      <c r="BZ389" s="78"/>
      <c r="CA389" s="79"/>
      <c r="CB389" s="192"/>
      <c r="CC389" s="78"/>
      <c r="CD389" s="78"/>
      <c r="CE389" s="78"/>
      <c r="CF389" s="78"/>
      <c r="CG389" s="78"/>
      <c r="CH389" s="79"/>
      <c r="CI389" s="27">
        <f t="shared" si="1"/>
        <v>0</v>
      </c>
    </row>
    <row r="390" spans="1:87" ht="34.5" customHeight="1" x14ac:dyDescent="0.25">
      <c r="A390" s="23">
        <f t="shared" si="0"/>
        <v>378</v>
      </c>
      <c r="B390" s="182"/>
      <c r="C390" s="79"/>
      <c r="D390" s="179"/>
      <c r="E390" s="78"/>
      <c r="F390" s="79"/>
      <c r="G390" s="183"/>
      <c r="H390" s="79"/>
      <c r="I390" s="24"/>
      <c r="J390" s="28"/>
      <c r="K390" s="184"/>
      <c r="L390" s="79"/>
      <c r="M390" s="185"/>
      <c r="N390" s="79"/>
      <c r="O390" s="186"/>
      <c r="P390" s="79"/>
      <c r="Q390" s="187"/>
      <c r="R390" s="79"/>
      <c r="S390" s="181"/>
      <c r="T390" s="79"/>
      <c r="U390" s="181"/>
      <c r="V390" s="79"/>
      <c r="W390" s="182"/>
      <c r="X390" s="79"/>
      <c r="Y390" s="182"/>
      <c r="Z390" s="79"/>
      <c r="AA390" s="181"/>
      <c r="AB390" s="79"/>
      <c r="AC390" s="181"/>
      <c r="AD390" s="79"/>
      <c r="AE390" s="182"/>
      <c r="AF390" s="79"/>
      <c r="AG390" s="182"/>
      <c r="AH390" s="79"/>
      <c r="AI390" s="181"/>
      <c r="AJ390" s="79"/>
      <c r="AK390" s="181"/>
      <c r="AL390" s="79"/>
      <c r="AM390" s="182"/>
      <c r="AN390" s="79"/>
      <c r="AO390" s="182"/>
      <c r="AP390" s="79"/>
      <c r="AQ390" s="181"/>
      <c r="AR390" s="79"/>
      <c r="AS390" s="181"/>
      <c r="AT390" s="79"/>
      <c r="AU390" s="182"/>
      <c r="AV390" s="79"/>
      <c r="AW390" s="182"/>
      <c r="AX390" s="79"/>
      <c r="AY390" s="181"/>
      <c r="AZ390" s="79"/>
      <c r="BA390" s="181"/>
      <c r="BB390" s="79"/>
      <c r="BC390" s="182"/>
      <c r="BD390" s="79"/>
      <c r="BE390" s="182"/>
      <c r="BF390" s="79"/>
      <c r="BG390" s="181"/>
      <c r="BH390" s="79"/>
      <c r="BI390" s="181"/>
      <c r="BJ390" s="79"/>
      <c r="BK390" s="182"/>
      <c r="BL390" s="79"/>
      <c r="BM390" s="182"/>
      <c r="BN390" s="79"/>
      <c r="BO390" s="180"/>
      <c r="BP390" s="78"/>
      <c r="BQ390" s="79"/>
      <c r="BR390" s="26"/>
      <c r="BS390" s="193"/>
      <c r="BT390" s="79"/>
      <c r="BU390" s="192"/>
      <c r="BV390" s="78"/>
      <c r="BW390" s="78"/>
      <c r="BX390" s="78"/>
      <c r="BY390" s="78"/>
      <c r="BZ390" s="78"/>
      <c r="CA390" s="79"/>
      <c r="CB390" s="192"/>
      <c r="CC390" s="78"/>
      <c r="CD390" s="78"/>
      <c r="CE390" s="78"/>
      <c r="CF390" s="78"/>
      <c r="CG390" s="78"/>
      <c r="CH390" s="79"/>
      <c r="CI390" s="27">
        <f t="shared" si="1"/>
        <v>0</v>
      </c>
    </row>
    <row r="391" spans="1:87" ht="34.5" customHeight="1" x14ac:dyDescent="0.25">
      <c r="A391" s="23">
        <f t="shared" si="0"/>
        <v>379</v>
      </c>
      <c r="B391" s="179"/>
      <c r="C391" s="79"/>
      <c r="D391" s="181"/>
      <c r="E391" s="78"/>
      <c r="F391" s="79"/>
      <c r="G391" s="188"/>
      <c r="H391" s="79"/>
      <c r="I391" s="24"/>
      <c r="J391" s="25"/>
      <c r="K391" s="184"/>
      <c r="L391" s="79"/>
      <c r="M391" s="189"/>
      <c r="N391" s="79"/>
      <c r="O391" s="186"/>
      <c r="P391" s="79"/>
      <c r="Q391" s="190"/>
      <c r="R391" s="79"/>
      <c r="S391" s="181"/>
      <c r="T391" s="79"/>
      <c r="U391" s="181"/>
      <c r="V391" s="79"/>
      <c r="W391" s="179"/>
      <c r="X391" s="79"/>
      <c r="Y391" s="179"/>
      <c r="Z391" s="79"/>
      <c r="AA391" s="181"/>
      <c r="AB391" s="79"/>
      <c r="AC391" s="181"/>
      <c r="AD391" s="79"/>
      <c r="AE391" s="179"/>
      <c r="AF391" s="79"/>
      <c r="AG391" s="179"/>
      <c r="AH391" s="79"/>
      <c r="AI391" s="181"/>
      <c r="AJ391" s="79"/>
      <c r="AK391" s="181"/>
      <c r="AL391" s="79"/>
      <c r="AM391" s="179"/>
      <c r="AN391" s="79"/>
      <c r="AO391" s="179"/>
      <c r="AP391" s="79"/>
      <c r="AQ391" s="181"/>
      <c r="AR391" s="79"/>
      <c r="AS391" s="181"/>
      <c r="AT391" s="79"/>
      <c r="AU391" s="179"/>
      <c r="AV391" s="79"/>
      <c r="AW391" s="179"/>
      <c r="AX391" s="79"/>
      <c r="AY391" s="181"/>
      <c r="AZ391" s="79"/>
      <c r="BA391" s="181"/>
      <c r="BB391" s="79"/>
      <c r="BC391" s="179"/>
      <c r="BD391" s="79"/>
      <c r="BE391" s="179"/>
      <c r="BF391" s="79"/>
      <c r="BG391" s="181"/>
      <c r="BH391" s="79"/>
      <c r="BI391" s="181"/>
      <c r="BJ391" s="79"/>
      <c r="BK391" s="179"/>
      <c r="BL391" s="79"/>
      <c r="BM391" s="179"/>
      <c r="BN391" s="79"/>
      <c r="BO391" s="180"/>
      <c r="BP391" s="78"/>
      <c r="BQ391" s="79"/>
      <c r="BR391" s="26"/>
      <c r="BS391" s="191"/>
      <c r="BT391" s="79"/>
      <c r="BU391" s="192"/>
      <c r="BV391" s="78"/>
      <c r="BW391" s="78"/>
      <c r="BX391" s="78"/>
      <c r="BY391" s="78"/>
      <c r="BZ391" s="78"/>
      <c r="CA391" s="79"/>
      <c r="CB391" s="192"/>
      <c r="CC391" s="78"/>
      <c r="CD391" s="78"/>
      <c r="CE391" s="78"/>
      <c r="CF391" s="78"/>
      <c r="CG391" s="78"/>
      <c r="CH391" s="79"/>
      <c r="CI391" s="27">
        <f t="shared" si="1"/>
        <v>0</v>
      </c>
    </row>
    <row r="392" spans="1:87" ht="34.5" customHeight="1" x14ac:dyDescent="0.25">
      <c r="A392" s="23">
        <f t="shared" si="0"/>
        <v>380</v>
      </c>
      <c r="B392" s="182"/>
      <c r="C392" s="79"/>
      <c r="D392" s="179"/>
      <c r="E392" s="78"/>
      <c r="F392" s="79"/>
      <c r="G392" s="183"/>
      <c r="H392" s="79"/>
      <c r="I392" s="24"/>
      <c r="J392" s="28"/>
      <c r="K392" s="184"/>
      <c r="L392" s="79"/>
      <c r="M392" s="185"/>
      <c r="N392" s="79"/>
      <c r="O392" s="186"/>
      <c r="P392" s="79"/>
      <c r="Q392" s="187"/>
      <c r="R392" s="79"/>
      <c r="S392" s="181"/>
      <c r="T392" s="79"/>
      <c r="U392" s="181"/>
      <c r="V392" s="79"/>
      <c r="W392" s="182"/>
      <c r="X392" s="79"/>
      <c r="Y392" s="182"/>
      <c r="Z392" s="79"/>
      <c r="AA392" s="181"/>
      <c r="AB392" s="79"/>
      <c r="AC392" s="181"/>
      <c r="AD392" s="79"/>
      <c r="AE392" s="182"/>
      <c r="AF392" s="79"/>
      <c r="AG392" s="182"/>
      <c r="AH392" s="79"/>
      <c r="AI392" s="181"/>
      <c r="AJ392" s="79"/>
      <c r="AK392" s="181"/>
      <c r="AL392" s="79"/>
      <c r="AM392" s="182"/>
      <c r="AN392" s="79"/>
      <c r="AO392" s="182"/>
      <c r="AP392" s="79"/>
      <c r="AQ392" s="181"/>
      <c r="AR392" s="79"/>
      <c r="AS392" s="181"/>
      <c r="AT392" s="79"/>
      <c r="AU392" s="182"/>
      <c r="AV392" s="79"/>
      <c r="AW392" s="182"/>
      <c r="AX392" s="79"/>
      <c r="AY392" s="181"/>
      <c r="AZ392" s="79"/>
      <c r="BA392" s="181"/>
      <c r="BB392" s="79"/>
      <c r="BC392" s="182"/>
      <c r="BD392" s="79"/>
      <c r="BE392" s="182"/>
      <c r="BF392" s="79"/>
      <c r="BG392" s="181"/>
      <c r="BH392" s="79"/>
      <c r="BI392" s="181"/>
      <c r="BJ392" s="79"/>
      <c r="BK392" s="182"/>
      <c r="BL392" s="79"/>
      <c r="BM392" s="182"/>
      <c r="BN392" s="79"/>
      <c r="BO392" s="180"/>
      <c r="BP392" s="78"/>
      <c r="BQ392" s="79"/>
      <c r="BR392" s="26"/>
      <c r="BS392" s="193"/>
      <c r="BT392" s="79"/>
      <c r="BU392" s="192"/>
      <c r="BV392" s="78"/>
      <c r="BW392" s="78"/>
      <c r="BX392" s="78"/>
      <c r="BY392" s="78"/>
      <c r="BZ392" s="78"/>
      <c r="CA392" s="79"/>
      <c r="CB392" s="192"/>
      <c r="CC392" s="78"/>
      <c r="CD392" s="78"/>
      <c r="CE392" s="78"/>
      <c r="CF392" s="78"/>
      <c r="CG392" s="78"/>
      <c r="CH392" s="79"/>
      <c r="CI392" s="27">
        <f t="shared" si="1"/>
        <v>0</v>
      </c>
    </row>
    <row r="393" spans="1:87" ht="34.5" customHeight="1" x14ac:dyDescent="0.25">
      <c r="A393" s="23">
        <f t="shared" si="0"/>
        <v>381</v>
      </c>
      <c r="B393" s="179"/>
      <c r="C393" s="79"/>
      <c r="D393" s="181"/>
      <c r="E393" s="78"/>
      <c r="F393" s="79"/>
      <c r="G393" s="188"/>
      <c r="H393" s="79"/>
      <c r="I393" s="24"/>
      <c r="J393" s="25"/>
      <c r="K393" s="184"/>
      <c r="L393" s="79"/>
      <c r="M393" s="189"/>
      <c r="N393" s="79"/>
      <c r="O393" s="186"/>
      <c r="P393" s="79"/>
      <c r="Q393" s="190"/>
      <c r="R393" s="79"/>
      <c r="S393" s="181"/>
      <c r="T393" s="79"/>
      <c r="U393" s="181"/>
      <c r="V393" s="79"/>
      <c r="W393" s="179"/>
      <c r="X393" s="79"/>
      <c r="Y393" s="179"/>
      <c r="Z393" s="79"/>
      <c r="AA393" s="181"/>
      <c r="AB393" s="79"/>
      <c r="AC393" s="181"/>
      <c r="AD393" s="79"/>
      <c r="AE393" s="179"/>
      <c r="AF393" s="79"/>
      <c r="AG393" s="179"/>
      <c r="AH393" s="79"/>
      <c r="AI393" s="181"/>
      <c r="AJ393" s="79"/>
      <c r="AK393" s="181"/>
      <c r="AL393" s="79"/>
      <c r="AM393" s="179"/>
      <c r="AN393" s="79"/>
      <c r="AO393" s="179"/>
      <c r="AP393" s="79"/>
      <c r="AQ393" s="181"/>
      <c r="AR393" s="79"/>
      <c r="AS393" s="181"/>
      <c r="AT393" s="79"/>
      <c r="AU393" s="179"/>
      <c r="AV393" s="79"/>
      <c r="AW393" s="179"/>
      <c r="AX393" s="79"/>
      <c r="AY393" s="181"/>
      <c r="AZ393" s="79"/>
      <c r="BA393" s="181"/>
      <c r="BB393" s="79"/>
      <c r="BC393" s="179"/>
      <c r="BD393" s="79"/>
      <c r="BE393" s="179"/>
      <c r="BF393" s="79"/>
      <c r="BG393" s="181"/>
      <c r="BH393" s="79"/>
      <c r="BI393" s="181"/>
      <c r="BJ393" s="79"/>
      <c r="BK393" s="179"/>
      <c r="BL393" s="79"/>
      <c r="BM393" s="179"/>
      <c r="BN393" s="79"/>
      <c r="BO393" s="180"/>
      <c r="BP393" s="78"/>
      <c r="BQ393" s="79"/>
      <c r="BR393" s="26"/>
      <c r="BS393" s="191"/>
      <c r="BT393" s="79"/>
      <c r="BU393" s="192"/>
      <c r="BV393" s="78"/>
      <c r="BW393" s="78"/>
      <c r="BX393" s="78"/>
      <c r="BY393" s="78"/>
      <c r="BZ393" s="78"/>
      <c r="CA393" s="79"/>
      <c r="CB393" s="192"/>
      <c r="CC393" s="78"/>
      <c r="CD393" s="78"/>
      <c r="CE393" s="78"/>
      <c r="CF393" s="78"/>
      <c r="CG393" s="78"/>
      <c r="CH393" s="79"/>
      <c r="CI393" s="27">
        <f t="shared" si="1"/>
        <v>0</v>
      </c>
    </row>
    <row r="394" spans="1:87" ht="34.5" customHeight="1" x14ac:dyDescent="0.25">
      <c r="A394" s="23">
        <f t="shared" si="0"/>
        <v>382</v>
      </c>
      <c r="B394" s="182"/>
      <c r="C394" s="79"/>
      <c r="D394" s="179"/>
      <c r="E394" s="78"/>
      <c r="F394" s="79"/>
      <c r="G394" s="183"/>
      <c r="H394" s="79"/>
      <c r="I394" s="24"/>
      <c r="J394" s="28"/>
      <c r="K394" s="184"/>
      <c r="L394" s="79"/>
      <c r="M394" s="185"/>
      <c r="N394" s="79"/>
      <c r="O394" s="186"/>
      <c r="P394" s="79"/>
      <c r="Q394" s="187"/>
      <c r="R394" s="79"/>
      <c r="S394" s="181"/>
      <c r="T394" s="79"/>
      <c r="U394" s="181"/>
      <c r="V394" s="79"/>
      <c r="W394" s="182"/>
      <c r="X394" s="79"/>
      <c r="Y394" s="182"/>
      <c r="Z394" s="79"/>
      <c r="AA394" s="181"/>
      <c r="AB394" s="79"/>
      <c r="AC394" s="181"/>
      <c r="AD394" s="79"/>
      <c r="AE394" s="182"/>
      <c r="AF394" s="79"/>
      <c r="AG394" s="182"/>
      <c r="AH394" s="79"/>
      <c r="AI394" s="181"/>
      <c r="AJ394" s="79"/>
      <c r="AK394" s="181"/>
      <c r="AL394" s="79"/>
      <c r="AM394" s="182"/>
      <c r="AN394" s="79"/>
      <c r="AO394" s="182"/>
      <c r="AP394" s="79"/>
      <c r="AQ394" s="181"/>
      <c r="AR394" s="79"/>
      <c r="AS394" s="181"/>
      <c r="AT394" s="79"/>
      <c r="AU394" s="182"/>
      <c r="AV394" s="79"/>
      <c r="AW394" s="182"/>
      <c r="AX394" s="79"/>
      <c r="AY394" s="181"/>
      <c r="AZ394" s="79"/>
      <c r="BA394" s="181"/>
      <c r="BB394" s="79"/>
      <c r="BC394" s="182"/>
      <c r="BD394" s="79"/>
      <c r="BE394" s="182"/>
      <c r="BF394" s="79"/>
      <c r="BG394" s="181"/>
      <c r="BH394" s="79"/>
      <c r="BI394" s="181"/>
      <c r="BJ394" s="79"/>
      <c r="BK394" s="182"/>
      <c r="BL394" s="79"/>
      <c r="BM394" s="182"/>
      <c r="BN394" s="79"/>
      <c r="BO394" s="180"/>
      <c r="BP394" s="78"/>
      <c r="BQ394" s="79"/>
      <c r="BR394" s="26"/>
      <c r="BS394" s="193"/>
      <c r="BT394" s="79"/>
      <c r="BU394" s="192"/>
      <c r="BV394" s="78"/>
      <c r="BW394" s="78"/>
      <c r="BX394" s="78"/>
      <c r="BY394" s="78"/>
      <c r="BZ394" s="78"/>
      <c r="CA394" s="79"/>
      <c r="CB394" s="192"/>
      <c r="CC394" s="78"/>
      <c r="CD394" s="78"/>
      <c r="CE394" s="78"/>
      <c r="CF394" s="78"/>
      <c r="CG394" s="78"/>
      <c r="CH394" s="79"/>
      <c r="CI394" s="27">
        <f t="shared" si="1"/>
        <v>0</v>
      </c>
    </row>
    <row r="395" spans="1:87" ht="34.5" customHeight="1" x14ac:dyDescent="0.25">
      <c r="A395" s="23">
        <f t="shared" si="0"/>
        <v>383</v>
      </c>
      <c r="B395" s="179"/>
      <c r="C395" s="79"/>
      <c r="D395" s="181"/>
      <c r="E395" s="78"/>
      <c r="F395" s="79"/>
      <c r="G395" s="188"/>
      <c r="H395" s="79"/>
      <c r="I395" s="24"/>
      <c r="J395" s="25"/>
      <c r="K395" s="184"/>
      <c r="L395" s="79"/>
      <c r="M395" s="189"/>
      <c r="N395" s="79"/>
      <c r="O395" s="186"/>
      <c r="P395" s="79"/>
      <c r="Q395" s="190"/>
      <c r="R395" s="79"/>
      <c r="S395" s="181"/>
      <c r="T395" s="79"/>
      <c r="U395" s="181"/>
      <c r="V395" s="79"/>
      <c r="W395" s="179"/>
      <c r="X395" s="79"/>
      <c r="Y395" s="179"/>
      <c r="Z395" s="79"/>
      <c r="AA395" s="181"/>
      <c r="AB395" s="79"/>
      <c r="AC395" s="181"/>
      <c r="AD395" s="79"/>
      <c r="AE395" s="179"/>
      <c r="AF395" s="79"/>
      <c r="AG395" s="179"/>
      <c r="AH395" s="79"/>
      <c r="AI395" s="181"/>
      <c r="AJ395" s="79"/>
      <c r="AK395" s="181"/>
      <c r="AL395" s="79"/>
      <c r="AM395" s="179"/>
      <c r="AN395" s="79"/>
      <c r="AO395" s="179"/>
      <c r="AP395" s="79"/>
      <c r="AQ395" s="181"/>
      <c r="AR395" s="79"/>
      <c r="AS395" s="181"/>
      <c r="AT395" s="79"/>
      <c r="AU395" s="179"/>
      <c r="AV395" s="79"/>
      <c r="AW395" s="179"/>
      <c r="AX395" s="79"/>
      <c r="AY395" s="181"/>
      <c r="AZ395" s="79"/>
      <c r="BA395" s="181"/>
      <c r="BB395" s="79"/>
      <c r="BC395" s="179"/>
      <c r="BD395" s="79"/>
      <c r="BE395" s="179"/>
      <c r="BF395" s="79"/>
      <c r="BG395" s="181"/>
      <c r="BH395" s="79"/>
      <c r="BI395" s="181"/>
      <c r="BJ395" s="79"/>
      <c r="BK395" s="179"/>
      <c r="BL395" s="79"/>
      <c r="BM395" s="179"/>
      <c r="BN395" s="79"/>
      <c r="BO395" s="180"/>
      <c r="BP395" s="78"/>
      <c r="BQ395" s="79"/>
      <c r="BR395" s="26"/>
      <c r="BS395" s="191"/>
      <c r="BT395" s="79"/>
      <c r="BU395" s="192"/>
      <c r="BV395" s="78"/>
      <c r="BW395" s="78"/>
      <c r="BX395" s="78"/>
      <c r="BY395" s="78"/>
      <c r="BZ395" s="78"/>
      <c r="CA395" s="79"/>
      <c r="CB395" s="192"/>
      <c r="CC395" s="78"/>
      <c r="CD395" s="78"/>
      <c r="CE395" s="78"/>
      <c r="CF395" s="78"/>
      <c r="CG395" s="78"/>
      <c r="CH395" s="79"/>
      <c r="CI395" s="27">
        <f t="shared" si="1"/>
        <v>0</v>
      </c>
    </row>
    <row r="396" spans="1:87" ht="34.5" customHeight="1" x14ac:dyDescent="0.25">
      <c r="A396" s="23">
        <f t="shared" si="0"/>
        <v>384</v>
      </c>
      <c r="B396" s="182"/>
      <c r="C396" s="79"/>
      <c r="D396" s="179"/>
      <c r="E396" s="78"/>
      <c r="F396" s="79"/>
      <c r="G396" s="183"/>
      <c r="H396" s="79"/>
      <c r="I396" s="24"/>
      <c r="J396" s="28"/>
      <c r="K396" s="184"/>
      <c r="L396" s="79"/>
      <c r="M396" s="185"/>
      <c r="N396" s="79"/>
      <c r="O396" s="186"/>
      <c r="P396" s="79"/>
      <c r="Q396" s="187"/>
      <c r="R396" s="79"/>
      <c r="S396" s="181"/>
      <c r="T396" s="79"/>
      <c r="U396" s="181"/>
      <c r="V396" s="79"/>
      <c r="W396" s="182"/>
      <c r="X396" s="79"/>
      <c r="Y396" s="182"/>
      <c r="Z396" s="79"/>
      <c r="AA396" s="181"/>
      <c r="AB396" s="79"/>
      <c r="AC396" s="181"/>
      <c r="AD396" s="79"/>
      <c r="AE396" s="182"/>
      <c r="AF396" s="79"/>
      <c r="AG396" s="182"/>
      <c r="AH396" s="79"/>
      <c r="AI396" s="181"/>
      <c r="AJ396" s="79"/>
      <c r="AK396" s="181"/>
      <c r="AL396" s="79"/>
      <c r="AM396" s="182"/>
      <c r="AN396" s="79"/>
      <c r="AO396" s="182"/>
      <c r="AP396" s="79"/>
      <c r="AQ396" s="181"/>
      <c r="AR396" s="79"/>
      <c r="AS396" s="181"/>
      <c r="AT396" s="79"/>
      <c r="AU396" s="182"/>
      <c r="AV396" s="79"/>
      <c r="AW396" s="182"/>
      <c r="AX396" s="79"/>
      <c r="AY396" s="181"/>
      <c r="AZ396" s="79"/>
      <c r="BA396" s="181"/>
      <c r="BB396" s="79"/>
      <c r="BC396" s="182"/>
      <c r="BD396" s="79"/>
      <c r="BE396" s="182"/>
      <c r="BF396" s="79"/>
      <c r="BG396" s="181"/>
      <c r="BH396" s="79"/>
      <c r="BI396" s="181"/>
      <c r="BJ396" s="79"/>
      <c r="BK396" s="182"/>
      <c r="BL396" s="79"/>
      <c r="BM396" s="182"/>
      <c r="BN396" s="79"/>
      <c r="BO396" s="180"/>
      <c r="BP396" s="78"/>
      <c r="BQ396" s="79"/>
      <c r="BR396" s="26"/>
      <c r="BS396" s="193"/>
      <c r="BT396" s="79"/>
      <c r="BU396" s="192"/>
      <c r="BV396" s="78"/>
      <c r="BW396" s="78"/>
      <c r="BX396" s="78"/>
      <c r="BY396" s="78"/>
      <c r="BZ396" s="78"/>
      <c r="CA396" s="79"/>
      <c r="CB396" s="192"/>
      <c r="CC396" s="78"/>
      <c r="CD396" s="78"/>
      <c r="CE396" s="78"/>
      <c r="CF396" s="78"/>
      <c r="CG396" s="78"/>
      <c r="CH396" s="79"/>
      <c r="CI396" s="27">
        <f t="shared" si="1"/>
        <v>0</v>
      </c>
    </row>
    <row r="397" spans="1:87" ht="34.5" customHeight="1" x14ac:dyDescent="0.25">
      <c r="A397" s="23">
        <f t="shared" si="0"/>
        <v>385</v>
      </c>
      <c r="B397" s="179"/>
      <c r="C397" s="79"/>
      <c r="D397" s="181"/>
      <c r="E397" s="78"/>
      <c r="F397" s="79"/>
      <c r="G397" s="188"/>
      <c r="H397" s="79"/>
      <c r="I397" s="24"/>
      <c r="J397" s="25"/>
      <c r="K397" s="184"/>
      <c r="L397" s="79"/>
      <c r="M397" s="189"/>
      <c r="N397" s="79"/>
      <c r="O397" s="186"/>
      <c r="P397" s="79"/>
      <c r="Q397" s="190"/>
      <c r="R397" s="79"/>
      <c r="S397" s="181"/>
      <c r="T397" s="79"/>
      <c r="U397" s="181"/>
      <c r="V397" s="79"/>
      <c r="W397" s="179"/>
      <c r="X397" s="79"/>
      <c r="Y397" s="179"/>
      <c r="Z397" s="79"/>
      <c r="AA397" s="181"/>
      <c r="AB397" s="79"/>
      <c r="AC397" s="181"/>
      <c r="AD397" s="79"/>
      <c r="AE397" s="179"/>
      <c r="AF397" s="79"/>
      <c r="AG397" s="179"/>
      <c r="AH397" s="79"/>
      <c r="AI397" s="181"/>
      <c r="AJ397" s="79"/>
      <c r="AK397" s="181"/>
      <c r="AL397" s="79"/>
      <c r="AM397" s="179"/>
      <c r="AN397" s="79"/>
      <c r="AO397" s="179"/>
      <c r="AP397" s="79"/>
      <c r="AQ397" s="181"/>
      <c r="AR397" s="79"/>
      <c r="AS397" s="181"/>
      <c r="AT397" s="79"/>
      <c r="AU397" s="179"/>
      <c r="AV397" s="79"/>
      <c r="AW397" s="179"/>
      <c r="AX397" s="79"/>
      <c r="AY397" s="181"/>
      <c r="AZ397" s="79"/>
      <c r="BA397" s="181"/>
      <c r="BB397" s="79"/>
      <c r="BC397" s="179"/>
      <c r="BD397" s="79"/>
      <c r="BE397" s="179"/>
      <c r="BF397" s="79"/>
      <c r="BG397" s="181"/>
      <c r="BH397" s="79"/>
      <c r="BI397" s="181"/>
      <c r="BJ397" s="79"/>
      <c r="BK397" s="179"/>
      <c r="BL397" s="79"/>
      <c r="BM397" s="179"/>
      <c r="BN397" s="79"/>
      <c r="BO397" s="180"/>
      <c r="BP397" s="78"/>
      <c r="BQ397" s="79"/>
      <c r="BR397" s="26"/>
      <c r="BS397" s="191"/>
      <c r="BT397" s="79"/>
      <c r="BU397" s="192"/>
      <c r="BV397" s="78"/>
      <c r="BW397" s="78"/>
      <c r="BX397" s="78"/>
      <c r="BY397" s="78"/>
      <c r="BZ397" s="78"/>
      <c r="CA397" s="79"/>
      <c r="CB397" s="192"/>
      <c r="CC397" s="78"/>
      <c r="CD397" s="78"/>
      <c r="CE397" s="78"/>
      <c r="CF397" s="78"/>
      <c r="CG397" s="78"/>
      <c r="CH397" s="79"/>
      <c r="CI397" s="27">
        <f t="shared" si="1"/>
        <v>0</v>
      </c>
    </row>
    <row r="398" spans="1:87" ht="34.5" customHeight="1" x14ac:dyDescent="0.25">
      <c r="A398" s="23">
        <f t="shared" si="0"/>
        <v>386</v>
      </c>
      <c r="B398" s="182"/>
      <c r="C398" s="79"/>
      <c r="D398" s="179"/>
      <c r="E398" s="78"/>
      <c r="F398" s="79"/>
      <c r="G398" s="183"/>
      <c r="H398" s="79"/>
      <c r="I398" s="24"/>
      <c r="J398" s="28"/>
      <c r="K398" s="184"/>
      <c r="L398" s="79"/>
      <c r="M398" s="185"/>
      <c r="N398" s="79"/>
      <c r="O398" s="186"/>
      <c r="P398" s="79"/>
      <c r="Q398" s="187"/>
      <c r="R398" s="79"/>
      <c r="S398" s="181"/>
      <c r="T398" s="79"/>
      <c r="U398" s="181"/>
      <c r="V398" s="79"/>
      <c r="W398" s="182"/>
      <c r="X398" s="79"/>
      <c r="Y398" s="182"/>
      <c r="Z398" s="79"/>
      <c r="AA398" s="181"/>
      <c r="AB398" s="79"/>
      <c r="AC398" s="181"/>
      <c r="AD398" s="79"/>
      <c r="AE398" s="182"/>
      <c r="AF398" s="79"/>
      <c r="AG398" s="182"/>
      <c r="AH398" s="79"/>
      <c r="AI398" s="181"/>
      <c r="AJ398" s="79"/>
      <c r="AK398" s="181"/>
      <c r="AL398" s="79"/>
      <c r="AM398" s="182"/>
      <c r="AN398" s="79"/>
      <c r="AO398" s="182"/>
      <c r="AP398" s="79"/>
      <c r="AQ398" s="181"/>
      <c r="AR398" s="79"/>
      <c r="AS398" s="181"/>
      <c r="AT398" s="79"/>
      <c r="AU398" s="182"/>
      <c r="AV398" s="79"/>
      <c r="AW398" s="182"/>
      <c r="AX398" s="79"/>
      <c r="AY398" s="181"/>
      <c r="AZ398" s="79"/>
      <c r="BA398" s="181"/>
      <c r="BB398" s="79"/>
      <c r="BC398" s="182"/>
      <c r="BD398" s="79"/>
      <c r="BE398" s="182"/>
      <c r="BF398" s="79"/>
      <c r="BG398" s="181"/>
      <c r="BH398" s="79"/>
      <c r="BI398" s="181"/>
      <c r="BJ398" s="79"/>
      <c r="BK398" s="182"/>
      <c r="BL398" s="79"/>
      <c r="BM398" s="182"/>
      <c r="BN398" s="79"/>
      <c r="BO398" s="180"/>
      <c r="BP398" s="78"/>
      <c r="BQ398" s="79"/>
      <c r="BR398" s="26"/>
      <c r="BS398" s="193"/>
      <c r="BT398" s="79"/>
      <c r="BU398" s="192"/>
      <c r="BV398" s="78"/>
      <c r="BW398" s="78"/>
      <c r="BX398" s="78"/>
      <c r="BY398" s="78"/>
      <c r="BZ398" s="78"/>
      <c r="CA398" s="79"/>
      <c r="CB398" s="192"/>
      <c r="CC398" s="78"/>
      <c r="CD398" s="78"/>
      <c r="CE398" s="78"/>
      <c r="CF398" s="78"/>
      <c r="CG398" s="78"/>
      <c r="CH398" s="79"/>
      <c r="CI398" s="27">
        <f t="shared" si="1"/>
        <v>0</v>
      </c>
    </row>
    <row r="399" spans="1:87" ht="34.5" customHeight="1" x14ac:dyDescent="0.25">
      <c r="A399" s="23">
        <f t="shared" si="0"/>
        <v>387</v>
      </c>
      <c r="B399" s="179"/>
      <c r="C399" s="79"/>
      <c r="D399" s="181"/>
      <c r="E399" s="78"/>
      <c r="F399" s="79"/>
      <c r="G399" s="188"/>
      <c r="H399" s="79"/>
      <c r="I399" s="24"/>
      <c r="J399" s="25"/>
      <c r="K399" s="184"/>
      <c r="L399" s="79"/>
      <c r="M399" s="189"/>
      <c r="N399" s="79"/>
      <c r="O399" s="186"/>
      <c r="P399" s="79"/>
      <c r="Q399" s="190"/>
      <c r="R399" s="79"/>
      <c r="S399" s="181"/>
      <c r="T399" s="79"/>
      <c r="U399" s="181"/>
      <c r="V399" s="79"/>
      <c r="W399" s="179"/>
      <c r="X399" s="79"/>
      <c r="Y399" s="179"/>
      <c r="Z399" s="79"/>
      <c r="AA399" s="181"/>
      <c r="AB399" s="79"/>
      <c r="AC399" s="181"/>
      <c r="AD399" s="79"/>
      <c r="AE399" s="179"/>
      <c r="AF399" s="79"/>
      <c r="AG399" s="179"/>
      <c r="AH399" s="79"/>
      <c r="AI399" s="181"/>
      <c r="AJ399" s="79"/>
      <c r="AK399" s="181"/>
      <c r="AL399" s="79"/>
      <c r="AM399" s="179"/>
      <c r="AN399" s="79"/>
      <c r="AO399" s="179"/>
      <c r="AP399" s="79"/>
      <c r="AQ399" s="181"/>
      <c r="AR399" s="79"/>
      <c r="AS399" s="181"/>
      <c r="AT399" s="79"/>
      <c r="AU399" s="179"/>
      <c r="AV399" s="79"/>
      <c r="AW399" s="179"/>
      <c r="AX399" s="79"/>
      <c r="AY399" s="181"/>
      <c r="AZ399" s="79"/>
      <c r="BA399" s="181"/>
      <c r="BB399" s="79"/>
      <c r="BC399" s="179"/>
      <c r="BD399" s="79"/>
      <c r="BE399" s="179"/>
      <c r="BF399" s="79"/>
      <c r="BG399" s="181"/>
      <c r="BH399" s="79"/>
      <c r="BI399" s="181"/>
      <c r="BJ399" s="79"/>
      <c r="BK399" s="179"/>
      <c r="BL399" s="79"/>
      <c r="BM399" s="179"/>
      <c r="BN399" s="79"/>
      <c r="BO399" s="180"/>
      <c r="BP399" s="78"/>
      <c r="BQ399" s="79"/>
      <c r="BR399" s="26"/>
      <c r="BS399" s="191"/>
      <c r="BT399" s="79"/>
      <c r="BU399" s="192"/>
      <c r="BV399" s="78"/>
      <c r="BW399" s="78"/>
      <c r="BX399" s="78"/>
      <c r="BY399" s="78"/>
      <c r="BZ399" s="78"/>
      <c r="CA399" s="79"/>
      <c r="CB399" s="192"/>
      <c r="CC399" s="78"/>
      <c r="CD399" s="78"/>
      <c r="CE399" s="78"/>
      <c r="CF399" s="78"/>
      <c r="CG399" s="78"/>
      <c r="CH399" s="79"/>
      <c r="CI399" s="27">
        <f t="shared" si="1"/>
        <v>0</v>
      </c>
    </row>
    <row r="400" spans="1:87" ht="34.5" customHeight="1" x14ac:dyDescent="0.25">
      <c r="A400" s="23">
        <f t="shared" si="0"/>
        <v>388</v>
      </c>
      <c r="B400" s="182"/>
      <c r="C400" s="79"/>
      <c r="D400" s="179"/>
      <c r="E400" s="78"/>
      <c r="F400" s="79"/>
      <c r="G400" s="183"/>
      <c r="H400" s="79"/>
      <c r="I400" s="24"/>
      <c r="J400" s="28"/>
      <c r="K400" s="184"/>
      <c r="L400" s="79"/>
      <c r="M400" s="185"/>
      <c r="N400" s="79"/>
      <c r="O400" s="186"/>
      <c r="P400" s="79"/>
      <c r="Q400" s="187"/>
      <c r="R400" s="79"/>
      <c r="S400" s="181"/>
      <c r="T400" s="79"/>
      <c r="U400" s="181"/>
      <c r="V400" s="79"/>
      <c r="W400" s="182"/>
      <c r="X400" s="79"/>
      <c r="Y400" s="182"/>
      <c r="Z400" s="79"/>
      <c r="AA400" s="181"/>
      <c r="AB400" s="79"/>
      <c r="AC400" s="181"/>
      <c r="AD400" s="79"/>
      <c r="AE400" s="182"/>
      <c r="AF400" s="79"/>
      <c r="AG400" s="182"/>
      <c r="AH400" s="79"/>
      <c r="AI400" s="181"/>
      <c r="AJ400" s="79"/>
      <c r="AK400" s="181"/>
      <c r="AL400" s="79"/>
      <c r="AM400" s="182"/>
      <c r="AN400" s="79"/>
      <c r="AO400" s="182"/>
      <c r="AP400" s="79"/>
      <c r="AQ400" s="181"/>
      <c r="AR400" s="79"/>
      <c r="AS400" s="181"/>
      <c r="AT400" s="79"/>
      <c r="AU400" s="182"/>
      <c r="AV400" s="79"/>
      <c r="AW400" s="182"/>
      <c r="AX400" s="79"/>
      <c r="AY400" s="181"/>
      <c r="AZ400" s="79"/>
      <c r="BA400" s="181"/>
      <c r="BB400" s="79"/>
      <c r="BC400" s="182"/>
      <c r="BD400" s="79"/>
      <c r="BE400" s="182"/>
      <c r="BF400" s="79"/>
      <c r="BG400" s="181"/>
      <c r="BH400" s="79"/>
      <c r="BI400" s="181"/>
      <c r="BJ400" s="79"/>
      <c r="BK400" s="182"/>
      <c r="BL400" s="79"/>
      <c r="BM400" s="182"/>
      <c r="BN400" s="79"/>
      <c r="BO400" s="180"/>
      <c r="BP400" s="78"/>
      <c r="BQ400" s="79"/>
      <c r="BR400" s="26"/>
      <c r="BS400" s="193"/>
      <c r="BT400" s="79"/>
      <c r="BU400" s="192"/>
      <c r="BV400" s="78"/>
      <c r="BW400" s="78"/>
      <c r="BX400" s="78"/>
      <c r="BY400" s="78"/>
      <c r="BZ400" s="78"/>
      <c r="CA400" s="79"/>
      <c r="CB400" s="192"/>
      <c r="CC400" s="78"/>
      <c r="CD400" s="78"/>
      <c r="CE400" s="78"/>
      <c r="CF400" s="78"/>
      <c r="CG400" s="78"/>
      <c r="CH400" s="79"/>
      <c r="CI400" s="27">
        <f t="shared" si="1"/>
        <v>0</v>
      </c>
    </row>
    <row r="401" spans="1:87" ht="34.5" customHeight="1" x14ac:dyDescent="0.25">
      <c r="A401" s="23">
        <f t="shared" si="0"/>
        <v>389</v>
      </c>
      <c r="B401" s="179"/>
      <c r="C401" s="79"/>
      <c r="D401" s="181"/>
      <c r="E401" s="78"/>
      <c r="F401" s="79"/>
      <c r="G401" s="188"/>
      <c r="H401" s="79"/>
      <c r="I401" s="24"/>
      <c r="J401" s="25"/>
      <c r="K401" s="184"/>
      <c r="L401" s="79"/>
      <c r="M401" s="189"/>
      <c r="N401" s="79"/>
      <c r="O401" s="186"/>
      <c r="P401" s="79"/>
      <c r="Q401" s="190"/>
      <c r="R401" s="79"/>
      <c r="S401" s="181"/>
      <c r="T401" s="79"/>
      <c r="U401" s="181"/>
      <c r="V401" s="79"/>
      <c r="W401" s="179"/>
      <c r="X401" s="79"/>
      <c r="Y401" s="179"/>
      <c r="Z401" s="79"/>
      <c r="AA401" s="181"/>
      <c r="AB401" s="79"/>
      <c r="AC401" s="181"/>
      <c r="AD401" s="79"/>
      <c r="AE401" s="179"/>
      <c r="AF401" s="79"/>
      <c r="AG401" s="179"/>
      <c r="AH401" s="79"/>
      <c r="AI401" s="181"/>
      <c r="AJ401" s="79"/>
      <c r="AK401" s="181"/>
      <c r="AL401" s="79"/>
      <c r="AM401" s="179"/>
      <c r="AN401" s="79"/>
      <c r="AO401" s="179"/>
      <c r="AP401" s="79"/>
      <c r="AQ401" s="181"/>
      <c r="AR401" s="79"/>
      <c r="AS401" s="181"/>
      <c r="AT401" s="79"/>
      <c r="AU401" s="179"/>
      <c r="AV401" s="79"/>
      <c r="AW401" s="179"/>
      <c r="AX401" s="79"/>
      <c r="AY401" s="181"/>
      <c r="AZ401" s="79"/>
      <c r="BA401" s="181"/>
      <c r="BB401" s="79"/>
      <c r="BC401" s="179"/>
      <c r="BD401" s="79"/>
      <c r="BE401" s="179"/>
      <c r="BF401" s="79"/>
      <c r="BG401" s="181"/>
      <c r="BH401" s="79"/>
      <c r="BI401" s="181"/>
      <c r="BJ401" s="79"/>
      <c r="BK401" s="179"/>
      <c r="BL401" s="79"/>
      <c r="BM401" s="179"/>
      <c r="BN401" s="79"/>
      <c r="BO401" s="180"/>
      <c r="BP401" s="78"/>
      <c r="BQ401" s="79"/>
      <c r="BR401" s="26"/>
      <c r="BS401" s="191"/>
      <c r="BT401" s="79"/>
      <c r="BU401" s="192"/>
      <c r="BV401" s="78"/>
      <c r="BW401" s="78"/>
      <c r="BX401" s="78"/>
      <c r="BY401" s="78"/>
      <c r="BZ401" s="78"/>
      <c r="CA401" s="79"/>
      <c r="CB401" s="192"/>
      <c r="CC401" s="78"/>
      <c r="CD401" s="78"/>
      <c r="CE401" s="78"/>
      <c r="CF401" s="78"/>
      <c r="CG401" s="78"/>
      <c r="CH401" s="79"/>
      <c r="CI401" s="27">
        <f t="shared" si="1"/>
        <v>0</v>
      </c>
    </row>
    <row r="402" spans="1:87" ht="34.5" customHeight="1" x14ac:dyDescent="0.25">
      <c r="A402" s="23">
        <f t="shared" si="0"/>
        <v>390</v>
      </c>
      <c r="B402" s="182"/>
      <c r="C402" s="79"/>
      <c r="D402" s="179"/>
      <c r="E402" s="78"/>
      <c r="F402" s="79"/>
      <c r="G402" s="183"/>
      <c r="H402" s="79"/>
      <c r="I402" s="24"/>
      <c r="J402" s="28"/>
      <c r="K402" s="184"/>
      <c r="L402" s="79"/>
      <c r="M402" s="185"/>
      <c r="N402" s="79"/>
      <c r="O402" s="186"/>
      <c r="P402" s="79"/>
      <c r="Q402" s="187"/>
      <c r="R402" s="79"/>
      <c r="S402" s="181"/>
      <c r="T402" s="79"/>
      <c r="U402" s="181"/>
      <c r="V402" s="79"/>
      <c r="W402" s="182"/>
      <c r="X402" s="79"/>
      <c r="Y402" s="182"/>
      <c r="Z402" s="79"/>
      <c r="AA402" s="181"/>
      <c r="AB402" s="79"/>
      <c r="AC402" s="181"/>
      <c r="AD402" s="79"/>
      <c r="AE402" s="182"/>
      <c r="AF402" s="79"/>
      <c r="AG402" s="182"/>
      <c r="AH402" s="79"/>
      <c r="AI402" s="181"/>
      <c r="AJ402" s="79"/>
      <c r="AK402" s="181"/>
      <c r="AL402" s="79"/>
      <c r="AM402" s="182"/>
      <c r="AN402" s="79"/>
      <c r="AO402" s="182"/>
      <c r="AP402" s="79"/>
      <c r="AQ402" s="181"/>
      <c r="AR402" s="79"/>
      <c r="AS402" s="181"/>
      <c r="AT402" s="79"/>
      <c r="AU402" s="182"/>
      <c r="AV402" s="79"/>
      <c r="AW402" s="182"/>
      <c r="AX402" s="79"/>
      <c r="AY402" s="181"/>
      <c r="AZ402" s="79"/>
      <c r="BA402" s="181"/>
      <c r="BB402" s="79"/>
      <c r="BC402" s="182"/>
      <c r="BD402" s="79"/>
      <c r="BE402" s="182"/>
      <c r="BF402" s="79"/>
      <c r="BG402" s="181"/>
      <c r="BH402" s="79"/>
      <c r="BI402" s="181"/>
      <c r="BJ402" s="79"/>
      <c r="BK402" s="182"/>
      <c r="BL402" s="79"/>
      <c r="BM402" s="182"/>
      <c r="BN402" s="79"/>
      <c r="BO402" s="180"/>
      <c r="BP402" s="78"/>
      <c r="BQ402" s="79"/>
      <c r="BR402" s="26"/>
      <c r="BS402" s="193"/>
      <c r="BT402" s="79"/>
      <c r="BU402" s="192"/>
      <c r="BV402" s="78"/>
      <c r="BW402" s="78"/>
      <c r="BX402" s="78"/>
      <c r="BY402" s="78"/>
      <c r="BZ402" s="78"/>
      <c r="CA402" s="79"/>
      <c r="CB402" s="192"/>
      <c r="CC402" s="78"/>
      <c r="CD402" s="78"/>
      <c r="CE402" s="78"/>
      <c r="CF402" s="78"/>
      <c r="CG402" s="78"/>
      <c r="CH402" s="79"/>
      <c r="CI402" s="27">
        <f t="shared" si="1"/>
        <v>0</v>
      </c>
    </row>
    <row r="403" spans="1:87" ht="34.5" customHeight="1" x14ac:dyDescent="0.25">
      <c r="A403" s="23">
        <f t="shared" si="0"/>
        <v>391</v>
      </c>
      <c r="B403" s="179"/>
      <c r="C403" s="79"/>
      <c r="D403" s="181"/>
      <c r="E403" s="78"/>
      <c r="F403" s="79"/>
      <c r="G403" s="188"/>
      <c r="H403" s="79"/>
      <c r="I403" s="24"/>
      <c r="J403" s="25"/>
      <c r="K403" s="184"/>
      <c r="L403" s="79"/>
      <c r="M403" s="189"/>
      <c r="N403" s="79"/>
      <c r="O403" s="186"/>
      <c r="P403" s="79"/>
      <c r="Q403" s="190"/>
      <c r="R403" s="79"/>
      <c r="S403" s="181"/>
      <c r="T403" s="79"/>
      <c r="U403" s="181"/>
      <c r="V403" s="79"/>
      <c r="W403" s="179"/>
      <c r="X403" s="79"/>
      <c r="Y403" s="179"/>
      <c r="Z403" s="79"/>
      <c r="AA403" s="181"/>
      <c r="AB403" s="79"/>
      <c r="AC403" s="181"/>
      <c r="AD403" s="79"/>
      <c r="AE403" s="179"/>
      <c r="AF403" s="79"/>
      <c r="AG403" s="179"/>
      <c r="AH403" s="79"/>
      <c r="AI403" s="181"/>
      <c r="AJ403" s="79"/>
      <c r="AK403" s="181"/>
      <c r="AL403" s="79"/>
      <c r="AM403" s="179"/>
      <c r="AN403" s="79"/>
      <c r="AO403" s="179"/>
      <c r="AP403" s="79"/>
      <c r="AQ403" s="181"/>
      <c r="AR403" s="79"/>
      <c r="AS403" s="181"/>
      <c r="AT403" s="79"/>
      <c r="AU403" s="179"/>
      <c r="AV403" s="79"/>
      <c r="AW403" s="179"/>
      <c r="AX403" s="79"/>
      <c r="AY403" s="181"/>
      <c r="AZ403" s="79"/>
      <c r="BA403" s="181"/>
      <c r="BB403" s="79"/>
      <c r="BC403" s="179"/>
      <c r="BD403" s="79"/>
      <c r="BE403" s="179"/>
      <c r="BF403" s="79"/>
      <c r="BG403" s="181"/>
      <c r="BH403" s="79"/>
      <c r="BI403" s="181"/>
      <c r="BJ403" s="79"/>
      <c r="BK403" s="179"/>
      <c r="BL403" s="79"/>
      <c r="BM403" s="179"/>
      <c r="BN403" s="79"/>
      <c r="BO403" s="180"/>
      <c r="BP403" s="78"/>
      <c r="BQ403" s="79"/>
      <c r="BR403" s="26"/>
      <c r="BS403" s="191"/>
      <c r="BT403" s="79"/>
      <c r="BU403" s="192"/>
      <c r="BV403" s="78"/>
      <c r="BW403" s="78"/>
      <c r="BX403" s="78"/>
      <c r="BY403" s="78"/>
      <c r="BZ403" s="78"/>
      <c r="CA403" s="79"/>
      <c r="CB403" s="192"/>
      <c r="CC403" s="78"/>
      <c r="CD403" s="78"/>
      <c r="CE403" s="78"/>
      <c r="CF403" s="78"/>
      <c r="CG403" s="78"/>
      <c r="CH403" s="79"/>
      <c r="CI403" s="27">
        <f t="shared" si="1"/>
        <v>0</v>
      </c>
    </row>
    <row r="404" spans="1:87" ht="34.5" customHeight="1" x14ac:dyDescent="0.25">
      <c r="A404" s="23">
        <f t="shared" si="0"/>
        <v>392</v>
      </c>
      <c r="B404" s="182"/>
      <c r="C404" s="79"/>
      <c r="D404" s="179"/>
      <c r="E404" s="78"/>
      <c r="F404" s="79"/>
      <c r="G404" s="183"/>
      <c r="H404" s="79"/>
      <c r="I404" s="24"/>
      <c r="J404" s="28"/>
      <c r="K404" s="184"/>
      <c r="L404" s="79"/>
      <c r="M404" s="185"/>
      <c r="N404" s="79"/>
      <c r="O404" s="186"/>
      <c r="P404" s="79"/>
      <c r="Q404" s="187"/>
      <c r="R404" s="79"/>
      <c r="S404" s="181"/>
      <c r="T404" s="79"/>
      <c r="U404" s="181"/>
      <c r="V404" s="79"/>
      <c r="W404" s="182"/>
      <c r="X404" s="79"/>
      <c r="Y404" s="182"/>
      <c r="Z404" s="79"/>
      <c r="AA404" s="181"/>
      <c r="AB404" s="79"/>
      <c r="AC404" s="181"/>
      <c r="AD404" s="79"/>
      <c r="AE404" s="182"/>
      <c r="AF404" s="79"/>
      <c r="AG404" s="182"/>
      <c r="AH404" s="79"/>
      <c r="AI404" s="181"/>
      <c r="AJ404" s="79"/>
      <c r="AK404" s="181"/>
      <c r="AL404" s="79"/>
      <c r="AM404" s="182"/>
      <c r="AN404" s="79"/>
      <c r="AO404" s="182"/>
      <c r="AP404" s="79"/>
      <c r="AQ404" s="181"/>
      <c r="AR404" s="79"/>
      <c r="AS404" s="181"/>
      <c r="AT404" s="79"/>
      <c r="AU404" s="182"/>
      <c r="AV404" s="79"/>
      <c r="AW404" s="182"/>
      <c r="AX404" s="79"/>
      <c r="AY404" s="181"/>
      <c r="AZ404" s="79"/>
      <c r="BA404" s="181"/>
      <c r="BB404" s="79"/>
      <c r="BC404" s="182"/>
      <c r="BD404" s="79"/>
      <c r="BE404" s="182"/>
      <c r="BF404" s="79"/>
      <c r="BG404" s="181"/>
      <c r="BH404" s="79"/>
      <c r="BI404" s="181"/>
      <c r="BJ404" s="79"/>
      <c r="BK404" s="182"/>
      <c r="BL404" s="79"/>
      <c r="BM404" s="182"/>
      <c r="BN404" s="79"/>
      <c r="BO404" s="180"/>
      <c r="BP404" s="78"/>
      <c r="BQ404" s="79"/>
      <c r="BR404" s="26"/>
      <c r="BS404" s="193"/>
      <c r="BT404" s="79"/>
      <c r="BU404" s="192"/>
      <c r="BV404" s="78"/>
      <c r="BW404" s="78"/>
      <c r="BX404" s="78"/>
      <c r="BY404" s="78"/>
      <c r="BZ404" s="78"/>
      <c r="CA404" s="79"/>
      <c r="CB404" s="192"/>
      <c r="CC404" s="78"/>
      <c r="CD404" s="78"/>
      <c r="CE404" s="78"/>
      <c r="CF404" s="78"/>
      <c r="CG404" s="78"/>
      <c r="CH404" s="79"/>
      <c r="CI404" s="27">
        <f t="shared" si="1"/>
        <v>0</v>
      </c>
    </row>
    <row r="405" spans="1:87" ht="34.5" customHeight="1" x14ac:dyDescent="0.25">
      <c r="A405" s="23">
        <f t="shared" si="0"/>
        <v>393</v>
      </c>
      <c r="B405" s="179"/>
      <c r="C405" s="79"/>
      <c r="D405" s="181"/>
      <c r="E405" s="78"/>
      <c r="F405" s="79"/>
      <c r="G405" s="188"/>
      <c r="H405" s="79"/>
      <c r="I405" s="24"/>
      <c r="J405" s="25"/>
      <c r="K405" s="184"/>
      <c r="L405" s="79"/>
      <c r="M405" s="189"/>
      <c r="N405" s="79"/>
      <c r="O405" s="186"/>
      <c r="P405" s="79"/>
      <c r="Q405" s="190"/>
      <c r="R405" s="79"/>
      <c r="S405" s="181"/>
      <c r="T405" s="79"/>
      <c r="U405" s="181"/>
      <c r="V405" s="79"/>
      <c r="W405" s="179"/>
      <c r="X405" s="79"/>
      <c r="Y405" s="179"/>
      <c r="Z405" s="79"/>
      <c r="AA405" s="181"/>
      <c r="AB405" s="79"/>
      <c r="AC405" s="181"/>
      <c r="AD405" s="79"/>
      <c r="AE405" s="179"/>
      <c r="AF405" s="79"/>
      <c r="AG405" s="179"/>
      <c r="AH405" s="79"/>
      <c r="AI405" s="181"/>
      <c r="AJ405" s="79"/>
      <c r="AK405" s="181"/>
      <c r="AL405" s="79"/>
      <c r="AM405" s="179"/>
      <c r="AN405" s="79"/>
      <c r="AO405" s="179"/>
      <c r="AP405" s="79"/>
      <c r="AQ405" s="181"/>
      <c r="AR405" s="79"/>
      <c r="AS405" s="181"/>
      <c r="AT405" s="79"/>
      <c r="AU405" s="179"/>
      <c r="AV405" s="79"/>
      <c r="AW405" s="179"/>
      <c r="AX405" s="79"/>
      <c r="AY405" s="181"/>
      <c r="AZ405" s="79"/>
      <c r="BA405" s="181"/>
      <c r="BB405" s="79"/>
      <c r="BC405" s="179"/>
      <c r="BD405" s="79"/>
      <c r="BE405" s="179"/>
      <c r="BF405" s="79"/>
      <c r="BG405" s="181"/>
      <c r="BH405" s="79"/>
      <c r="BI405" s="181"/>
      <c r="BJ405" s="79"/>
      <c r="BK405" s="179"/>
      <c r="BL405" s="79"/>
      <c r="BM405" s="179"/>
      <c r="BN405" s="79"/>
      <c r="BO405" s="180"/>
      <c r="BP405" s="78"/>
      <c r="BQ405" s="79"/>
      <c r="BR405" s="26"/>
      <c r="BS405" s="191"/>
      <c r="BT405" s="79"/>
      <c r="BU405" s="192"/>
      <c r="BV405" s="78"/>
      <c r="BW405" s="78"/>
      <c r="BX405" s="78"/>
      <c r="BY405" s="78"/>
      <c r="BZ405" s="78"/>
      <c r="CA405" s="79"/>
      <c r="CB405" s="192"/>
      <c r="CC405" s="78"/>
      <c r="CD405" s="78"/>
      <c r="CE405" s="78"/>
      <c r="CF405" s="78"/>
      <c r="CG405" s="78"/>
      <c r="CH405" s="79"/>
      <c r="CI405" s="27">
        <f t="shared" si="1"/>
        <v>0</v>
      </c>
    </row>
    <row r="406" spans="1:87" ht="34.5" customHeight="1" x14ac:dyDescent="0.25">
      <c r="A406" s="23">
        <f t="shared" si="0"/>
        <v>394</v>
      </c>
      <c r="B406" s="182"/>
      <c r="C406" s="79"/>
      <c r="D406" s="179"/>
      <c r="E406" s="78"/>
      <c r="F406" s="79"/>
      <c r="G406" s="183"/>
      <c r="H406" s="79"/>
      <c r="I406" s="24"/>
      <c r="J406" s="28"/>
      <c r="K406" s="184"/>
      <c r="L406" s="79"/>
      <c r="M406" s="185"/>
      <c r="N406" s="79"/>
      <c r="O406" s="186"/>
      <c r="P406" s="79"/>
      <c r="Q406" s="187"/>
      <c r="R406" s="79"/>
      <c r="S406" s="181"/>
      <c r="T406" s="79"/>
      <c r="U406" s="181"/>
      <c r="V406" s="79"/>
      <c r="W406" s="182"/>
      <c r="X406" s="79"/>
      <c r="Y406" s="182"/>
      <c r="Z406" s="79"/>
      <c r="AA406" s="181"/>
      <c r="AB406" s="79"/>
      <c r="AC406" s="181"/>
      <c r="AD406" s="79"/>
      <c r="AE406" s="182"/>
      <c r="AF406" s="79"/>
      <c r="AG406" s="182"/>
      <c r="AH406" s="79"/>
      <c r="AI406" s="181"/>
      <c r="AJ406" s="79"/>
      <c r="AK406" s="181"/>
      <c r="AL406" s="79"/>
      <c r="AM406" s="182"/>
      <c r="AN406" s="79"/>
      <c r="AO406" s="182"/>
      <c r="AP406" s="79"/>
      <c r="AQ406" s="181"/>
      <c r="AR406" s="79"/>
      <c r="AS406" s="181"/>
      <c r="AT406" s="79"/>
      <c r="AU406" s="182"/>
      <c r="AV406" s="79"/>
      <c r="AW406" s="182"/>
      <c r="AX406" s="79"/>
      <c r="AY406" s="181"/>
      <c r="AZ406" s="79"/>
      <c r="BA406" s="181"/>
      <c r="BB406" s="79"/>
      <c r="BC406" s="182"/>
      <c r="BD406" s="79"/>
      <c r="BE406" s="182"/>
      <c r="BF406" s="79"/>
      <c r="BG406" s="181"/>
      <c r="BH406" s="79"/>
      <c r="BI406" s="181"/>
      <c r="BJ406" s="79"/>
      <c r="BK406" s="182"/>
      <c r="BL406" s="79"/>
      <c r="BM406" s="182"/>
      <c r="BN406" s="79"/>
      <c r="BO406" s="180"/>
      <c r="BP406" s="78"/>
      <c r="BQ406" s="79"/>
      <c r="BR406" s="26"/>
      <c r="BS406" s="193"/>
      <c r="BT406" s="79"/>
      <c r="BU406" s="192"/>
      <c r="BV406" s="78"/>
      <c r="BW406" s="78"/>
      <c r="BX406" s="78"/>
      <c r="BY406" s="78"/>
      <c r="BZ406" s="78"/>
      <c r="CA406" s="79"/>
      <c r="CB406" s="192"/>
      <c r="CC406" s="78"/>
      <c r="CD406" s="78"/>
      <c r="CE406" s="78"/>
      <c r="CF406" s="78"/>
      <c r="CG406" s="78"/>
      <c r="CH406" s="79"/>
      <c r="CI406" s="27">
        <f t="shared" si="1"/>
        <v>0</v>
      </c>
    </row>
    <row r="407" spans="1:87" ht="34.5" customHeight="1" x14ac:dyDescent="0.25">
      <c r="A407" s="23">
        <f t="shared" si="0"/>
        <v>395</v>
      </c>
      <c r="B407" s="179"/>
      <c r="C407" s="79"/>
      <c r="D407" s="181"/>
      <c r="E407" s="78"/>
      <c r="F407" s="79"/>
      <c r="G407" s="188"/>
      <c r="H407" s="79"/>
      <c r="I407" s="24"/>
      <c r="J407" s="25"/>
      <c r="K407" s="184"/>
      <c r="L407" s="79"/>
      <c r="M407" s="189"/>
      <c r="N407" s="79"/>
      <c r="O407" s="186"/>
      <c r="P407" s="79"/>
      <c r="Q407" s="190"/>
      <c r="R407" s="79"/>
      <c r="S407" s="181"/>
      <c r="T407" s="79"/>
      <c r="U407" s="181"/>
      <c r="V407" s="79"/>
      <c r="W407" s="179"/>
      <c r="X407" s="79"/>
      <c r="Y407" s="179"/>
      <c r="Z407" s="79"/>
      <c r="AA407" s="181"/>
      <c r="AB407" s="79"/>
      <c r="AC407" s="181"/>
      <c r="AD407" s="79"/>
      <c r="AE407" s="179"/>
      <c r="AF407" s="79"/>
      <c r="AG407" s="179"/>
      <c r="AH407" s="79"/>
      <c r="AI407" s="181"/>
      <c r="AJ407" s="79"/>
      <c r="AK407" s="181"/>
      <c r="AL407" s="79"/>
      <c r="AM407" s="179"/>
      <c r="AN407" s="79"/>
      <c r="AO407" s="179"/>
      <c r="AP407" s="79"/>
      <c r="AQ407" s="181"/>
      <c r="AR407" s="79"/>
      <c r="AS407" s="181"/>
      <c r="AT407" s="79"/>
      <c r="AU407" s="179"/>
      <c r="AV407" s="79"/>
      <c r="AW407" s="179"/>
      <c r="AX407" s="79"/>
      <c r="AY407" s="181"/>
      <c r="AZ407" s="79"/>
      <c r="BA407" s="181"/>
      <c r="BB407" s="79"/>
      <c r="BC407" s="179"/>
      <c r="BD407" s="79"/>
      <c r="BE407" s="179"/>
      <c r="BF407" s="79"/>
      <c r="BG407" s="181"/>
      <c r="BH407" s="79"/>
      <c r="BI407" s="181"/>
      <c r="BJ407" s="79"/>
      <c r="BK407" s="179"/>
      <c r="BL407" s="79"/>
      <c r="BM407" s="179"/>
      <c r="BN407" s="79"/>
      <c r="BO407" s="180"/>
      <c r="BP407" s="78"/>
      <c r="BQ407" s="79"/>
      <c r="BR407" s="26"/>
      <c r="BS407" s="191"/>
      <c r="BT407" s="79"/>
      <c r="BU407" s="192"/>
      <c r="BV407" s="78"/>
      <c r="BW407" s="78"/>
      <c r="BX407" s="78"/>
      <c r="BY407" s="78"/>
      <c r="BZ407" s="78"/>
      <c r="CA407" s="79"/>
      <c r="CB407" s="192"/>
      <c r="CC407" s="78"/>
      <c r="CD407" s="78"/>
      <c r="CE407" s="78"/>
      <c r="CF407" s="78"/>
      <c r="CG407" s="78"/>
      <c r="CH407" s="79"/>
      <c r="CI407" s="27">
        <f t="shared" si="1"/>
        <v>0</v>
      </c>
    </row>
    <row r="408" spans="1:87" ht="34.5" customHeight="1" x14ac:dyDescent="0.25">
      <c r="A408" s="23">
        <f t="shared" si="0"/>
        <v>396</v>
      </c>
      <c r="B408" s="182"/>
      <c r="C408" s="79"/>
      <c r="D408" s="179"/>
      <c r="E408" s="78"/>
      <c r="F408" s="79"/>
      <c r="G408" s="183"/>
      <c r="H408" s="79"/>
      <c r="I408" s="24"/>
      <c r="J408" s="28"/>
      <c r="K408" s="184"/>
      <c r="L408" s="79"/>
      <c r="M408" s="185"/>
      <c r="N408" s="79"/>
      <c r="O408" s="186"/>
      <c r="P408" s="79"/>
      <c r="Q408" s="187"/>
      <c r="R408" s="79"/>
      <c r="S408" s="181"/>
      <c r="T408" s="79"/>
      <c r="U408" s="181"/>
      <c r="V408" s="79"/>
      <c r="W408" s="182"/>
      <c r="X408" s="79"/>
      <c r="Y408" s="182"/>
      <c r="Z408" s="79"/>
      <c r="AA408" s="181"/>
      <c r="AB408" s="79"/>
      <c r="AC408" s="181"/>
      <c r="AD408" s="79"/>
      <c r="AE408" s="182"/>
      <c r="AF408" s="79"/>
      <c r="AG408" s="182"/>
      <c r="AH408" s="79"/>
      <c r="AI408" s="181"/>
      <c r="AJ408" s="79"/>
      <c r="AK408" s="181"/>
      <c r="AL408" s="79"/>
      <c r="AM408" s="182"/>
      <c r="AN408" s="79"/>
      <c r="AO408" s="182"/>
      <c r="AP408" s="79"/>
      <c r="AQ408" s="181"/>
      <c r="AR408" s="79"/>
      <c r="AS408" s="181"/>
      <c r="AT408" s="79"/>
      <c r="AU408" s="182"/>
      <c r="AV408" s="79"/>
      <c r="AW408" s="182"/>
      <c r="AX408" s="79"/>
      <c r="AY408" s="181"/>
      <c r="AZ408" s="79"/>
      <c r="BA408" s="181"/>
      <c r="BB408" s="79"/>
      <c r="BC408" s="182"/>
      <c r="BD408" s="79"/>
      <c r="BE408" s="182"/>
      <c r="BF408" s="79"/>
      <c r="BG408" s="181"/>
      <c r="BH408" s="79"/>
      <c r="BI408" s="181"/>
      <c r="BJ408" s="79"/>
      <c r="BK408" s="182"/>
      <c r="BL408" s="79"/>
      <c r="BM408" s="182"/>
      <c r="BN408" s="79"/>
      <c r="BO408" s="180"/>
      <c r="BP408" s="78"/>
      <c r="BQ408" s="79"/>
      <c r="BR408" s="26"/>
      <c r="BS408" s="193"/>
      <c r="BT408" s="79"/>
      <c r="BU408" s="192"/>
      <c r="BV408" s="78"/>
      <c r="BW408" s="78"/>
      <c r="BX408" s="78"/>
      <c r="BY408" s="78"/>
      <c r="BZ408" s="78"/>
      <c r="CA408" s="79"/>
      <c r="CB408" s="192"/>
      <c r="CC408" s="78"/>
      <c r="CD408" s="78"/>
      <c r="CE408" s="78"/>
      <c r="CF408" s="78"/>
      <c r="CG408" s="78"/>
      <c r="CH408" s="79"/>
      <c r="CI408" s="27">
        <f t="shared" si="1"/>
        <v>0</v>
      </c>
    </row>
    <row r="409" spans="1:87" ht="34.5" customHeight="1" x14ac:dyDescent="0.25">
      <c r="A409" s="23">
        <f t="shared" si="0"/>
        <v>397</v>
      </c>
      <c r="B409" s="179"/>
      <c r="C409" s="79"/>
      <c r="D409" s="181"/>
      <c r="E409" s="78"/>
      <c r="F409" s="79"/>
      <c r="G409" s="188"/>
      <c r="H409" s="79"/>
      <c r="I409" s="24"/>
      <c r="J409" s="25"/>
      <c r="K409" s="184"/>
      <c r="L409" s="79"/>
      <c r="M409" s="189"/>
      <c r="N409" s="79"/>
      <c r="O409" s="186"/>
      <c r="P409" s="79"/>
      <c r="Q409" s="190"/>
      <c r="R409" s="79"/>
      <c r="S409" s="181"/>
      <c r="T409" s="79"/>
      <c r="U409" s="181"/>
      <c r="V409" s="79"/>
      <c r="W409" s="179"/>
      <c r="X409" s="79"/>
      <c r="Y409" s="179"/>
      <c r="Z409" s="79"/>
      <c r="AA409" s="181"/>
      <c r="AB409" s="79"/>
      <c r="AC409" s="181"/>
      <c r="AD409" s="79"/>
      <c r="AE409" s="179"/>
      <c r="AF409" s="79"/>
      <c r="AG409" s="179"/>
      <c r="AH409" s="79"/>
      <c r="AI409" s="181"/>
      <c r="AJ409" s="79"/>
      <c r="AK409" s="181"/>
      <c r="AL409" s="79"/>
      <c r="AM409" s="179"/>
      <c r="AN409" s="79"/>
      <c r="AO409" s="179"/>
      <c r="AP409" s="79"/>
      <c r="AQ409" s="181"/>
      <c r="AR409" s="79"/>
      <c r="AS409" s="181"/>
      <c r="AT409" s="79"/>
      <c r="AU409" s="179"/>
      <c r="AV409" s="79"/>
      <c r="AW409" s="179"/>
      <c r="AX409" s="79"/>
      <c r="AY409" s="181"/>
      <c r="AZ409" s="79"/>
      <c r="BA409" s="181"/>
      <c r="BB409" s="79"/>
      <c r="BC409" s="179"/>
      <c r="BD409" s="79"/>
      <c r="BE409" s="179"/>
      <c r="BF409" s="79"/>
      <c r="BG409" s="181"/>
      <c r="BH409" s="79"/>
      <c r="BI409" s="181"/>
      <c r="BJ409" s="79"/>
      <c r="BK409" s="179"/>
      <c r="BL409" s="79"/>
      <c r="BM409" s="179"/>
      <c r="BN409" s="79"/>
      <c r="BO409" s="180"/>
      <c r="BP409" s="78"/>
      <c r="BQ409" s="79"/>
      <c r="BR409" s="26"/>
      <c r="BS409" s="191"/>
      <c r="BT409" s="79"/>
      <c r="BU409" s="192"/>
      <c r="BV409" s="78"/>
      <c r="BW409" s="78"/>
      <c r="BX409" s="78"/>
      <c r="BY409" s="78"/>
      <c r="BZ409" s="78"/>
      <c r="CA409" s="79"/>
      <c r="CB409" s="192"/>
      <c r="CC409" s="78"/>
      <c r="CD409" s="78"/>
      <c r="CE409" s="78"/>
      <c r="CF409" s="78"/>
      <c r="CG409" s="78"/>
      <c r="CH409" s="79"/>
      <c r="CI409" s="27">
        <f t="shared" si="1"/>
        <v>0</v>
      </c>
    </row>
    <row r="410" spans="1:87" ht="34.5" customHeight="1" x14ac:dyDescent="0.25">
      <c r="A410" s="23">
        <f t="shared" si="0"/>
        <v>398</v>
      </c>
      <c r="B410" s="182"/>
      <c r="C410" s="79"/>
      <c r="D410" s="179"/>
      <c r="E410" s="78"/>
      <c r="F410" s="79"/>
      <c r="G410" s="183"/>
      <c r="H410" s="79"/>
      <c r="I410" s="24"/>
      <c r="J410" s="28"/>
      <c r="K410" s="184"/>
      <c r="L410" s="79"/>
      <c r="M410" s="185"/>
      <c r="N410" s="79"/>
      <c r="O410" s="186"/>
      <c r="P410" s="79"/>
      <c r="Q410" s="187"/>
      <c r="R410" s="79"/>
      <c r="S410" s="181"/>
      <c r="T410" s="79"/>
      <c r="U410" s="181"/>
      <c r="V410" s="79"/>
      <c r="W410" s="182"/>
      <c r="X410" s="79"/>
      <c r="Y410" s="182"/>
      <c r="Z410" s="79"/>
      <c r="AA410" s="181"/>
      <c r="AB410" s="79"/>
      <c r="AC410" s="181"/>
      <c r="AD410" s="79"/>
      <c r="AE410" s="182"/>
      <c r="AF410" s="79"/>
      <c r="AG410" s="182"/>
      <c r="AH410" s="79"/>
      <c r="AI410" s="181"/>
      <c r="AJ410" s="79"/>
      <c r="AK410" s="181"/>
      <c r="AL410" s="79"/>
      <c r="AM410" s="182"/>
      <c r="AN410" s="79"/>
      <c r="AO410" s="182"/>
      <c r="AP410" s="79"/>
      <c r="AQ410" s="181"/>
      <c r="AR410" s="79"/>
      <c r="AS410" s="181"/>
      <c r="AT410" s="79"/>
      <c r="AU410" s="182"/>
      <c r="AV410" s="79"/>
      <c r="AW410" s="182"/>
      <c r="AX410" s="79"/>
      <c r="AY410" s="181"/>
      <c r="AZ410" s="79"/>
      <c r="BA410" s="181"/>
      <c r="BB410" s="79"/>
      <c r="BC410" s="182"/>
      <c r="BD410" s="79"/>
      <c r="BE410" s="182"/>
      <c r="BF410" s="79"/>
      <c r="BG410" s="181"/>
      <c r="BH410" s="79"/>
      <c r="BI410" s="181"/>
      <c r="BJ410" s="79"/>
      <c r="BK410" s="182"/>
      <c r="BL410" s="79"/>
      <c r="BM410" s="182"/>
      <c r="BN410" s="79"/>
      <c r="BO410" s="180"/>
      <c r="BP410" s="78"/>
      <c r="BQ410" s="79"/>
      <c r="BR410" s="26"/>
      <c r="BS410" s="193"/>
      <c r="BT410" s="79"/>
      <c r="BU410" s="192"/>
      <c r="BV410" s="78"/>
      <c r="BW410" s="78"/>
      <c r="BX410" s="78"/>
      <c r="BY410" s="78"/>
      <c r="BZ410" s="78"/>
      <c r="CA410" s="79"/>
      <c r="CB410" s="192"/>
      <c r="CC410" s="78"/>
      <c r="CD410" s="78"/>
      <c r="CE410" s="78"/>
      <c r="CF410" s="78"/>
      <c r="CG410" s="78"/>
      <c r="CH410" s="79"/>
      <c r="CI410" s="27">
        <f t="shared" si="1"/>
        <v>0</v>
      </c>
    </row>
    <row r="411" spans="1:87" ht="34.5" customHeight="1" x14ac:dyDescent="0.25">
      <c r="A411" s="23">
        <f t="shared" si="0"/>
        <v>399</v>
      </c>
      <c r="B411" s="179"/>
      <c r="C411" s="79"/>
      <c r="D411" s="181"/>
      <c r="E411" s="78"/>
      <c r="F411" s="79"/>
      <c r="G411" s="188"/>
      <c r="H411" s="79"/>
      <c r="I411" s="24"/>
      <c r="J411" s="25"/>
      <c r="K411" s="184"/>
      <c r="L411" s="79"/>
      <c r="M411" s="189"/>
      <c r="N411" s="79"/>
      <c r="O411" s="186"/>
      <c r="P411" s="79"/>
      <c r="Q411" s="190"/>
      <c r="R411" s="79"/>
      <c r="S411" s="181"/>
      <c r="T411" s="79"/>
      <c r="U411" s="181"/>
      <c r="V411" s="79"/>
      <c r="W411" s="179"/>
      <c r="X411" s="79"/>
      <c r="Y411" s="179"/>
      <c r="Z411" s="79"/>
      <c r="AA411" s="181"/>
      <c r="AB411" s="79"/>
      <c r="AC411" s="181"/>
      <c r="AD411" s="79"/>
      <c r="AE411" s="179"/>
      <c r="AF411" s="79"/>
      <c r="AG411" s="179"/>
      <c r="AH411" s="79"/>
      <c r="AI411" s="181"/>
      <c r="AJ411" s="79"/>
      <c r="AK411" s="181"/>
      <c r="AL411" s="79"/>
      <c r="AM411" s="179"/>
      <c r="AN411" s="79"/>
      <c r="AO411" s="179"/>
      <c r="AP411" s="79"/>
      <c r="AQ411" s="181"/>
      <c r="AR411" s="79"/>
      <c r="AS411" s="181"/>
      <c r="AT411" s="79"/>
      <c r="AU411" s="179"/>
      <c r="AV411" s="79"/>
      <c r="AW411" s="179"/>
      <c r="AX411" s="79"/>
      <c r="AY411" s="181"/>
      <c r="AZ411" s="79"/>
      <c r="BA411" s="181"/>
      <c r="BB411" s="79"/>
      <c r="BC411" s="179"/>
      <c r="BD411" s="79"/>
      <c r="BE411" s="179"/>
      <c r="BF411" s="79"/>
      <c r="BG411" s="181"/>
      <c r="BH411" s="79"/>
      <c r="BI411" s="181"/>
      <c r="BJ411" s="79"/>
      <c r="BK411" s="179"/>
      <c r="BL411" s="79"/>
      <c r="BM411" s="179"/>
      <c r="BN411" s="79"/>
      <c r="BO411" s="180"/>
      <c r="BP411" s="78"/>
      <c r="BQ411" s="79"/>
      <c r="BR411" s="26"/>
      <c r="BS411" s="191"/>
      <c r="BT411" s="79"/>
      <c r="BU411" s="192"/>
      <c r="BV411" s="78"/>
      <c r="BW411" s="78"/>
      <c r="BX411" s="78"/>
      <c r="BY411" s="78"/>
      <c r="BZ411" s="78"/>
      <c r="CA411" s="79"/>
      <c r="CB411" s="192"/>
      <c r="CC411" s="78"/>
      <c r="CD411" s="78"/>
      <c r="CE411" s="78"/>
      <c r="CF411" s="78"/>
      <c r="CG411" s="78"/>
      <c r="CH411" s="79"/>
      <c r="CI411" s="27">
        <f t="shared" si="1"/>
        <v>0</v>
      </c>
    </row>
    <row r="412" spans="1:87" ht="34.5" customHeight="1" x14ac:dyDescent="0.25">
      <c r="A412" s="23">
        <f t="shared" si="0"/>
        <v>400</v>
      </c>
      <c r="B412" s="182"/>
      <c r="C412" s="79"/>
      <c r="D412" s="179"/>
      <c r="E412" s="78"/>
      <c r="F412" s="79"/>
      <c r="G412" s="183"/>
      <c r="H412" s="79"/>
      <c r="I412" s="24"/>
      <c r="J412" s="28"/>
      <c r="K412" s="184"/>
      <c r="L412" s="79"/>
      <c r="M412" s="185"/>
      <c r="N412" s="79"/>
      <c r="O412" s="186"/>
      <c r="P412" s="79"/>
      <c r="Q412" s="187"/>
      <c r="R412" s="79"/>
      <c r="S412" s="181"/>
      <c r="T412" s="79"/>
      <c r="U412" s="181"/>
      <c r="V412" s="79"/>
      <c r="W412" s="182"/>
      <c r="X412" s="79"/>
      <c r="Y412" s="182"/>
      <c r="Z412" s="79"/>
      <c r="AA412" s="181"/>
      <c r="AB412" s="79"/>
      <c r="AC412" s="181"/>
      <c r="AD412" s="79"/>
      <c r="AE412" s="182"/>
      <c r="AF412" s="79"/>
      <c r="AG412" s="182"/>
      <c r="AH412" s="79"/>
      <c r="AI412" s="181"/>
      <c r="AJ412" s="79"/>
      <c r="AK412" s="181"/>
      <c r="AL412" s="79"/>
      <c r="AM412" s="182"/>
      <c r="AN412" s="79"/>
      <c r="AO412" s="182"/>
      <c r="AP412" s="79"/>
      <c r="AQ412" s="181"/>
      <c r="AR412" s="79"/>
      <c r="AS412" s="181"/>
      <c r="AT412" s="79"/>
      <c r="AU412" s="182"/>
      <c r="AV412" s="79"/>
      <c r="AW412" s="182"/>
      <c r="AX412" s="79"/>
      <c r="AY412" s="181"/>
      <c r="AZ412" s="79"/>
      <c r="BA412" s="181"/>
      <c r="BB412" s="79"/>
      <c r="BC412" s="182"/>
      <c r="BD412" s="79"/>
      <c r="BE412" s="182"/>
      <c r="BF412" s="79"/>
      <c r="BG412" s="181"/>
      <c r="BH412" s="79"/>
      <c r="BI412" s="181"/>
      <c r="BJ412" s="79"/>
      <c r="BK412" s="182"/>
      <c r="BL412" s="79"/>
      <c r="BM412" s="182"/>
      <c r="BN412" s="79"/>
      <c r="BO412" s="180"/>
      <c r="BP412" s="78"/>
      <c r="BQ412" s="79"/>
      <c r="BR412" s="26"/>
      <c r="BS412" s="193"/>
      <c r="BT412" s="79"/>
      <c r="BU412" s="192"/>
      <c r="BV412" s="78"/>
      <c r="BW412" s="78"/>
      <c r="BX412" s="78"/>
      <c r="BY412" s="78"/>
      <c r="BZ412" s="78"/>
      <c r="CA412" s="79"/>
      <c r="CB412" s="192"/>
      <c r="CC412" s="78"/>
      <c r="CD412" s="78"/>
      <c r="CE412" s="78"/>
      <c r="CF412" s="78"/>
      <c r="CG412" s="78"/>
      <c r="CH412" s="79"/>
      <c r="CI412" s="27">
        <f t="shared" si="1"/>
        <v>0</v>
      </c>
    </row>
    <row r="413" spans="1:87" ht="34.5" customHeight="1" x14ac:dyDescent="0.25">
      <c r="A413" s="23">
        <f t="shared" si="0"/>
        <v>401</v>
      </c>
      <c r="B413" s="179"/>
      <c r="C413" s="79"/>
      <c r="D413" s="181"/>
      <c r="E413" s="78"/>
      <c r="F413" s="79"/>
      <c r="G413" s="188"/>
      <c r="H413" s="79"/>
      <c r="I413" s="24"/>
      <c r="J413" s="25"/>
      <c r="K413" s="184"/>
      <c r="L413" s="79"/>
      <c r="M413" s="189"/>
      <c r="N413" s="79"/>
      <c r="O413" s="186"/>
      <c r="P413" s="79"/>
      <c r="Q413" s="190"/>
      <c r="R413" s="79"/>
      <c r="S413" s="181"/>
      <c r="T413" s="79"/>
      <c r="U413" s="181"/>
      <c r="V413" s="79"/>
      <c r="W413" s="179"/>
      <c r="X413" s="79"/>
      <c r="Y413" s="179"/>
      <c r="Z413" s="79"/>
      <c r="AA413" s="181"/>
      <c r="AB413" s="79"/>
      <c r="AC413" s="181"/>
      <c r="AD413" s="79"/>
      <c r="AE413" s="179"/>
      <c r="AF413" s="79"/>
      <c r="AG413" s="179"/>
      <c r="AH413" s="79"/>
      <c r="AI413" s="181"/>
      <c r="AJ413" s="79"/>
      <c r="AK413" s="181"/>
      <c r="AL413" s="79"/>
      <c r="AM413" s="179"/>
      <c r="AN413" s="79"/>
      <c r="AO413" s="179"/>
      <c r="AP413" s="79"/>
      <c r="AQ413" s="181"/>
      <c r="AR413" s="79"/>
      <c r="AS413" s="181"/>
      <c r="AT413" s="79"/>
      <c r="AU413" s="179"/>
      <c r="AV413" s="79"/>
      <c r="AW413" s="179"/>
      <c r="AX413" s="79"/>
      <c r="AY413" s="181"/>
      <c r="AZ413" s="79"/>
      <c r="BA413" s="181"/>
      <c r="BB413" s="79"/>
      <c r="BC413" s="179"/>
      <c r="BD413" s="79"/>
      <c r="BE413" s="179"/>
      <c r="BF413" s="79"/>
      <c r="BG413" s="181"/>
      <c r="BH413" s="79"/>
      <c r="BI413" s="181"/>
      <c r="BJ413" s="79"/>
      <c r="BK413" s="179"/>
      <c r="BL413" s="79"/>
      <c r="BM413" s="179"/>
      <c r="BN413" s="79"/>
      <c r="BO413" s="180"/>
      <c r="BP413" s="78"/>
      <c r="BQ413" s="79"/>
      <c r="BR413" s="26"/>
      <c r="BS413" s="191"/>
      <c r="BT413" s="79"/>
      <c r="BU413" s="192"/>
      <c r="BV413" s="78"/>
      <c r="BW413" s="78"/>
      <c r="BX413" s="78"/>
      <c r="BY413" s="78"/>
      <c r="BZ413" s="78"/>
      <c r="CA413" s="79"/>
      <c r="CB413" s="192"/>
      <c r="CC413" s="78"/>
      <c r="CD413" s="78"/>
      <c r="CE413" s="78"/>
      <c r="CF413" s="78"/>
      <c r="CG413" s="78"/>
      <c r="CH413" s="79"/>
      <c r="CI413" s="27">
        <f t="shared" si="1"/>
        <v>0</v>
      </c>
    </row>
    <row r="414" spans="1:87" ht="34.5" customHeight="1" x14ac:dyDescent="0.25">
      <c r="A414" s="23">
        <f t="shared" si="0"/>
        <v>402</v>
      </c>
      <c r="B414" s="182"/>
      <c r="C414" s="79"/>
      <c r="D414" s="179"/>
      <c r="E414" s="78"/>
      <c r="F414" s="79"/>
      <c r="G414" s="183"/>
      <c r="H414" s="79"/>
      <c r="I414" s="24"/>
      <c r="J414" s="28"/>
      <c r="K414" s="184"/>
      <c r="L414" s="79"/>
      <c r="M414" s="185"/>
      <c r="N414" s="79"/>
      <c r="O414" s="186"/>
      <c r="P414" s="79"/>
      <c r="Q414" s="187"/>
      <c r="R414" s="79"/>
      <c r="S414" s="181"/>
      <c r="T414" s="79"/>
      <c r="U414" s="181"/>
      <c r="V414" s="79"/>
      <c r="W414" s="182"/>
      <c r="X414" s="79"/>
      <c r="Y414" s="182"/>
      <c r="Z414" s="79"/>
      <c r="AA414" s="181"/>
      <c r="AB414" s="79"/>
      <c r="AC414" s="181"/>
      <c r="AD414" s="79"/>
      <c r="AE414" s="182"/>
      <c r="AF414" s="79"/>
      <c r="AG414" s="182"/>
      <c r="AH414" s="79"/>
      <c r="AI414" s="181"/>
      <c r="AJ414" s="79"/>
      <c r="AK414" s="181"/>
      <c r="AL414" s="79"/>
      <c r="AM414" s="182"/>
      <c r="AN414" s="79"/>
      <c r="AO414" s="182"/>
      <c r="AP414" s="79"/>
      <c r="AQ414" s="181"/>
      <c r="AR414" s="79"/>
      <c r="AS414" s="181"/>
      <c r="AT414" s="79"/>
      <c r="AU414" s="182"/>
      <c r="AV414" s="79"/>
      <c r="AW414" s="182"/>
      <c r="AX414" s="79"/>
      <c r="AY414" s="181"/>
      <c r="AZ414" s="79"/>
      <c r="BA414" s="181"/>
      <c r="BB414" s="79"/>
      <c r="BC414" s="182"/>
      <c r="BD414" s="79"/>
      <c r="BE414" s="182"/>
      <c r="BF414" s="79"/>
      <c r="BG414" s="181"/>
      <c r="BH414" s="79"/>
      <c r="BI414" s="181"/>
      <c r="BJ414" s="79"/>
      <c r="BK414" s="182"/>
      <c r="BL414" s="79"/>
      <c r="BM414" s="182"/>
      <c r="BN414" s="79"/>
      <c r="BO414" s="180"/>
      <c r="BP414" s="78"/>
      <c r="BQ414" s="79"/>
      <c r="BR414" s="26"/>
      <c r="BS414" s="193"/>
      <c r="BT414" s="79"/>
      <c r="BU414" s="192"/>
      <c r="BV414" s="78"/>
      <c r="BW414" s="78"/>
      <c r="BX414" s="78"/>
      <c r="BY414" s="78"/>
      <c r="BZ414" s="78"/>
      <c r="CA414" s="79"/>
      <c r="CB414" s="192"/>
      <c r="CC414" s="78"/>
      <c r="CD414" s="78"/>
      <c r="CE414" s="78"/>
      <c r="CF414" s="78"/>
      <c r="CG414" s="78"/>
      <c r="CH414" s="79"/>
      <c r="CI414" s="27">
        <f t="shared" si="1"/>
        <v>0</v>
      </c>
    </row>
    <row r="415" spans="1:87" ht="34.5" customHeight="1" x14ac:dyDescent="0.25">
      <c r="A415" s="23">
        <f t="shared" si="0"/>
        <v>403</v>
      </c>
      <c r="B415" s="179"/>
      <c r="C415" s="79"/>
      <c r="D415" s="181"/>
      <c r="E415" s="78"/>
      <c r="F415" s="79"/>
      <c r="G415" s="188"/>
      <c r="H415" s="79"/>
      <c r="I415" s="24"/>
      <c r="J415" s="25"/>
      <c r="K415" s="184"/>
      <c r="L415" s="79"/>
      <c r="M415" s="189"/>
      <c r="N415" s="79"/>
      <c r="O415" s="186"/>
      <c r="P415" s="79"/>
      <c r="Q415" s="190"/>
      <c r="R415" s="79"/>
      <c r="S415" s="181"/>
      <c r="T415" s="79"/>
      <c r="U415" s="181"/>
      <c r="V415" s="79"/>
      <c r="W415" s="179"/>
      <c r="X415" s="79"/>
      <c r="Y415" s="179"/>
      <c r="Z415" s="79"/>
      <c r="AA415" s="181"/>
      <c r="AB415" s="79"/>
      <c r="AC415" s="181"/>
      <c r="AD415" s="79"/>
      <c r="AE415" s="179"/>
      <c r="AF415" s="79"/>
      <c r="AG415" s="179"/>
      <c r="AH415" s="79"/>
      <c r="AI415" s="181"/>
      <c r="AJ415" s="79"/>
      <c r="AK415" s="181"/>
      <c r="AL415" s="79"/>
      <c r="AM415" s="179"/>
      <c r="AN415" s="79"/>
      <c r="AO415" s="179"/>
      <c r="AP415" s="79"/>
      <c r="AQ415" s="181"/>
      <c r="AR415" s="79"/>
      <c r="AS415" s="181"/>
      <c r="AT415" s="79"/>
      <c r="AU415" s="179"/>
      <c r="AV415" s="79"/>
      <c r="AW415" s="179"/>
      <c r="AX415" s="79"/>
      <c r="AY415" s="181"/>
      <c r="AZ415" s="79"/>
      <c r="BA415" s="181"/>
      <c r="BB415" s="79"/>
      <c r="BC415" s="179"/>
      <c r="BD415" s="79"/>
      <c r="BE415" s="179"/>
      <c r="BF415" s="79"/>
      <c r="BG415" s="181"/>
      <c r="BH415" s="79"/>
      <c r="BI415" s="181"/>
      <c r="BJ415" s="79"/>
      <c r="BK415" s="179"/>
      <c r="BL415" s="79"/>
      <c r="BM415" s="179"/>
      <c r="BN415" s="79"/>
      <c r="BO415" s="180"/>
      <c r="BP415" s="78"/>
      <c r="BQ415" s="79"/>
      <c r="BR415" s="26"/>
      <c r="BS415" s="191"/>
      <c r="BT415" s="79"/>
      <c r="BU415" s="192"/>
      <c r="BV415" s="78"/>
      <c r="BW415" s="78"/>
      <c r="BX415" s="78"/>
      <c r="BY415" s="78"/>
      <c r="BZ415" s="78"/>
      <c r="CA415" s="79"/>
      <c r="CB415" s="192"/>
      <c r="CC415" s="78"/>
      <c r="CD415" s="78"/>
      <c r="CE415" s="78"/>
      <c r="CF415" s="78"/>
      <c r="CG415" s="78"/>
      <c r="CH415" s="79"/>
      <c r="CI415" s="27">
        <f t="shared" si="1"/>
        <v>0</v>
      </c>
    </row>
    <row r="416" spans="1:87" ht="34.5" customHeight="1" x14ac:dyDescent="0.25">
      <c r="A416" s="23">
        <f t="shared" si="0"/>
        <v>404</v>
      </c>
      <c r="B416" s="182"/>
      <c r="C416" s="79"/>
      <c r="D416" s="179"/>
      <c r="E416" s="78"/>
      <c r="F416" s="79"/>
      <c r="G416" s="183"/>
      <c r="H416" s="79"/>
      <c r="I416" s="24"/>
      <c r="J416" s="28"/>
      <c r="K416" s="184"/>
      <c r="L416" s="79"/>
      <c r="M416" s="185"/>
      <c r="N416" s="79"/>
      <c r="O416" s="186"/>
      <c r="P416" s="79"/>
      <c r="Q416" s="187"/>
      <c r="R416" s="79"/>
      <c r="S416" s="181"/>
      <c r="T416" s="79"/>
      <c r="U416" s="181"/>
      <c r="V416" s="79"/>
      <c r="W416" s="182"/>
      <c r="X416" s="79"/>
      <c r="Y416" s="182"/>
      <c r="Z416" s="79"/>
      <c r="AA416" s="181"/>
      <c r="AB416" s="79"/>
      <c r="AC416" s="181"/>
      <c r="AD416" s="79"/>
      <c r="AE416" s="182"/>
      <c r="AF416" s="79"/>
      <c r="AG416" s="182"/>
      <c r="AH416" s="79"/>
      <c r="AI416" s="181"/>
      <c r="AJ416" s="79"/>
      <c r="AK416" s="181"/>
      <c r="AL416" s="79"/>
      <c r="AM416" s="182"/>
      <c r="AN416" s="79"/>
      <c r="AO416" s="182"/>
      <c r="AP416" s="79"/>
      <c r="AQ416" s="181"/>
      <c r="AR416" s="79"/>
      <c r="AS416" s="181"/>
      <c r="AT416" s="79"/>
      <c r="AU416" s="182"/>
      <c r="AV416" s="79"/>
      <c r="AW416" s="182"/>
      <c r="AX416" s="79"/>
      <c r="AY416" s="181"/>
      <c r="AZ416" s="79"/>
      <c r="BA416" s="181"/>
      <c r="BB416" s="79"/>
      <c r="BC416" s="182"/>
      <c r="BD416" s="79"/>
      <c r="BE416" s="182"/>
      <c r="BF416" s="79"/>
      <c r="BG416" s="181"/>
      <c r="BH416" s="79"/>
      <c r="BI416" s="181"/>
      <c r="BJ416" s="79"/>
      <c r="BK416" s="182"/>
      <c r="BL416" s="79"/>
      <c r="BM416" s="182"/>
      <c r="BN416" s="79"/>
      <c r="BO416" s="180"/>
      <c r="BP416" s="78"/>
      <c r="BQ416" s="79"/>
      <c r="BR416" s="26"/>
      <c r="BS416" s="193"/>
      <c r="BT416" s="79"/>
      <c r="BU416" s="192"/>
      <c r="BV416" s="78"/>
      <c r="BW416" s="78"/>
      <c r="BX416" s="78"/>
      <c r="BY416" s="78"/>
      <c r="BZ416" s="78"/>
      <c r="CA416" s="79"/>
      <c r="CB416" s="192"/>
      <c r="CC416" s="78"/>
      <c r="CD416" s="78"/>
      <c r="CE416" s="78"/>
      <c r="CF416" s="78"/>
      <c r="CG416" s="78"/>
      <c r="CH416" s="79"/>
      <c r="CI416" s="27">
        <f t="shared" si="1"/>
        <v>0</v>
      </c>
    </row>
    <row r="417" spans="1:87" ht="34.5" customHeight="1" x14ac:dyDescent="0.25">
      <c r="A417" s="23">
        <f t="shared" si="0"/>
        <v>405</v>
      </c>
      <c r="B417" s="179"/>
      <c r="C417" s="79"/>
      <c r="D417" s="181"/>
      <c r="E417" s="78"/>
      <c r="F417" s="79"/>
      <c r="G417" s="188"/>
      <c r="H417" s="79"/>
      <c r="I417" s="24"/>
      <c r="J417" s="25"/>
      <c r="K417" s="184"/>
      <c r="L417" s="79"/>
      <c r="M417" s="189"/>
      <c r="N417" s="79"/>
      <c r="O417" s="186"/>
      <c r="P417" s="79"/>
      <c r="Q417" s="190"/>
      <c r="R417" s="79"/>
      <c r="S417" s="181"/>
      <c r="T417" s="79"/>
      <c r="U417" s="181"/>
      <c r="V417" s="79"/>
      <c r="W417" s="179"/>
      <c r="X417" s="79"/>
      <c r="Y417" s="179"/>
      <c r="Z417" s="79"/>
      <c r="AA417" s="181"/>
      <c r="AB417" s="79"/>
      <c r="AC417" s="181"/>
      <c r="AD417" s="79"/>
      <c r="AE417" s="179"/>
      <c r="AF417" s="79"/>
      <c r="AG417" s="179"/>
      <c r="AH417" s="79"/>
      <c r="AI417" s="181"/>
      <c r="AJ417" s="79"/>
      <c r="AK417" s="181"/>
      <c r="AL417" s="79"/>
      <c r="AM417" s="179"/>
      <c r="AN417" s="79"/>
      <c r="AO417" s="179"/>
      <c r="AP417" s="79"/>
      <c r="AQ417" s="181"/>
      <c r="AR417" s="79"/>
      <c r="AS417" s="181"/>
      <c r="AT417" s="79"/>
      <c r="AU417" s="179"/>
      <c r="AV417" s="79"/>
      <c r="AW417" s="179"/>
      <c r="AX417" s="79"/>
      <c r="AY417" s="181"/>
      <c r="AZ417" s="79"/>
      <c r="BA417" s="181"/>
      <c r="BB417" s="79"/>
      <c r="BC417" s="179"/>
      <c r="BD417" s="79"/>
      <c r="BE417" s="179"/>
      <c r="BF417" s="79"/>
      <c r="BG417" s="181"/>
      <c r="BH417" s="79"/>
      <c r="BI417" s="181"/>
      <c r="BJ417" s="79"/>
      <c r="BK417" s="179"/>
      <c r="BL417" s="79"/>
      <c r="BM417" s="179"/>
      <c r="BN417" s="79"/>
      <c r="BO417" s="180"/>
      <c r="BP417" s="78"/>
      <c r="BQ417" s="79"/>
      <c r="BR417" s="26"/>
      <c r="BS417" s="191"/>
      <c r="BT417" s="79"/>
      <c r="BU417" s="192"/>
      <c r="BV417" s="78"/>
      <c r="BW417" s="78"/>
      <c r="BX417" s="78"/>
      <c r="BY417" s="78"/>
      <c r="BZ417" s="78"/>
      <c r="CA417" s="79"/>
      <c r="CB417" s="192"/>
      <c r="CC417" s="78"/>
      <c r="CD417" s="78"/>
      <c r="CE417" s="78"/>
      <c r="CF417" s="78"/>
      <c r="CG417" s="78"/>
      <c r="CH417" s="79"/>
      <c r="CI417" s="27">
        <f t="shared" si="1"/>
        <v>0</v>
      </c>
    </row>
    <row r="418" spans="1:87" ht="34.5" customHeight="1" x14ac:dyDescent="0.25">
      <c r="A418" s="23">
        <f t="shared" si="0"/>
        <v>406</v>
      </c>
      <c r="B418" s="182"/>
      <c r="C418" s="79"/>
      <c r="D418" s="179"/>
      <c r="E418" s="78"/>
      <c r="F418" s="79"/>
      <c r="G418" s="183"/>
      <c r="H418" s="79"/>
      <c r="I418" s="24"/>
      <c r="J418" s="28"/>
      <c r="K418" s="184"/>
      <c r="L418" s="79"/>
      <c r="M418" s="185"/>
      <c r="N418" s="79"/>
      <c r="O418" s="186"/>
      <c r="P418" s="79"/>
      <c r="Q418" s="187"/>
      <c r="R418" s="79"/>
      <c r="S418" s="181"/>
      <c r="T418" s="79"/>
      <c r="U418" s="181"/>
      <c r="V418" s="79"/>
      <c r="W418" s="182"/>
      <c r="X418" s="79"/>
      <c r="Y418" s="182"/>
      <c r="Z418" s="79"/>
      <c r="AA418" s="181"/>
      <c r="AB418" s="79"/>
      <c r="AC418" s="181"/>
      <c r="AD418" s="79"/>
      <c r="AE418" s="182"/>
      <c r="AF418" s="79"/>
      <c r="AG418" s="182"/>
      <c r="AH418" s="79"/>
      <c r="AI418" s="181"/>
      <c r="AJ418" s="79"/>
      <c r="AK418" s="181"/>
      <c r="AL418" s="79"/>
      <c r="AM418" s="182"/>
      <c r="AN418" s="79"/>
      <c r="AO418" s="182"/>
      <c r="AP418" s="79"/>
      <c r="AQ418" s="181"/>
      <c r="AR418" s="79"/>
      <c r="AS418" s="181"/>
      <c r="AT418" s="79"/>
      <c r="AU418" s="182"/>
      <c r="AV418" s="79"/>
      <c r="AW418" s="182"/>
      <c r="AX418" s="79"/>
      <c r="AY418" s="181"/>
      <c r="AZ418" s="79"/>
      <c r="BA418" s="181"/>
      <c r="BB418" s="79"/>
      <c r="BC418" s="182"/>
      <c r="BD418" s="79"/>
      <c r="BE418" s="182"/>
      <c r="BF418" s="79"/>
      <c r="BG418" s="181"/>
      <c r="BH418" s="79"/>
      <c r="BI418" s="181"/>
      <c r="BJ418" s="79"/>
      <c r="BK418" s="182"/>
      <c r="BL418" s="79"/>
      <c r="BM418" s="182"/>
      <c r="BN418" s="79"/>
      <c r="BO418" s="180"/>
      <c r="BP418" s="78"/>
      <c r="BQ418" s="79"/>
      <c r="BR418" s="26"/>
      <c r="BS418" s="193"/>
      <c r="BT418" s="79"/>
      <c r="BU418" s="192"/>
      <c r="BV418" s="78"/>
      <c r="BW418" s="78"/>
      <c r="BX418" s="78"/>
      <c r="BY418" s="78"/>
      <c r="BZ418" s="78"/>
      <c r="CA418" s="79"/>
      <c r="CB418" s="192"/>
      <c r="CC418" s="78"/>
      <c r="CD418" s="78"/>
      <c r="CE418" s="78"/>
      <c r="CF418" s="78"/>
      <c r="CG418" s="78"/>
      <c r="CH418" s="79"/>
      <c r="CI418" s="27">
        <f t="shared" si="1"/>
        <v>0</v>
      </c>
    </row>
    <row r="419" spans="1:87" ht="34.5" customHeight="1" x14ac:dyDescent="0.25">
      <c r="A419" s="23">
        <f t="shared" si="0"/>
        <v>407</v>
      </c>
      <c r="B419" s="179"/>
      <c r="C419" s="79"/>
      <c r="D419" s="181"/>
      <c r="E419" s="78"/>
      <c r="F419" s="79"/>
      <c r="G419" s="188"/>
      <c r="H419" s="79"/>
      <c r="I419" s="24"/>
      <c r="J419" s="25"/>
      <c r="K419" s="184"/>
      <c r="L419" s="79"/>
      <c r="M419" s="189"/>
      <c r="N419" s="79"/>
      <c r="O419" s="186"/>
      <c r="P419" s="79"/>
      <c r="Q419" s="190"/>
      <c r="R419" s="79"/>
      <c r="S419" s="181"/>
      <c r="T419" s="79"/>
      <c r="U419" s="181"/>
      <c r="V419" s="79"/>
      <c r="W419" s="179"/>
      <c r="X419" s="79"/>
      <c r="Y419" s="179"/>
      <c r="Z419" s="79"/>
      <c r="AA419" s="181"/>
      <c r="AB419" s="79"/>
      <c r="AC419" s="181"/>
      <c r="AD419" s="79"/>
      <c r="AE419" s="179"/>
      <c r="AF419" s="79"/>
      <c r="AG419" s="179"/>
      <c r="AH419" s="79"/>
      <c r="AI419" s="181"/>
      <c r="AJ419" s="79"/>
      <c r="AK419" s="181"/>
      <c r="AL419" s="79"/>
      <c r="AM419" s="179"/>
      <c r="AN419" s="79"/>
      <c r="AO419" s="179"/>
      <c r="AP419" s="79"/>
      <c r="AQ419" s="181"/>
      <c r="AR419" s="79"/>
      <c r="AS419" s="181"/>
      <c r="AT419" s="79"/>
      <c r="AU419" s="179"/>
      <c r="AV419" s="79"/>
      <c r="AW419" s="179"/>
      <c r="AX419" s="79"/>
      <c r="AY419" s="181"/>
      <c r="AZ419" s="79"/>
      <c r="BA419" s="181"/>
      <c r="BB419" s="79"/>
      <c r="BC419" s="179"/>
      <c r="BD419" s="79"/>
      <c r="BE419" s="179"/>
      <c r="BF419" s="79"/>
      <c r="BG419" s="181"/>
      <c r="BH419" s="79"/>
      <c r="BI419" s="181"/>
      <c r="BJ419" s="79"/>
      <c r="BK419" s="179"/>
      <c r="BL419" s="79"/>
      <c r="BM419" s="179"/>
      <c r="BN419" s="79"/>
      <c r="BO419" s="180"/>
      <c r="BP419" s="78"/>
      <c r="BQ419" s="79"/>
      <c r="BR419" s="26"/>
      <c r="BS419" s="191"/>
      <c r="BT419" s="79"/>
      <c r="BU419" s="192"/>
      <c r="BV419" s="78"/>
      <c r="BW419" s="78"/>
      <c r="BX419" s="78"/>
      <c r="BY419" s="78"/>
      <c r="BZ419" s="78"/>
      <c r="CA419" s="79"/>
      <c r="CB419" s="192"/>
      <c r="CC419" s="78"/>
      <c r="CD419" s="78"/>
      <c r="CE419" s="78"/>
      <c r="CF419" s="78"/>
      <c r="CG419" s="78"/>
      <c r="CH419" s="79"/>
      <c r="CI419" s="27">
        <f t="shared" si="1"/>
        <v>0</v>
      </c>
    </row>
    <row r="420" spans="1:87" ht="34.5" customHeight="1" x14ac:dyDescent="0.25">
      <c r="A420" s="23">
        <f t="shared" si="0"/>
        <v>408</v>
      </c>
      <c r="B420" s="182"/>
      <c r="C420" s="79"/>
      <c r="D420" s="179"/>
      <c r="E420" s="78"/>
      <c r="F420" s="79"/>
      <c r="G420" s="183"/>
      <c r="H420" s="79"/>
      <c r="I420" s="24"/>
      <c r="J420" s="28"/>
      <c r="K420" s="184"/>
      <c r="L420" s="79"/>
      <c r="M420" s="185"/>
      <c r="N420" s="79"/>
      <c r="O420" s="186"/>
      <c r="P420" s="79"/>
      <c r="Q420" s="187"/>
      <c r="R420" s="79"/>
      <c r="S420" s="181"/>
      <c r="T420" s="79"/>
      <c r="U420" s="181"/>
      <c r="V420" s="79"/>
      <c r="W420" s="182"/>
      <c r="X420" s="79"/>
      <c r="Y420" s="182"/>
      <c r="Z420" s="79"/>
      <c r="AA420" s="181"/>
      <c r="AB420" s="79"/>
      <c r="AC420" s="181"/>
      <c r="AD420" s="79"/>
      <c r="AE420" s="182"/>
      <c r="AF420" s="79"/>
      <c r="AG420" s="182"/>
      <c r="AH420" s="79"/>
      <c r="AI420" s="181"/>
      <c r="AJ420" s="79"/>
      <c r="AK420" s="181"/>
      <c r="AL420" s="79"/>
      <c r="AM420" s="182"/>
      <c r="AN420" s="79"/>
      <c r="AO420" s="182"/>
      <c r="AP420" s="79"/>
      <c r="AQ420" s="181"/>
      <c r="AR420" s="79"/>
      <c r="AS420" s="181"/>
      <c r="AT420" s="79"/>
      <c r="AU420" s="182"/>
      <c r="AV420" s="79"/>
      <c r="AW420" s="182"/>
      <c r="AX420" s="79"/>
      <c r="AY420" s="181"/>
      <c r="AZ420" s="79"/>
      <c r="BA420" s="181"/>
      <c r="BB420" s="79"/>
      <c r="BC420" s="182"/>
      <c r="BD420" s="79"/>
      <c r="BE420" s="182"/>
      <c r="BF420" s="79"/>
      <c r="BG420" s="181"/>
      <c r="BH420" s="79"/>
      <c r="BI420" s="181"/>
      <c r="BJ420" s="79"/>
      <c r="BK420" s="182"/>
      <c r="BL420" s="79"/>
      <c r="BM420" s="182"/>
      <c r="BN420" s="79"/>
      <c r="BO420" s="180"/>
      <c r="BP420" s="78"/>
      <c r="BQ420" s="79"/>
      <c r="BR420" s="26"/>
      <c r="BS420" s="193"/>
      <c r="BT420" s="79"/>
      <c r="BU420" s="192"/>
      <c r="BV420" s="78"/>
      <c r="BW420" s="78"/>
      <c r="BX420" s="78"/>
      <c r="BY420" s="78"/>
      <c r="BZ420" s="78"/>
      <c r="CA420" s="79"/>
      <c r="CB420" s="192"/>
      <c r="CC420" s="78"/>
      <c r="CD420" s="78"/>
      <c r="CE420" s="78"/>
      <c r="CF420" s="78"/>
      <c r="CG420" s="78"/>
      <c r="CH420" s="79"/>
      <c r="CI420" s="27">
        <f t="shared" si="1"/>
        <v>0</v>
      </c>
    </row>
    <row r="421" spans="1:87" ht="34.5" customHeight="1" x14ac:dyDescent="0.25">
      <c r="A421" s="23">
        <f t="shared" si="0"/>
        <v>409</v>
      </c>
      <c r="B421" s="179"/>
      <c r="C421" s="79"/>
      <c r="D421" s="181"/>
      <c r="E421" s="78"/>
      <c r="F421" s="79"/>
      <c r="G421" s="188"/>
      <c r="H421" s="79"/>
      <c r="I421" s="24"/>
      <c r="J421" s="25"/>
      <c r="K421" s="184"/>
      <c r="L421" s="79"/>
      <c r="M421" s="189"/>
      <c r="N421" s="79"/>
      <c r="O421" s="186"/>
      <c r="P421" s="79"/>
      <c r="Q421" s="190"/>
      <c r="R421" s="79"/>
      <c r="S421" s="181"/>
      <c r="T421" s="79"/>
      <c r="U421" s="181"/>
      <c r="V421" s="79"/>
      <c r="W421" s="179"/>
      <c r="X421" s="79"/>
      <c r="Y421" s="179"/>
      <c r="Z421" s="79"/>
      <c r="AA421" s="181"/>
      <c r="AB421" s="79"/>
      <c r="AC421" s="181"/>
      <c r="AD421" s="79"/>
      <c r="AE421" s="179"/>
      <c r="AF421" s="79"/>
      <c r="AG421" s="179"/>
      <c r="AH421" s="79"/>
      <c r="AI421" s="181"/>
      <c r="AJ421" s="79"/>
      <c r="AK421" s="181"/>
      <c r="AL421" s="79"/>
      <c r="AM421" s="179"/>
      <c r="AN421" s="79"/>
      <c r="AO421" s="179"/>
      <c r="AP421" s="79"/>
      <c r="AQ421" s="181"/>
      <c r="AR421" s="79"/>
      <c r="AS421" s="181"/>
      <c r="AT421" s="79"/>
      <c r="AU421" s="179"/>
      <c r="AV421" s="79"/>
      <c r="AW421" s="179"/>
      <c r="AX421" s="79"/>
      <c r="AY421" s="181"/>
      <c r="AZ421" s="79"/>
      <c r="BA421" s="181"/>
      <c r="BB421" s="79"/>
      <c r="BC421" s="179"/>
      <c r="BD421" s="79"/>
      <c r="BE421" s="179"/>
      <c r="BF421" s="79"/>
      <c r="BG421" s="181"/>
      <c r="BH421" s="79"/>
      <c r="BI421" s="181"/>
      <c r="BJ421" s="79"/>
      <c r="BK421" s="179"/>
      <c r="BL421" s="79"/>
      <c r="BM421" s="179"/>
      <c r="BN421" s="79"/>
      <c r="BO421" s="180"/>
      <c r="BP421" s="78"/>
      <c r="BQ421" s="79"/>
      <c r="BR421" s="26"/>
      <c r="BS421" s="191"/>
      <c r="BT421" s="79"/>
      <c r="BU421" s="192"/>
      <c r="BV421" s="78"/>
      <c r="BW421" s="78"/>
      <c r="BX421" s="78"/>
      <c r="BY421" s="78"/>
      <c r="BZ421" s="78"/>
      <c r="CA421" s="79"/>
      <c r="CB421" s="192"/>
      <c r="CC421" s="78"/>
      <c r="CD421" s="78"/>
      <c r="CE421" s="78"/>
      <c r="CF421" s="78"/>
      <c r="CG421" s="78"/>
      <c r="CH421" s="79"/>
      <c r="CI421" s="27">
        <f t="shared" si="1"/>
        <v>0</v>
      </c>
    </row>
    <row r="422" spans="1:87" ht="34.5" customHeight="1" x14ac:dyDescent="0.25">
      <c r="A422" s="23">
        <f t="shared" si="0"/>
        <v>410</v>
      </c>
      <c r="B422" s="182"/>
      <c r="C422" s="79"/>
      <c r="D422" s="179"/>
      <c r="E422" s="78"/>
      <c r="F422" s="79"/>
      <c r="G422" s="183"/>
      <c r="H422" s="79"/>
      <c r="I422" s="24"/>
      <c r="J422" s="28"/>
      <c r="K422" s="184"/>
      <c r="L422" s="79"/>
      <c r="M422" s="185"/>
      <c r="N422" s="79"/>
      <c r="O422" s="186"/>
      <c r="P422" s="79"/>
      <c r="Q422" s="187"/>
      <c r="R422" s="79"/>
      <c r="S422" s="181"/>
      <c r="T422" s="79"/>
      <c r="U422" s="181"/>
      <c r="V422" s="79"/>
      <c r="W422" s="182"/>
      <c r="X422" s="79"/>
      <c r="Y422" s="182"/>
      <c r="Z422" s="79"/>
      <c r="AA422" s="181"/>
      <c r="AB422" s="79"/>
      <c r="AC422" s="181"/>
      <c r="AD422" s="79"/>
      <c r="AE422" s="182"/>
      <c r="AF422" s="79"/>
      <c r="AG422" s="182"/>
      <c r="AH422" s="79"/>
      <c r="AI422" s="181"/>
      <c r="AJ422" s="79"/>
      <c r="AK422" s="181"/>
      <c r="AL422" s="79"/>
      <c r="AM422" s="182"/>
      <c r="AN422" s="79"/>
      <c r="AO422" s="182"/>
      <c r="AP422" s="79"/>
      <c r="AQ422" s="181"/>
      <c r="AR422" s="79"/>
      <c r="AS422" s="181"/>
      <c r="AT422" s="79"/>
      <c r="AU422" s="182"/>
      <c r="AV422" s="79"/>
      <c r="AW422" s="182"/>
      <c r="AX422" s="79"/>
      <c r="AY422" s="181"/>
      <c r="AZ422" s="79"/>
      <c r="BA422" s="181"/>
      <c r="BB422" s="79"/>
      <c r="BC422" s="182"/>
      <c r="BD422" s="79"/>
      <c r="BE422" s="182"/>
      <c r="BF422" s="79"/>
      <c r="BG422" s="181"/>
      <c r="BH422" s="79"/>
      <c r="BI422" s="181"/>
      <c r="BJ422" s="79"/>
      <c r="BK422" s="182"/>
      <c r="BL422" s="79"/>
      <c r="BM422" s="182"/>
      <c r="BN422" s="79"/>
      <c r="BO422" s="180"/>
      <c r="BP422" s="78"/>
      <c r="BQ422" s="79"/>
      <c r="BR422" s="26"/>
      <c r="BS422" s="193"/>
      <c r="BT422" s="79"/>
      <c r="BU422" s="192"/>
      <c r="BV422" s="78"/>
      <c r="BW422" s="78"/>
      <c r="BX422" s="78"/>
      <c r="BY422" s="78"/>
      <c r="BZ422" s="78"/>
      <c r="CA422" s="79"/>
      <c r="CB422" s="192"/>
      <c r="CC422" s="78"/>
      <c r="CD422" s="78"/>
      <c r="CE422" s="78"/>
      <c r="CF422" s="78"/>
      <c r="CG422" s="78"/>
      <c r="CH422" s="79"/>
      <c r="CI422" s="27">
        <f t="shared" si="1"/>
        <v>0</v>
      </c>
    </row>
    <row r="423" spans="1:87" ht="34.5" customHeight="1" x14ac:dyDescent="0.25">
      <c r="A423" s="23">
        <f t="shared" si="0"/>
        <v>411</v>
      </c>
      <c r="B423" s="179"/>
      <c r="C423" s="79"/>
      <c r="D423" s="181"/>
      <c r="E423" s="78"/>
      <c r="F423" s="79"/>
      <c r="G423" s="188"/>
      <c r="H423" s="79"/>
      <c r="I423" s="24"/>
      <c r="J423" s="25"/>
      <c r="K423" s="184"/>
      <c r="L423" s="79"/>
      <c r="M423" s="189"/>
      <c r="N423" s="79"/>
      <c r="O423" s="186"/>
      <c r="P423" s="79"/>
      <c r="Q423" s="190"/>
      <c r="R423" s="79"/>
      <c r="S423" s="181"/>
      <c r="T423" s="79"/>
      <c r="U423" s="181"/>
      <c r="V423" s="79"/>
      <c r="W423" s="179"/>
      <c r="X423" s="79"/>
      <c r="Y423" s="179"/>
      <c r="Z423" s="79"/>
      <c r="AA423" s="181"/>
      <c r="AB423" s="79"/>
      <c r="AC423" s="181"/>
      <c r="AD423" s="79"/>
      <c r="AE423" s="179"/>
      <c r="AF423" s="79"/>
      <c r="AG423" s="179"/>
      <c r="AH423" s="79"/>
      <c r="AI423" s="181"/>
      <c r="AJ423" s="79"/>
      <c r="AK423" s="181"/>
      <c r="AL423" s="79"/>
      <c r="AM423" s="179"/>
      <c r="AN423" s="79"/>
      <c r="AO423" s="179"/>
      <c r="AP423" s="79"/>
      <c r="AQ423" s="181"/>
      <c r="AR423" s="79"/>
      <c r="AS423" s="181"/>
      <c r="AT423" s="79"/>
      <c r="AU423" s="179"/>
      <c r="AV423" s="79"/>
      <c r="AW423" s="179"/>
      <c r="AX423" s="79"/>
      <c r="AY423" s="181"/>
      <c r="AZ423" s="79"/>
      <c r="BA423" s="181"/>
      <c r="BB423" s="79"/>
      <c r="BC423" s="179"/>
      <c r="BD423" s="79"/>
      <c r="BE423" s="179"/>
      <c r="BF423" s="79"/>
      <c r="BG423" s="181"/>
      <c r="BH423" s="79"/>
      <c r="BI423" s="181"/>
      <c r="BJ423" s="79"/>
      <c r="BK423" s="179"/>
      <c r="BL423" s="79"/>
      <c r="BM423" s="179"/>
      <c r="BN423" s="79"/>
      <c r="BO423" s="180"/>
      <c r="BP423" s="78"/>
      <c r="BQ423" s="79"/>
      <c r="BR423" s="26"/>
      <c r="BS423" s="191"/>
      <c r="BT423" s="79"/>
      <c r="BU423" s="192"/>
      <c r="BV423" s="78"/>
      <c r="BW423" s="78"/>
      <c r="BX423" s="78"/>
      <c r="BY423" s="78"/>
      <c r="BZ423" s="78"/>
      <c r="CA423" s="79"/>
      <c r="CB423" s="192"/>
      <c r="CC423" s="78"/>
      <c r="CD423" s="78"/>
      <c r="CE423" s="78"/>
      <c r="CF423" s="78"/>
      <c r="CG423" s="78"/>
      <c r="CH423" s="79"/>
      <c r="CI423" s="27">
        <f t="shared" si="1"/>
        <v>0</v>
      </c>
    </row>
    <row r="424" spans="1:87" ht="34.5" customHeight="1" x14ac:dyDescent="0.25">
      <c r="A424" s="23">
        <f t="shared" si="0"/>
        <v>412</v>
      </c>
      <c r="B424" s="182"/>
      <c r="C424" s="79"/>
      <c r="D424" s="179"/>
      <c r="E424" s="78"/>
      <c r="F424" s="79"/>
      <c r="G424" s="183"/>
      <c r="H424" s="79"/>
      <c r="I424" s="24"/>
      <c r="J424" s="28"/>
      <c r="K424" s="184"/>
      <c r="L424" s="79"/>
      <c r="M424" s="185"/>
      <c r="N424" s="79"/>
      <c r="O424" s="186"/>
      <c r="P424" s="79"/>
      <c r="Q424" s="187"/>
      <c r="R424" s="79"/>
      <c r="S424" s="181"/>
      <c r="T424" s="79"/>
      <c r="U424" s="181"/>
      <c r="V424" s="79"/>
      <c r="W424" s="182"/>
      <c r="X424" s="79"/>
      <c r="Y424" s="182"/>
      <c r="Z424" s="79"/>
      <c r="AA424" s="181"/>
      <c r="AB424" s="79"/>
      <c r="AC424" s="181"/>
      <c r="AD424" s="79"/>
      <c r="AE424" s="182"/>
      <c r="AF424" s="79"/>
      <c r="AG424" s="182"/>
      <c r="AH424" s="79"/>
      <c r="AI424" s="181"/>
      <c r="AJ424" s="79"/>
      <c r="AK424" s="181"/>
      <c r="AL424" s="79"/>
      <c r="AM424" s="182"/>
      <c r="AN424" s="79"/>
      <c r="AO424" s="182"/>
      <c r="AP424" s="79"/>
      <c r="AQ424" s="181"/>
      <c r="AR424" s="79"/>
      <c r="AS424" s="181"/>
      <c r="AT424" s="79"/>
      <c r="AU424" s="182"/>
      <c r="AV424" s="79"/>
      <c r="AW424" s="182"/>
      <c r="AX424" s="79"/>
      <c r="AY424" s="181"/>
      <c r="AZ424" s="79"/>
      <c r="BA424" s="181"/>
      <c r="BB424" s="79"/>
      <c r="BC424" s="182"/>
      <c r="BD424" s="79"/>
      <c r="BE424" s="182"/>
      <c r="BF424" s="79"/>
      <c r="BG424" s="181"/>
      <c r="BH424" s="79"/>
      <c r="BI424" s="181"/>
      <c r="BJ424" s="79"/>
      <c r="BK424" s="182"/>
      <c r="BL424" s="79"/>
      <c r="BM424" s="182"/>
      <c r="BN424" s="79"/>
      <c r="BO424" s="180"/>
      <c r="BP424" s="78"/>
      <c r="BQ424" s="79"/>
      <c r="BR424" s="26"/>
      <c r="BS424" s="193"/>
      <c r="BT424" s="79"/>
      <c r="BU424" s="192"/>
      <c r="BV424" s="78"/>
      <c r="BW424" s="78"/>
      <c r="BX424" s="78"/>
      <c r="BY424" s="78"/>
      <c r="BZ424" s="78"/>
      <c r="CA424" s="79"/>
      <c r="CB424" s="192"/>
      <c r="CC424" s="78"/>
      <c r="CD424" s="78"/>
      <c r="CE424" s="78"/>
      <c r="CF424" s="78"/>
      <c r="CG424" s="78"/>
      <c r="CH424" s="79"/>
      <c r="CI424" s="27">
        <f t="shared" si="1"/>
        <v>0</v>
      </c>
    </row>
    <row r="425" spans="1:87" ht="34.5" customHeight="1" x14ac:dyDescent="0.25">
      <c r="A425" s="23">
        <f t="shared" si="0"/>
        <v>413</v>
      </c>
      <c r="B425" s="179"/>
      <c r="C425" s="79"/>
      <c r="D425" s="181"/>
      <c r="E425" s="78"/>
      <c r="F425" s="79"/>
      <c r="G425" s="188"/>
      <c r="H425" s="79"/>
      <c r="I425" s="24"/>
      <c r="J425" s="25"/>
      <c r="K425" s="184"/>
      <c r="L425" s="79"/>
      <c r="M425" s="189"/>
      <c r="N425" s="79"/>
      <c r="O425" s="186"/>
      <c r="P425" s="79"/>
      <c r="Q425" s="190"/>
      <c r="R425" s="79"/>
      <c r="S425" s="181"/>
      <c r="T425" s="79"/>
      <c r="U425" s="181"/>
      <c r="V425" s="79"/>
      <c r="W425" s="179"/>
      <c r="X425" s="79"/>
      <c r="Y425" s="179"/>
      <c r="Z425" s="79"/>
      <c r="AA425" s="181"/>
      <c r="AB425" s="79"/>
      <c r="AC425" s="181"/>
      <c r="AD425" s="79"/>
      <c r="AE425" s="179"/>
      <c r="AF425" s="79"/>
      <c r="AG425" s="179"/>
      <c r="AH425" s="79"/>
      <c r="AI425" s="181"/>
      <c r="AJ425" s="79"/>
      <c r="AK425" s="181"/>
      <c r="AL425" s="79"/>
      <c r="AM425" s="179"/>
      <c r="AN425" s="79"/>
      <c r="AO425" s="179"/>
      <c r="AP425" s="79"/>
      <c r="AQ425" s="181"/>
      <c r="AR425" s="79"/>
      <c r="AS425" s="181"/>
      <c r="AT425" s="79"/>
      <c r="AU425" s="179"/>
      <c r="AV425" s="79"/>
      <c r="AW425" s="179"/>
      <c r="AX425" s="79"/>
      <c r="AY425" s="181"/>
      <c r="AZ425" s="79"/>
      <c r="BA425" s="181"/>
      <c r="BB425" s="79"/>
      <c r="BC425" s="179"/>
      <c r="BD425" s="79"/>
      <c r="BE425" s="179"/>
      <c r="BF425" s="79"/>
      <c r="BG425" s="181"/>
      <c r="BH425" s="79"/>
      <c r="BI425" s="181"/>
      <c r="BJ425" s="79"/>
      <c r="BK425" s="179"/>
      <c r="BL425" s="79"/>
      <c r="BM425" s="179"/>
      <c r="BN425" s="79"/>
      <c r="BO425" s="180"/>
      <c r="BP425" s="78"/>
      <c r="BQ425" s="79"/>
      <c r="BR425" s="26"/>
      <c r="BS425" s="191"/>
      <c r="BT425" s="79"/>
      <c r="BU425" s="192"/>
      <c r="BV425" s="78"/>
      <c r="BW425" s="78"/>
      <c r="BX425" s="78"/>
      <c r="BY425" s="78"/>
      <c r="BZ425" s="78"/>
      <c r="CA425" s="79"/>
      <c r="CB425" s="192"/>
      <c r="CC425" s="78"/>
      <c r="CD425" s="78"/>
      <c r="CE425" s="78"/>
      <c r="CF425" s="78"/>
      <c r="CG425" s="78"/>
      <c r="CH425" s="79"/>
      <c r="CI425" s="27">
        <f t="shared" si="1"/>
        <v>0</v>
      </c>
    </row>
    <row r="426" spans="1:87" ht="34.5" customHeight="1" x14ac:dyDescent="0.25">
      <c r="A426" s="23">
        <f t="shared" si="0"/>
        <v>414</v>
      </c>
      <c r="B426" s="182"/>
      <c r="C426" s="79"/>
      <c r="D426" s="179"/>
      <c r="E426" s="78"/>
      <c r="F426" s="79"/>
      <c r="G426" s="183"/>
      <c r="H426" s="79"/>
      <c r="I426" s="24"/>
      <c r="J426" s="28"/>
      <c r="K426" s="184"/>
      <c r="L426" s="79"/>
      <c r="M426" s="185"/>
      <c r="N426" s="79"/>
      <c r="O426" s="186"/>
      <c r="P426" s="79"/>
      <c r="Q426" s="187"/>
      <c r="R426" s="79"/>
      <c r="S426" s="181"/>
      <c r="T426" s="79"/>
      <c r="U426" s="181"/>
      <c r="V426" s="79"/>
      <c r="W426" s="182"/>
      <c r="X426" s="79"/>
      <c r="Y426" s="182"/>
      <c r="Z426" s="79"/>
      <c r="AA426" s="181"/>
      <c r="AB426" s="79"/>
      <c r="AC426" s="181"/>
      <c r="AD426" s="79"/>
      <c r="AE426" s="182"/>
      <c r="AF426" s="79"/>
      <c r="AG426" s="182"/>
      <c r="AH426" s="79"/>
      <c r="AI426" s="181"/>
      <c r="AJ426" s="79"/>
      <c r="AK426" s="181"/>
      <c r="AL426" s="79"/>
      <c r="AM426" s="182"/>
      <c r="AN426" s="79"/>
      <c r="AO426" s="182"/>
      <c r="AP426" s="79"/>
      <c r="AQ426" s="181"/>
      <c r="AR426" s="79"/>
      <c r="AS426" s="181"/>
      <c r="AT426" s="79"/>
      <c r="AU426" s="182"/>
      <c r="AV426" s="79"/>
      <c r="AW426" s="182"/>
      <c r="AX426" s="79"/>
      <c r="AY426" s="181"/>
      <c r="AZ426" s="79"/>
      <c r="BA426" s="181"/>
      <c r="BB426" s="79"/>
      <c r="BC426" s="182"/>
      <c r="BD426" s="79"/>
      <c r="BE426" s="182"/>
      <c r="BF426" s="79"/>
      <c r="BG426" s="181"/>
      <c r="BH426" s="79"/>
      <c r="BI426" s="181"/>
      <c r="BJ426" s="79"/>
      <c r="BK426" s="182"/>
      <c r="BL426" s="79"/>
      <c r="BM426" s="182"/>
      <c r="BN426" s="79"/>
      <c r="BO426" s="180"/>
      <c r="BP426" s="78"/>
      <c r="BQ426" s="79"/>
      <c r="BR426" s="26"/>
      <c r="BS426" s="193"/>
      <c r="BT426" s="79"/>
      <c r="BU426" s="192"/>
      <c r="BV426" s="78"/>
      <c r="BW426" s="78"/>
      <c r="BX426" s="78"/>
      <c r="BY426" s="78"/>
      <c r="BZ426" s="78"/>
      <c r="CA426" s="79"/>
      <c r="CB426" s="192"/>
      <c r="CC426" s="78"/>
      <c r="CD426" s="78"/>
      <c r="CE426" s="78"/>
      <c r="CF426" s="78"/>
      <c r="CG426" s="78"/>
      <c r="CH426" s="79"/>
      <c r="CI426" s="27">
        <f t="shared" si="1"/>
        <v>0</v>
      </c>
    </row>
    <row r="427" spans="1:87" ht="34.5" customHeight="1" x14ac:dyDescent="0.25">
      <c r="A427" s="23">
        <f t="shared" si="0"/>
        <v>415</v>
      </c>
      <c r="B427" s="179"/>
      <c r="C427" s="79"/>
      <c r="D427" s="181"/>
      <c r="E427" s="78"/>
      <c r="F427" s="79"/>
      <c r="G427" s="188"/>
      <c r="H427" s="79"/>
      <c r="I427" s="24"/>
      <c r="J427" s="25"/>
      <c r="K427" s="184"/>
      <c r="L427" s="79"/>
      <c r="M427" s="189"/>
      <c r="N427" s="79"/>
      <c r="O427" s="186"/>
      <c r="P427" s="79"/>
      <c r="Q427" s="190"/>
      <c r="R427" s="79"/>
      <c r="S427" s="181"/>
      <c r="T427" s="79"/>
      <c r="U427" s="181"/>
      <c r="V427" s="79"/>
      <c r="W427" s="179"/>
      <c r="X427" s="79"/>
      <c r="Y427" s="179"/>
      <c r="Z427" s="79"/>
      <c r="AA427" s="181"/>
      <c r="AB427" s="79"/>
      <c r="AC427" s="181"/>
      <c r="AD427" s="79"/>
      <c r="AE427" s="179"/>
      <c r="AF427" s="79"/>
      <c r="AG427" s="179"/>
      <c r="AH427" s="79"/>
      <c r="AI427" s="181"/>
      <c r="AJ427" s="79"/>
      <c r="AK427" s="181"/>
      <c r="AL427" s="79"/>
      <c r="AM427" s="179"/>
      <c r="AN427" s="79"/>
      <c r="AO427" s="179"/>
      <c r="AP427" s="79"/>
      <c r="AQ427" s="181"/>
      <c r="AR427" s="79"/>
      <c r="AS427" s="181"/>
      <c r="AT427" s="79"/>
      <c r="AU427" s="179"/>
      <c r="AV427" s="79"/>
      <c r="AW427" s="179"/>
      <c r="AX427" s="79"/>
      <c r="AY427" s="181"/>
      <c r="AZ427" s="79"/>
      <c r="BA427" s="181"/>
      <c r="BB427" s="79"/>
      <c r="BC427" s="179"/>
      <c r="BD427" s="79"/>
      <c r="BE427" s="179"/>
      <c r="BF427" s="79"/>
      <c r="BG427" s="181"/>
      <c r="BH427" s="79"/>
      <c r="BI427" s="181"/>
      <c r="BJ427" s="79"/>
      <c r="BK427" s="179"/>
      <c r="BL427" s="79"/>
      <c r="BM427" s="179"/>
      <c r="BN427" s="79"/>
      <c r="BO427" s="180"/>
      <c r="BP427" s="78"/>
      <c r="BQ427" s="79"/>
      <c r="BR427" s="26"/>
      <c r="BS427" s="191"/>
      <c r="BT427" s="79"/>
      <c r="BU427" s="192"/>
      <c r="BV427" s="78"/>
      <c r="BW427" s="78"/>
      <c r="BX427" s="78"/>
      <c r="BY427" s="78"/>
      <c r="BZ427" s="78"/>
      <c r="CA427" s="79"/>
      <c r="CB427" s="192"/>
      <c r="CC427" s="78"/>
      <c r="CD427" s="78"/>
      <c r="CE427" s="78"/>
      <c r="CF427" s="78"/>
      <c r="CG427" s="78"/>
      <c r="CH427" s="79"/>
      <c r="CI427" s="27">
        <f t="shared" si="1"/>
        <v>0</v>
      </c>
    </row>
    <row r="428" spans="1:87" ht="34.5" customHeight="1" x14ac:dyDescent="0.25">
      <c r="A428" s="23">
        <f t="shared" si="0"/>
        <v>416</v>
      </c>
      <c r="B428" s="182"/>
      <c r="C428" s="79"/>
      <c r="D428" s="179"/>
      <c r="E428" s="78"/>
      <c r="F428" s="79"/>
      <c r="G428" s="183"/>
      <c r="H428" s="79"/>
      <c r="I428" s="24"/>
      <c r="J428" s="28"/>
      <c r="K428" s="184"/>
      <c r="L428" s="79"/>
      <c r="M428" s="185"/>
      <c r="N428" s="79"/>
      <c r="O428" s="186"/>
      <c r="P428" s="79"/>
      <c r="Q428" s="187"/>
      <c r="R428" s="79"/>
      <c r="S428" s="181"/>
      <c r="T428" s="79"/>
      <c r="U428" s="181"/>
      <c r="V428" s="79"/>
      <c r="W428" s="182"/>
      <c r="X428" s="79"/>
      <c r="Y428" s="182"/>
      <c r="Z428" s="79"/>
      <c r="AA428" s="181"/>
      <c r="AB428" s="79"/>
      <c r="AC428" s="181"/>
      <c r="AD428" s="79"/>
      <c r="AE428" s="182"/>
      <c r="AF428" s="79"/>
      <c r="AG428" s="182"/>
      <c r="AH428" s="79"/>
      <c r="AI428" s="181"/>
      <c r="AJ428" s="79"/>
      <c r="AK428" s="181"/>
      <c r="AL428" s="79"/>
      <c r="AM428" s="182"/>
      <c r="AN428" s="79"/>
      <c r="AO428" s="182"/>
      <c r="AP428" s="79"/>
      <c r="AQ428" s="181"/>
      <c r="AR428" s="79"/>
      <c r="AS428" s="181"/>
      <c r="AT428" s="79"/>
      <c r="AU428" s="182"/>
      <c r="AV428" s="79"/>
      <c r="AW428" s="182"/>
      <c r="AX428" s="79"/>
      <c r="AY428" s="181"/>
      <c r="AZ428" s="79"/>
      <c r="BA428" s="181"/>
      <c r="BB428" s="79"/>
      <c r="BC428" s="182"/>
      <c r="BD428" s="79"/>
      <c r="BE428" s="182"/>
      <c r="BF428" s="79"/>
      <c r="BG428" s="181"/>
      <c r="BH428" s="79"/>
      <c r="BI428" s="181"/>
      <c r="BJ428" s="79"/>
      <c r="BK428" s="182"/>
      <c r="BL428" s="79"/>
      <c r="BM428" s="182"/>
      <c r="BN428" s="79"/>
      <c r="BO428" s="180"/>
      <c r="BP428" s="78"/>
      <c r="BQ428" s="79"/>
      <c r="BR428" s="26"/>
      <c r="BS428" s="193"/>
      <c r="BT428" s="79"/>
      <c r="BU428" s="192"/>
      <c r="BV428" s="78"/>
      <c r="BW428" s="78"/>
      <c r="BX428" s="78"/>
      <c r="BY428" s="78"/>
      <c r="BZ428" s="78"/>
      <c r="CA428" s="79"/>
      <c r="CB428" s="192"/>
      <c r="CC428" s="78"/>
      <c r="CD428" s="78"/>
      <c r="CE428" s="78"/>
      <c r="CF428" s="78"/>
      <c r="CG428" s="78"/>
      <c r="CH428" s="79"/>
      <c r="CI428" s="27">
        <f t="shared" si="1"/>
        <v>0</v>
      </c>
    </row>
    <row r="429" spans="1:87" ht="34.5" customHeight="1" x14ac:dyDescent="0.25">
      <c r="A429" s="23">
        <f t="shared" si="0"/>
        <v>417</v>
      </c>
      <c r="B429" s="179"/>
      <c r="C429" s="79"/>
      <c r="D429" s="181"/>
      <c r="E429" s="78"/>
      <c r="F429" s="79"/>
      <c r="G429" s="188"/>
      <c r="H429" s="79"/>
      <c r="I429" s="24"/>
      <c r="J429" s="25"/>
      <c r="K429" s="184"/>
      <c r="L429" s="79"/>
      <c r="M429" s="189"/>
      <c r="N429" s="79"/>
      <c r="O429" s="186"/>
      <c r="P429" s="79"/>
      <c r="Q429" s="190"/>
      <c r="R429" s="79"/>
      <c r="S429" s="181"/>
      <c r="T429" s="79"/>
      <c r="U429" s="181"/>
      <c r="V429" s="79"/>
      <c r="W429" s="179"/>
      <c r="X429" s="79"/>
      <c r="Y429" s="179"/>
      <c r="Z429" s="79"/>
      <c r="AA429" s="181"/>
      <c r="AB429" s="79"/>
      <c r="AC429" s="181"/>
      <c r="AD429" s="79"/>
      <c r="AE429" s="179"/>
      <c r="AF429" s="79"/>
      <c r="AG429" s="179"/>
      <c r="AH429" s="79"/>
      <c r="AI429" s="181"/>
      <c r="AJ429" s="79"/>
      <c r="AK429" s="181"/>
      <c r="AL429" s="79"/>
      <c r="AM429" s="179"/>
      <c r="AN429" s="79"/>
      <c r="AO429" s="179"/>
      <c r="AP429" s="79"/>
      <c r="AQ429" s="181"/>
      <c r="AR429" s="79"/>
      <c r="AS429" s="181"/>
      <c r="AT429" s="79"/>
      <c r="AU429" s="179"/>
      <c r="AV429" s="79"/>
      <c r="AW429" s="179"/>
      <c r="AX429" s="79"/>
      <c r="AY429" s="181"/>
      <c r="AZ429" s="79"/>
      <c r="BA429" s="181"/>
      <c r="BB429" s="79"/>
      <c r="BC429" s="179"/>
      <c r="BD429" s="79"/>
      <c r="BE429" s="179"/>
      <c r="BF429" s="79"/>
      <c r="BG429" s="181"/>
      <c r="BH429" s="79"/>
      <c r="BI429" s="181"/>
      <c r="BJ429" s="79"/>
      <c r="BK429" s="179"/>
      <c r="BL429" s="79"/>
      <c r="BM429" s="179"/>
      <c r="BN429" s="79"/>
      <c r="BO429" s="180"/>
      <c r="BP429" s="78"/>
      <c r="BQ429" s="79"/>
      <c r="BR429" s="26"/>
      <c r="BS429" s="191"/>
      <c r="BT429" s="79"/>
      <c r="BU429" s="192"/>
      <c r="BV429" s="78"/>
      <c r="BW429" s="78"/>
      <c r="BX429" s="78"/>
      <c r="BY429" s="78"/>
      <c r="BZ429" s="78"/>
      <c r="CA429" s="79"/>
      <c r="CB429" s="192"/>
      <c r="CC429" s="78"/>
      <c r="CD429" s="78"/>
      <c r="CE429" s="78"/>
      <c r="CF429" s="78"/>
      <c r="CG429" s="78"/>
      <c r="CH429" s="79"/>
      <c r="CI429" s="27">
        <f t="shared" si="1"/>
        <v>0</v>
      </c>
    </row>
    <row r="430" spans="1:87" ht="34.5" customHeight="1" x14ac:dyDescent="0.25">
      <c r="A430" s="23">
        <f t="shared" si="0"/>
        <v>418</v>
      </c>
      <c r="B430" s="182"/>
      <c r="C430" s="79"/>
      <c r="D430" s="179"/>
      <c r="E430" s="78"/>
      <c r="F430" s="79"/>
      <c r="G430" s="183"/>
      <c r="H430" s="79"/>
      <c r="I430" s="24"/>
      <c r="J430" s="28"/>
      <c r="K430" s="184"/>
      <c r="L430" s="79"/>
      <c r="M430" s="185"/>
      <c r="N430" s="79"/>
      <c r="O430" s="186"/>
      <c r="P430" s="79"/>
      <c r="Q430" s="187"/>
      <c r="R430" s="79"/>
      <c r="S430" s="181"/>
      <c r="T430" s="79"/>
      <c r="U430" s="181"/>
      <c r="V430" s="79"/>
      <c r="W430" s="182"/>
      <c r="X430" s="79"/>
      <c r="Y430" s="182"/>
      <c r="Z430" s="79"/>
      <c r="AA430" s="181"/>
      <c r="AB430" s="79"/>
      <c r="AC430" s="181"/>
      <c r="AD430" s="79"/>
      <c r="AE430" s="182"/>
      <c r="AF430" s="79"/>
      <c r="AG430" s="182"/>
      <c r="AH430" s="79"/>
      <c r="AI430" s="181"/>
      <c r="AJ430" s="79"/>
      <c r="AK430" s="181"/>
      <c r="AL430" s="79"/>
      <c r="AM430" s="182"/>
      <c r="AN430" s="79"/>
      <c r="AO430" s="182"/>
      <c r="AP430" s="79"/>
      <c r="AQ430" s="181"/>
      <c r="AR430" s="79"/>
      <c r="AS430" s="181"/>
      <c r="AT430" s="79"/>
      <c r="AU430" s="182"/>
      <c r="AV430" s="79"/>
      <c r="AW430" s="182"/>
      <c r="AX430" s="79"/>
      <c r="AY430" s="181"/>
      <c r="AZ430" s="79"/>
      <c r="BA430" s="181"/>
      <c r="BB430" s="79"/>
      <c r="BC430" s="182"/>
      <c r="BD430" s="79"/>
      <c r="BE430" s="182"/>
      <c r="BF430" s="79"/>
      <c r="BG430" s="181"/>
      <c r="BH430" s="79"/>
      <c r="BI430" s="181"/>
      <c r="BJ430" s="79"/>
      <c r="BK430" s="182"/>
      <c r="BL430" s="79"/>
      <c r="BM430" s="182"/>
      <c r="BN430" s="79"/>
      <c r="BO430" s="180"/>
      <c r="BP430" s="78"/>
      <c r="BQ430" s="79"/>
      <c r="BR430" s="26"/>
      <c r="BS430" s="193"/>
      <c r="BT430" s="79"/>
      <c r="BU430" s="192"/>
      <c r="BV430" s="78"/>
      <c r="BW430" s="78"/>
      <c r="BX430" s="78"/>
      <c r="BY430" s="78"/>
      <c r="BZ430" s="78"/>
      <c r="CA430" s="79"/>
      <c r="CB430" s="192"/>
      <c r="CC430" s="78"/>
      <c r="CD430" s="78"/>
      <c r="CE430" s="78"/>
      <c r="CF430" s="78"/>
      <c r="CG430" s="78"/>
      <c r="CH430" s="79"/>
      <c r="CI430" s="27">
        <f t="shared" si="1"/>
        <v>0</v>
      </c>
    </row>
    <row r="431" spans="1:87" ht="34.5" customHeight="1" x14ac:dyDescent="0.25">
      <c r="A431" s="23">
        <f t="shared" si="0"/>
        <v>419</v>
      </c>
      <c r="B431" s="179"/>
      <c r="C431" s="79"/>
      <c r="D431" s="181"/>
      <c r="E431" s="78"/>
      <c r="F431" s="79"/>
      <c r="G431" s="188"/>
      <c r="H431" s="79"/>
      <c r="I431" s="24"/>
      <c r="J431" s="25"/>
      <c r="K431" s="184"/>
      <c r="L431" s="79"/>
      <c r="M431" s="189"/>
      <c r="N431" s="79"/>
      <c r="O431" s="186"/>
      <c r="P431" s="79"/>
      <c r="Q431" s="190"/>
      <c r="R431" s="79"/>
      <c r="S431" s="181"/>
      <c r="T431" s="79"/>
      <c r="U431" s="181"/>
      <c r="V431" s="79"/>
      <c r="W431" s="179"/>
      <c r="X431" s="79"/>
      <c r="Y431" s="179"/>
      <c r="Z431" s="79"/>
      <c r="AA431" s="181"/>
      <c r="AB431" s="79"/>
      <c r="AC431" s="181"/>
      <c r="AD431" s="79"/>
      <c r="AE431" s="179"/>
      <c r="AF431" s="79"/>
      <c r="AG431" s="179"/>
      <c r="AH431" s="79"/>
      <c r="AI431" s="181"/>
      <c r="AJ431" s="79"/>
      <c r="AK431" s="181"/>
      <c r="AL431" s="79"/>
      <c r="AM431" s="179"/>
      <c r="AN431" s="79"/>
      <c r="AO431" s="179"/>
      <c r="AP431" s="79"/>
      <c r="AQ431" s="181"/>
      <c r="AR431" s="79"/>
      <c r="AS431" s="181"/>
      <c r="AT431" s="79"/>
      <c r="AU431" s="179"/>
      <c r="AV431" s="79"/>
      <c r="AW431" s="179"/>
      <c r="AX431" s="79"/>
      <c r="AY431" s="181"/>
      <c r="AZ431" s="79"/>
      <c r="BA431" s="181"/>
      <c r="BB431" s="79"/>
      <c r="BC431" s="179"/>
      <c r="BD431" s="79"/>
      <c r="BE431" s="179"/>
      <c r="BF431" s="79"/>
      <c r="BG431" s="181"/>
      <c r="BH431" s="79"/>
      <c r="BI431" s="181"/>
      <c r="BJ431" s="79"/>
      <c r="BK431" s="179"/>
      <c r="BL431" s="79"/>
      <c r="BM431" s="179"/>
      <c r="BN431" s="79"/>
      <c r="BO431" s="180"/>
      <c r="BP431" s="78"/>
      <c r="BQ431" s="79"/>
      <c r="BR431" s="26"/>
      <c r="BS431" s="191"/>
      <c r="BT431" s="79"/>
      <c r="BU431" s="192"/>
      <c r="BV431" s="78"/>
      <c r="BW431" s="78"/>
      <c r="BX431" s="78"/>
      <c r="BY431" s="78"/>
      <c r="BZ431" s="78"/>
      <c r="CA431" s="79"/>
      <c r="CB431" s="192"/>
      <c r="CC431" s="78"/>
      <c r="CD431" s="78"/>
      <c r="CE431" s="78"/>
      <c r="CF431" s="78"/>
      <c r="CG431" s="78"/>
      <c r="CH431" s="79"/>
      <c r="CI431" s="27">
        <f t="shared" si="1"/>
        <v>0</v>
      </c>
    </row>
    <row r="432" spans="1:87" ht="34.5" customHeight="1" x14ac:dyDescent="0.25">
      <c r="A432" s="23">
        <f t="shared" si="0"/>
        <v>420</v>
      </c>
      <c r="B432" s="182"/>
      <c r="C432" s="79"/>
      <c r="D432" s="179"/>
      <c r="E432" s="78"/>
      <c r="F432" s="79"/>
      <c r="G432" s="183"/>
      <c r="H432" s="79"/>
      <c r="I432" s="24"/>
      <c r="J432" s="28"/>
      <c r="K432" s="184"/>
      <c r="L432" s="79"/>
      <c r="M432" s="185"/>
      <c r="N432" s="79"/>
      <c r="O432" s="186"/>
      <c r="P432" s="79"/>
      <c r="Q432" s="187"/>
      <c r="R432" s="79"/>
      <c r="S432" s="181"/>
      <c r="T432" s="79"/>
      <c r="U432" s="181"/>
      <c r="V432" s="79"/>
      <c r="W432" s="182"/>
      <c r="X432" s="79"/>
      <c r="Y432" s="182"/>
      <c r="Z432" s="79"/>
      <c r="AA432" s="181"/>
      <c r="AB432" s="79"/>
      <c r="AC432" s="181"/>
      <c r="AD432" s="79"/>
      <c r="AE432" s="182"/>
      <c r="AF432" s="79"/>
      <c r="AG432" s="182"/>
      <c r="AH432" s="79"/>
      <c r="AI432" s="181"/>
      <c r="AJ432" s="79"/>
      <c r="AK432" s="181"/>
      <c r="AL432" s="79"/>
      <c r="AM432" s="182"/>
      <c r="AN432" s="79"/>
      <c r="AO432" s="182"/>
      <c r="AP432" s="79"/>
      <c r="AQ432" s="181"/>
      <c r="AR432" s="79"/>
      <c r="AS432" s="181"/>
      <c r="AT432" s="79"/>
      <c r="AU432" s="182"/>
      <c r="AV432" s="79"/>
      <c r="AW432" s="182"/>
      <c r="AX432" s="79"/>
      <c r="AY432" s="181"/>
      <c r="AZ432" s="79"/>
      <c r="BA432" s="181"/>
      <c r="BB432" s="79"/>
      <c r="BC432" s="182"/>
      <c r="BD432" s="79"/>
      <c r="BE432" s="182"/>
      <c r="BF432" s="79"/>
      <c r="BG432" s="181"/>
      <c r="BH432" s="79"/>
      <c r="BI432" s="181"/>
      <c r="BJ432" s="79"/>
      <c r="BK432" s="182"/>
      <c r="BL432" s="79"/>
      <c r="BM432" s="182"/>
      <c r="BN432" s="79"/>
      <c r="BO432" s="180"/>
      <c r="BP432" s="78"/>
      <c r="BQ432" s="79"/>
      <c r="BR432" s="26"/>
      <c r="BS432" s="193"/>
      <c r="BT432" s="79"/>
      <c r="BU432" s="192"/>
      <c r="BV432" s="78"/>
      <c r="BW432" s="78"/>
      <c r="BX432" s="78"/>
      <c r="BY432" s="78"/>
      <c r="BZ432" s="78"/>
      <c r="CA432" s="79"/>
      <c r="CB432" s="192"/>
      <c r="CC432" s="78"/>
      <c r="CD432" s="78"/>
      <c r="CE432" s="78"/>
      <c r="CF432" s="78"/>
      <c r="CG432" s="78"/>
      <c r="CH432" s="79"/>
      <c r="CI432" s="27">
        <f t="shared" si="1"/>
        <v>0</v>
      </c>
    </row>
    <row r="433" spans="1:87" ht="34.5" customHeight="1" x14ac:dyDescent="0.25">
      <c r="A433" s="23">
        <f t="shared" si="0"/>
        <v>421</v>
      </c>
      <c r="B433" s="179"/>
      <c r="C433" s="79"/>
      <c r="D433" s="181"/>
      <c r="E433" s="78"/>
      <c r="F433" s="79"/>
      <c r="G433" s="188"/>
      <c r="H433" s="79"/>
      <c r="I433" s="24"/>
      <c r="J433" s="25"/>
      <c r="K433" s="184"/>
      <c r="L433" s="79"/>
      <c r="M433" s="189"/>
      <c r="N433" s="79"/>
      <c r="O433" s="186"/>
      <c r="P433" s="79"/>
      <c r="Q433" s="190"/>
      <c r="R433" s="79"/>
      <c r="S433" s="181"/>
      <c r="T433" s="79"/>
      <c r="U433" s="181"/>
      <c r="V433" s="79"/>
      <c r="W433" s="179"/>
      <c r="X433" s="79"/>
      <c r="Y433" s="179"/>
      <c r="Z433" s="79"/>
      <c r="AA433" s="181"/>
      <c r="AB433" s="79"/>
      <c r="AC433" s="181"/>
      <c r="AD433" s="79"/>
      <c r="AE433" s="179"/>
      <c r="AF433" s="79"/>
      <c r="AG433" s="179"/>
      <c r="AH433" s="79"/>
      <c r="AI433" s="181"/>
      <c r="AJ433" s="79"/>
      <c r="AK433" s="181"/>
      <c r="AL433" s="79"/>
      <c r="AM433" s="179"/>
      <c r="AN433" s="79"/>
      <c r="AO433" s="179"/>
      <c r="AP433" s="79"/>
      <c r="AQ433" s="181"/>
      <c r="AR433" s="79"/>
      <c r="AS433" s="181"/>
      <c r="AT433" s="79"/>
      <c r="AU433" s="179"/>
      <c r="AV433" s="79"/>
      <c r="AW433" s="179"/>
      <c r="AX433" s="79"/>
      <c r="AY433" s="181"/>
      <c r="AZ433" s="79"/>
      <c r="BA433" s="181"/>
      <c r="BB433" s="79"/>
      <c r="BC433" s="179"/>
      <c r="BD433" s="79"/>
      <c r="BE433" s="179"/>
      <c r="BF433" s="79"/>
      <c r="BG433" s="181"/>
      <c r="BH433" s="79"/>
      <c r="BI433" s="181"/>
      <c r="BJ433" s="79"/>
      <c r="BK433" s="179"/>
      <c r="BL433" s="79"/>
      <c r="BM433" s="179"/>
      <c r="BN433" s="79"/>
      <c r="BO433" s="180"/>
      <c r="BP433" s="78"/>
      <c r="BQ433" s="79"/>
      <c r="BR433" s="26"/>
      <c r="BS433" s="191"/>
      <c r="BT433" s="79"/>
      <c r="BU433" s="192"/>
      <c r="BV433" s="78"/>
      <c r="BW433" s="78"/>
      <c r="BX433" s="78"/>
      <c r="BY433" s="78"/>
      <c r="BZ433" s="78"/>
      <c r="CA433" s="79"/>
      <c r="CB433" s="192"/>
      <c r="CC433" s="78"/>
      <c r="CD433" s="78"/>
      <c r="CE433" s="78"/>
      <c r="CF433" s="78"/>
      <c r="CG433" s="78"/>
      <c r="CH433" s="79"/>
      <c r="CI433" s="27">
        <f t="shared" si="1"/>
        <v>0</v>
      </c>
    </row>
    <row r="434" spans="1:87" ht="34.5" customHeight="1" x14ac:dyDescent="0.25">
      <c r="A434" s="23">
        <f t="shared" si="0"/>
        <v>422</v>
      </c>
      <c r="B434" s="182"/>
      <c r="C434" s="79"/>
      <c r="D434" s="179"/>
      <c r="E434" s="78"/>
      <c r="F434" s="79"/>
      <c r="G434" s="183"/>
      <c r="H434" s="79"/>
      <c r="I434" s="24"/>
      <c r="J434" s="28"/>
      <c r="K434" s="184"/>
      <c r="L434" s="79"/>
      <c r="M434" s="185"/>
      <c r="N434" s="79"/>
      <c r="O434" s="186"/>
      <c r="P434" s="79"/>
      <c r="Q434" s="187"/>
      <c r="R434" s="79"/>
      <c r="S434" s="181"/>
      <c r="T434" s="79"/>
      <c r="U434" s="181"/>
      <c r="V434" s="79"/>
      <c r="W434" s="182"/>
      <c r="X434" s="79"/>
      <c r="Y434" s="182"/>
      <c r="Z434" s="79"/>
      <c r="AA434" s="181"/>
      <c r="AB434" s="79"/>
      <c r="AC434" s="181"/>
      <c r="AD434" s="79"/>
      <c r="AE434" s="182"/>
      <c r="AF434" s="79"/>
      <c r="AG434" s="182"/>
      <c r="AH434" s="79"/>
      <c r="AI434" s="181"/>
      <c r="AJ434" s="79"/>
      <c r="AK434" s="181"/>
      <c r="AL434" s="79"/>
      <c r="AM434" s="182"/>
      <c r="AN434" s="79"/>
      <c r="AO434" s="182"/>
      <c r="AP434" s="79"/>
      <c r="AQ434" s="181"/>
      <c r="AR434" s="79"/>
      <c r="AS434" s="181"/>
      <c r="AT434" s="79"/>
      <c r="AU434" s="182"/>
      <c r="AV434" s="79"/>
      <c r="AW434" s="182"/>
      <c r="AX434" s="79"/>
      <c r="AY434" s="181"/>
      <c r="AZ434" s="79"/>
      <c r="BA434" s="181"/>
      <c r="BB434" s="79"/>
      <c r="BC434" s="182"/>
      <c r="BD434" s="79"/>
      <c r="BE434" s="182"/>
      <c r="BF434" s="79"/>
      <c r="BG434" s="181"/>
      <c r="BH434" s="79"/>
      <c r="BI434" s="181"/>
      <c r="BJ434" s="79"/>
      <c r="BK434" s="182"/>
      <c r="BL434" s="79"/>
      <c r="BM434" s="182"/>
      <c r="BN434" s="79"/>
      <c r="BO434" s="180"/>
      <c r="BP434" s="78"/>
      <c r="BQ434" s="79"/>
      <c r="BR434" s="26"/>
      <c r="BS434" s="193"/>
      <c r="BT434" s="79"/>
      <c r="BU434" s="192"/>
      <c r="BV434" s="78"/>
      <c r="BW434" s="78"/>
      <c r="BX434" s="78"/>
      <c r="BY434" s="78"/>
      <c r="BZ434" s="78"/>
      <c r="CA434" s="79"/>
      <c r="CB434" s="192"/>
      <c r="CC434" s="78"/>
      <c r="CD434" s="78"/>
      <c r="CE434" s="78"/>
      <c r="CF434" s="78"/>
      <c r="CG434" s="78"/>
      <c r="CH434" s="79"/>
      <c r="CI434" s="27">
        <f t="shared" si="1"/>
        <v>0</v>
      </c>
    </row>
    <row r="435" spans="1:87" ht="34.5" customHeight="1" x14ac:dyDescent="0.25">
      <c r="A435" s="23">
        <f t="shared" si="0"/>
        <v>423</v>
      </c>
      <c r="B435" s="179"/>
      <c r="C435" s="79"/>
      <c r="D435" s="181"/>
      <c r="E435" s="78"/>
      <c r="F435" s="79"/>
      <c r="G435" s="188"/>
      <c r="H435" s="79"/>
      <c r="I435" s="24"/>
      <c r="J435" s="25"/>
      <c r="K435" s="184"/>
      <c r="L435" s="79"/>
      <c r="M435" s="189"/>
      <c r="N435" s="79"/>
      <c r="O435" s="186"/>
      <c r="P435" s="79"/>
      <c r="Q435" s="190"/>
      <c r="R435" s="79"/>
      <c r="S435" s="181"/>
      <c r="T435" s="79"/>
      <c r="U435" s="181"/>
      <c r="V435" s="79"/>
      <c r="W435" s="179"/>
      <c r="X435" s="79"/>
      <c r="Y435" s="179"/>
      <c r="Z435" s="79"/>
      <c r="AA435" s="181"/>
      <c r="AB435" s="79"/>
      <c r="AC435" s="181"/>
      <c r="AD435" s="79"/>
      <c r="AE435" s="179"/>
      <c r="AF435" s="79"/>
      <c r="AG435" s="179"/>
      <c r="AH435" s="79"/>
      <c r="AI435" s="181"/>
      <c r="AJ435" s="79"/>
      <c r="AK435" s="181"/>
      <c r="AL435" s="79"/>
      <c r="AM435" s="179"/>
      <c r="AN435" s="79"/>
      <c r="AO435" s="179"/>
      <c r="AP435" s="79"/>
      <c r="AQ435" s="181"/>
      <c r="AR435" s="79"/>
      <c r="AS435" s="181"/>
      <c r="AT435" s="79"/>
      <c r="AU435" s="179"/>
      <c r="AV435" s="79"/>
      <c r="AW435" s="179"/>
      <c r="AX435" s="79"/>
      <c r="AY435" s="181"/>
      <c r="AZ435" s="79"/>
      <c r="BA435" s="181"/>
      <c r="BB435" s="79"/>
      <c r="BC435" s="179"/>
      <c r="BD435" s="79"/>
      <c r="BE435" s="179"/>
      <c r="BF435" s="79"/>
      <c r="BG435" s="181"/>
      <c r="BH435" s="79"/>
      <c r="BI435" s="181"/>
      <c r="BJ435" s="79"/>
      <c r="BK435" s="179"/>
      <c r="BL435" s="79"/>
      <c r="BM435" s="179"/>
      <c r="BN435" s="79"/>
      <c r="BO435" s="180"/>
      <c r="BP435" s="78"/>
      <c r="BQ435" s="79"/>
      <c r="BR435" s="26"/>
      <c r="BS435" s="191"/>
      <c r="BT435" s="79"/>
      <c r="BU435" s="192"/>
      <c r="BV435" s="78"/>
      <c r="BW435" s="78"/>
      <c r="BX435" s="78"/>
      <c r="BY435" s="78"/>
      <c r="BZ435" s="78"/>
      <c r="CA435" s="79"/>
      <c r="CB435" s="192"/>
      <c r="CC435" s="78"/>
      <c r="CD435" s="78"/>
      <c r="CE435" s="78"/>
      <c r="CF435" s="78"/>
      <c r="CG435" s="78"/>
      <c r="CH435" s="79"/>
      <c r="CI435" s="27">
        <f t="shared" si="1"/>
        <v>0</v>
      </c>
    </row>
    <row r="436" spans="1:87" ht="34.5" customHeight="1" x14ac:dyDescent="0.25">
      <c r="A436" s="23">
        <f t="shared" si="0"/>
        <v>424</v>
      </c>
      <c r="B436" s="182"/>
      <c r="C436" s="79"/>
      <c r="D436" s="179"/>
      <c r="E436" s="78"/>
      <c r="F436" s="79"/>
      <c r="G436" s="183"/>
      <c r="H436" s="79"/>
      <c r="I436" s="24"/>
      <c r="J436" s="28"/>
      <c r="K436" s="184"/>
      <c r="L436" s="79"/>
      <c r="M436" s="185"/>
      <c r="N436" s="79"/>
      <c r="O436" s="186"/>
      <c r="P436" s="79"/>
      <c r="Q436" s="187"/>
      <c r="R436" s="79"/>
      <c r="S436" s="181"/>
      <c r="T436" s="79"/>
      <c r="U436" s="181"/>
      <c r="V436" s="79"/>
      <c r="W436" s="182"/>
      <c r="X436" s="79"/>
      <c r="Y436" s="182"/>
      <c r="Z436" s="79"/>
      <c r="AA436" s="181"/>
      <c r="AB436" s="79"/>
      <c r="AC436" s="181"/>
      <c r="AD436" s="79"/>
      <c r="AE436" s="182"/>
      <c r="AF436" s="79"/>
      <c r="AG436" s="182"/>
      <c r="AH436" s="79"/>
      <c r="AI436" s="181"/>
      <c r="AJ436" s="79"/>
      <c r="AK436" s="181"/>
      <c r="AL436" s="79"/>
      <c r="AM436" s="182"/>
      <c r="AN436" s="79"/>
      <c r="AO436" s="182"/>
      <c r="AP436" s="79"/>
      <c r="AQ436" s="181"/>
      <c r="AR436" s="79"/>
      <c r="AS436" s="181"/>
      <c r="AT436" s="79"/>
      <c r="AU436" s="182"/>
      <c r="AV436" s="79"/>
      <c r="AW436" s="182"/>
      <c r="AX436" s="79"/>
      <c r="AY436" s="181"/>
      <c r="AZ436" s="79"/>
      <c r="BA436" s="181"/>
      <c r="BB436" s="79"/>
      <c r="BC436" s="182"/>
      <c r="BD436" s="79"/>
      <c r="BE436" s="182"/>
      <c r="BF436" s="79"/>
      <c r="BG436" s="181"/>
      <c r="BH436" s="79"/>
      <c r="BI436" s="181"/>
      <c r="BJ436" s="79"/>
      <c r="BK436" s="182"/>
      <c r="BL436" s="79"/>
      <c r="BM436" s="182"/>
      <c r="BN436" s="79"/>
      <c r="BO436" s="180"/>
      <c r="BP436" s="78"/>
      <c r="BQ436" s="79"/>
      <c r="BR436" s="26"/>
      <c r="BS436" s="193"/>
      <c r="BT436" s="79"/>
      <c r="BU436" s="192"/>
      <c r="BV436" s="78"/>
      <c r="BW436" s="78"/>
      <c r="BX436" s="78"/>
      <c r="BY436" s="78"/>
      <c r="BZ436" s="78"/>
      <c r="CA436" s="79"/>
      <c r="CB436" s="192"/>
      <c r="CC436" s="78"/>
      <c r="CD436" s="78"/>
      <c r="CE436" s="78"/>
      <c r="CF436" s="78"/>
      <c r="CG436" s="78"/>
      <c r="CH436" s="79"/>
      <c r="CI436" s="27">
        <f t="shared" si="1"/>
        <v>0</v>
      </c>
    </row>
    <row r="437" spans="1:87" ht="34.5" customHeight="1" x14ac:dyDescent="0.25">
      <c r="A437" s="23">
        <f t="shared" si="0"/>
        <v>425</v>
      </c>
      <c r="B437" s="179"/>
      <c r="C437" s="79"/>
      <c r="D437" s="181"/>
      <c r="E437" s="78"/>
      <c r="F437" s="79"/>
      <c r="G437" s="188"/>
      <c r="H437" s="79"/>
      <c r="I437" s="24"/>
      <c r="J437" s="25"/>
      <c r="K437" s="184"/>
      <c r="L437" s="79"/>
      <c r="M437" s="189"/>
      <c r="N437" s="79"/>
      <c r="O437" s="186"/>
      <c r="P437" s="79"/>
      <c r="Q437" s="190"/>
      <c r="R437" s="79"/>
      <c r="S437" s="181"/>
      <c r="T437" s="79"/>
      <c r="U437" s="181"/>
      <c r="V437" s="79"/>
      <c r="W437" s="179"/>
      <c r="X437" s="79"/>
      <c r="Y437" s="179"/>
      <c r="Z437" s="79"/>
      <c r="AA437" s="181"/>
      <c r="AB437" s="79"/>
      <c r="AC437" s="181"/>
      <c r="AD437" s="79"/>
      <c r="AE437" s="179"/>
      <c r="AF437" s="79"/>
      <c r="AG437" s="179"/>
      <c r="AH437" s="79"/>
      <c r="AI437" s="181"/>
      <c r="AJ437" s="79"/>
      <c r="AK437" s="181"/>
      <c r="AL437" s="79"/>
      <c r="AM437" s="179"/>
      <c r="AN437" s="79"/>
      <c r="AO437" s="179"/>
      <c r="AP437" s="79"/>
      <c r="AQ437" s="181"/>
      <c r="AR437" s="79"/>
      <c r="AS437" s="181"/>
      <c r="AT437" s="79"/>
      <c r="AU437" s="179"/>
      <c r="AV437" s="79"/>
      <c r="AW437" s="179"/>
      <c r="AX437" s="79"/>
      <c r="AY437" s="181"/>
      <c r="AZ437" s="79"/>
      <c r="BA437" s="181"/>
      <c r="BB437" s="79"/>
      <c r="BC437" s="179"/>
      <c r="BD437" s="79"/>
      <c r="BE437" s="179"/>
      <c r="BF437" s="79"/>
      <c r="BG437" s="181"/>
      <c r="BH437" s="79"/>
      <c r="BI437" s="181"/>
      <c r="BJ437" s="79"/>
      <c r="BK437" s="179"/>
      <c r="BL437" s="79"/>
      <c r="BM437" s="179"/>
      <c r="BN437" s="79"/>
      <c r="BO437" s="180"/>
      <c r="BP437" s="78"/>
      <c r="BQ437" s="79"/>
      <c r="BR437" s="26"/>
      <c r="BS437" s="191"/>
      <c r="BT437" s="79"/>
      <c r="BU437" s="192"/>
      <c r="BV437" s="78"/>
      <c r="BW437" s="78"/>
      <c r="BX437" s="78"/>
      <c r="BY437" s="78"/>
      <c r="BZ437" s="78"/>
      <c r="CA437" s="79"/>
      <c r="CB437" s="192"/>
      <c r="CC437" s="78"/>
      <c r="CD437" s="78"/>
      <c r="CE437" s="78"/>
      <c r="CF437" s="78"/>
      <c r="CG437" s="78"/>
      <c r="CH437" s="79"/>
      <c r="CI437" s="27">
        <f t="shared" si="1"/>
        <v>0</v>
      </c>
    </row>
    <row r="438" spans="1:87" ht="34.5" customHeight="1" x14ac:dyDescent="0.25">
      <c r="A438" s="23">
        <f t="shared" si="0"/>
        <v>426</v>
      </c>
      <c r="B438" s="182"/>
      <c r="C438" s="79"/>
      <c r="D438" s="179"/>
      <c r="E438" s="78"/>
      <c r="F438" s="79"/>
      <c r="G438" s="183"/>
      <c r="H438" s="79"/>
      <c r="I438" s="24"/>
      <c r="J438" s="28"/>
      <c r="K438" s="184"/>
      <c r="L438" s="79"/>
      <c r="M438" s="185"/>
      <c r="N438" s="79"/>
      <c r="O438" s="186"/>
      <c r="P438" s="79"/>
      <c r="Q438" s="187"/>
      <c r="R438" s="79"/>
      <c r="S438" s="181"/>
      <c r="T438" s="79"/>
      <c r="U438" s="181"/>
      <c r="V438" s="79"/>
      <c r="W438" s="182"/>
      <c r="X438" s="79"/>
      <c r="Y438" s="182"/>
      <c r="Z438" s="79"/>
      <c r="AA438" s="181"/>
      <c r="AB438" s="79"/>
      <c r="AC438" s="181"/>
      <c r="AD438" s="79"/>
      <c r="AE438" s="182"/>
      <c r="AF438" s="79"/>
      <c r="AG438" s="182"/>
      <c r="AH438" s="79"/>
      <c r="AI438" s="181"/>
      <c r="AJ438" s="79"/>
      <c r="AK438" s="181"/>
      <c r="AL438" s="79"/>
      <c r="AM438" s="182"/>
      <c r="AN438" s="79"/>
      <c r="AO438" s="182"/>
      <c r="AP438" s="79"/>
      <c r="AQ438" s="181"/>
      <c r="AR438" s="79"/>
      <c r="AS438" s="181"/>
      <c r="AT438" s="79"/>
      <c r="AU438" s="182"/>
      <c r="AV438" s="79"/>
      <c r="AW438" s="182"/>
      <c r="AX438" s="79"/>
      <c r="AY438" s="181"/>
      <c r="AZ438" s="79"/>
      <c r="BA438" s="181"/>
      <c r="BB438" s="79"/>
      <c r="BC438" s="182"/>
      <c r="BD438" s="79"/>
      <c r="BE438" s="182"/>
      <c r="BF438" s="79"/>
      <c r="BG438" s="181"/>
      <c r="BH438" s="79"/>
      <c r="BI438" s="181"/>
      <c r="BJ438" s="79"/>
      <c r="BK438" s="182"/>
      <c r="BL438" s="79"/>
      <c r="BM438" s="182"/>
      <c r="BN438" s="79"/>
      <c r="BO438" s="180"/>
      <c r="BP438" s="78"/>
      <c r="BQ438" s="79"/>
      <c r="BR438" s="26"/>
      <c r="BS438" s="193"/>
      <c r="BT438" s="79"/>
      <c r="BU438" s="192"/>
      <c r="BV438" s="78"/>
      <c r="BW438" s="78"/>
      <c r="BX438" s="78"/>
      <c r="BY438" s="78"/>
      <c r="BZ438" s="78"/>
      <c r="CA438" s="79"/>
      <c r="CB438" s="192"/>
      <c r="CC438" s="78"/>
      <c r="CD438" s="78"/>
      <c r="CE438" s="78"/>
      <c r="CF438" s="78"/>
      <c r="CG438" s="78"/>
      <c r="CH438" s="79"/>
      <c r="CI438" s="27">
        <f t="shared" si="1"/>
        <v>0</v>
      </c>
    </row>
    <row r="439" spans="1:87" ht="34.5" customHeight="1" x14ac:dyDescent="0.25">
      <c r="A439" s="23">
        <f t="shared" si="0"/>
        <v>427</v>
      </c>
      <c r="B439" s="179"/>
      <c r="C439" s="79"/>
      <c r="D439" s="181"/>
      <c r="E439" s="78"/>
      <c r="F439" s="79"/>
      <c r="G439" s="188"/>
      <c r="H439" s="79"/>
      <c r="I439" s="24"/>
      <c r="J439" s="25"/>
      <c r="K439" s="184"/>
      <c r="L439" s="79"/>
      <c r="M439" s="189"/>
      <c r="N439" s="79"/>
      <c r="O439" s="186"/>
      <c r="P439" s="79"/>
      <c r="Q439" s="190"/>
      <c r="R439" s="79"/>
      <c r="S439" s="181"/>
      <c r="T439" s="79"/>
      <c r="U439" s="181"/>
      <c r="V439" s="79"/>
      <c r="W439" s="179"/>
      <c r="X439" s="79"/>
      <c r="Y439" s="179"/>
      <c r="Z439" s="79"/>
      <c r="AA439" s="181"/>
      <c r="AB439" s="79"/>
      <c r="AC439" s="181"/>
      <c r="AD439" s="79"/>
      <c r="AE439" s="179"/>
      <c r="AF439" s="79"/>
      <c r="AG439" s="179"/>
      <c r="AH439" s="79"/>
      <c r="AI439" s="181"/>
      <c r="AJ439" s="79"/>
      <c r="AK439" s="181"/>
      <c r="AL439" s="79"/>
      <c r="AM439" s="179"/>
      <c r="AN439" s="79"/>
      <c r="AO439" s="179"/>
      <c r="AP439" s="79"/>
      <c r="AQ439" s="181"/>
      <c r="AR439" s="79"/>
      <c r="AS439" s="181"/>
      <c r="AT439" s="79"/>
      <c r="AU439" s="179"/>
      <c r="AV439" s="79"/>
      <c r="AW439" s="179"/>
      <c r="AX439" s="79"/>
      <c r="AY439" s="181"/>
      <c r="AZ439" s="79"/>
      <c r="BA439" s="181"/>
      <c r="BB439" s="79"/>
      <c r="BC439" s="179"/>
      <c r="BD439" s="79"/>
      <c r="BE439" s="179"/>
      <c r="BF439" s="79"/>
      <c r="BG439" s="181"/>
      <c r="BH439" s="79"/>
      <c r="BI439" s="181"/>
      <c r="BJ439" s="79"/>
      <c r="BK439" s="179"/>
      <c r="BL439" s="79"/>
      <c r="BM439" s="179"/>
      <c r="BN439" s="79"/>
      <c r="BO439" s="180"/>
      <c r="BP439" s="78"/>
      <c r="BQ439" s="79"/>
      <c r="BR439" s="26"/>
      <c r="BS439" s="191"/>
      <c r="BT439" s="79"/>
      <c r="BU439" s="192"/>
      <c r="BV439" s="78"/>
      <c r="BW439" s="78"/>
      <c r="BX439" s="78"/>
      <c r="BY439" s="78"/>
      <c r="BZ439" s="78"/>
      <c r="CA439" s="79"/>
      <c r="CB439" s="192"/>
      <c r="CC439" s="78"/>
      <c r="CD439" s="78"/>
      <c r="CE439" s="78"/>
      <c r="CF439" s="78"/>
      <c r="CG439" s="78"/>
      <c r="CH439" s="79"/>
      <c r="CI439" s="27">
        <f t="shared" si="1"/>
        <v>0</v>
      </c>
    </row>
    <row r="440" spans="1:87" ht="34.5" customHeight="1" x14ac:dyDescent="0.25">
      <c r="A440" s="23">
        <f t="shared" si="0"/>
        <v>428</v>
      </c>
      <c r="B440" s="182"/>
      <c r="C440" s="79"/>
      <c r="D440" s="179"/>
      <c r="E440" s="78"/>
      <c r="F440" s="79"/>
      <c r="G440" s="183"/>
      <c r="H440" s="79"/>
      <c r="I440" s="24"/>
      <c r="J440" s="28"/>
      <c r="K440" s="184"/>
      <c r="L440" s="79"/>
      <c r="M440" s="185"/>
      <c r="N440" s="79"/>
      <c r="O440" s="186"/>
      <c r="P440" s="79"/>
      <c r="Q440" s="187"/>
      <c r="R440" s="79"/>
      <c r="S440" s="181"/>
      <c r="T440" s="79"/>
      <c r="U440" s="181"/>
      <c r="V440" s="79"/>
      <c r="W440" s="182"/>
      <c r="X440" s="79"/>
      <c r="Y440" s="182"/>
      <c r="Z440" s="79"/>
      <c r="AA440" s="181"/>
      <c r="AB440" s="79"/>
      <c r="AC440" s="181"/>
      <c r="AD440" s="79"/>
      <c r="AE440" s="182"/>
      <c r="AF440" s="79"/>
      <c r="AG440" s="182"/>
      <c r="AH440" s="79"/>
      <c r="AI440" s="181"/>
      <c r="AJ440" s="79"/>
      <c r="AK440" s="181"/>
      <c r="AL440" s="79"/>
      <c r="AM440" s="182"/>
      <c r="AN440" s="79"/>
      <c r="AO440" s="182"/>
      <c r="AP440" s="79"/>
      <c r="AQ440" s="181"/>
      <c r="AR440" s="79"/>
      <c r="AS440" s="181"/>
      <c r="AT440" s="79"/>
      <c r="AU440" s="182"/>
      <c r="AV440" s="79"/>
      <c r="AW440" s="182"/>
      <c r="AX440" s="79"/>
      <c r="AY440" s="181"/>
      <c r="AZ440" s="79"/>
      <c r="BA440" s="181"/>
      <c r="BB440" s="79"/>
      <c r="BC440" s="182"/>
      <c r="BD440" s="79"/>
      <c r="BE440" s="182"/>
      <c r="BF440" s="79"/>
      <c r="BG440" s="181"/>
      <c r="BH440" s="79"/>
      <c r="BI440" s="181"/>
      <c r="BJ440" s="79"/>
      <c r="BK440" s="182"/>
      <c r="BL440" s="79"/>
      <c r="BM440" s="182"/>
      <c r="BN440" s="79"/>
      <c r="BO440" s="180"/>
      <c r="BP440" s="78"/>
      <c r="BQ440" s="79"/>
      <c r="BR440" s="26"/>
      <c r="BS440" s="193"/>
      <c r="BT440" s="79"/>
      <c r="BU440" s="192"/>
      <c r="BV440" s="78"/>
      <c r="BW440" s="78"/>
      <c r="BX440" s="78"/>
      <c r="BY440" s="78"/>
      <c r="BZ440" s="78"/>
      <c r="CA440" s="79"/>
      <c r="CB440" s="192"/>
      <c r="CC440" s="78"/>
      <c r="CD440" s="78"/>
      <c r="CE440" s="78"/>
      <c r="CF440" s="78"/>
      <c r="CG440" s="78"/>
      <c r="CH440" s="79"/>
      <c r="CI440" s="27">
        <f t="shared" si="1"/>
        <v>0</v>
      </c>
    </row>
    <row r="441" spans="1:87" ht="34.5" customHeight="1" x14ac:dyDescent="0.25">
      <c r="A441" s="23">
        <f t="shared" si="0"/>
        <v>429</v>
      </c>
      <c r="B441" s="179"/>
      <c r="C441" s="79"/>
      <c r="D441" s="181"/>
      <c r="E441" s="78"/>
      <c r="F441" s="79"/>
      <c r="G441" s="188"/>
      <c r="H441" s="79"/>
      <c r="I441" s="24"/>
      <c r="J441" s="25"/>
      <c r="K441" s="184"/>
      <c r="L441" s="79"/>
      <c r="M441" s="189"/>
      <c r="N441" s="79"/>
      <c r="O441" s="186"/>
      <c r="P441" s="79"/>
      <c r="Q441" s="190"/>
      <c r="R441" s="79"/>
      <c r="S441" s="181"/>
      <c r="T441" s="79"/>
      <c r="U441" s="181"/>
      <c r="V441" s="79"/>
      <c r="W441" s="179"/>
      <c r="X441" s="79"/>
      <c r="Y441" s="179"/>
      <c r="Z441" s="79"/>
      <c r="AA441" s="181"/>
      <c r="AB441" s="79"/>
      <c r="AC441" s="181"/>
      <c r="AD441" s="79"/>
      <c r="AE441" s="179"/>
      <c r="AF441" s="79"/>
      <c r="AG441" s="179"/>
      <c r="AH441" s="79"/>
      <c r="AI441" s="181"/>
      <c r="AJ441" s="79"/>
      <c r="AK441" s="181"/>
      <c r="AL441" s="79"/>
      <c r="AM441" s="179"/>
      <c r="AN441" s="79"/>
      <c r="AO441" s="179"/>
      <c r="AP441" s="79"/>
      <c r="AQ441" s="181"/>
      <c r="AR441" s="79"/>
      <c r="AS441" s="181"/>
      <c r="AT441" s="79"/>
      <c r="AU441" s="179"/>
      <c r="AV441" s="79"/>
      <c r="AW441" s="179"/>
      <c r="AX441" s="79"/>
      <c r="AY441" s="181"/>
      <c r="AZ441" s="79"/>
      <c r="BA441" s="181"/>
      <c r="BB441" s="79"/>
      <c r="BC441" s="179"/>
      <c r="BD441" s="79"/>
      <c r="BE441" s="179"/>
      <c r="BF441" s="79"/>
      <c r="BG441" s="181"/>
      <c r="BH441" s="79"/>
      <c r="BI441" s="181"/>
      <c r="BJ441" s="79"/>
      <c r="BK441" s="179"/>
      <c r="BL441" s="79"/>
      <c r="BM441" s="179"/>
      <c r="BN441" s="79"/>
      <c r="BO441" s="180"/>
      <c r="BP441" s="78"/>
      <c r="BQ441" s="79"/>
      <c r="BR441" s="26"/>
      <c r="BS441" s="191"/>
      <c r="BT441" s="79"/>
      <c r="BU441" s="192"/>
      <c r="BV441" s="78"/>
      <c r="BW441" s="78"/>
      <c r="BX441" s="78"/>
      <c r="BY441" s="78"/>
      <c r="BZ441" s="78"/>
      <c r="CA441" s="79"/>
      <c r="CB441" s="192"/>
      <c r="CC441" s="78"/>
      <c r="CD441" s="78"/>
      <c r="CE441" s="78"/>
      <c r="CF441" s="78"/>
      <c r="CG441" s="78"/>
      <c r="CH441" s="79"/>
      <c r="CI441" s="27">
        <f t="shared" si="1"/>
        <v>0</v>
      </c>
    </row>
    <row r="442" spans="1:87" ht="34.5" customHeight="1" x14ac:dyDescent="0.25">
      <c r="A442" s="23">
        <f t="shared" si="0"/>
        <v>430</v>
      </c>
      <c r="B442" s="182"/>
      <c r="C442" s="79"/>
      <c r="D442" s="179"/>
      <c r="E442" s="78"/>
      <c r="F442" s="79"/>
      <c r="G442" s="183"/>
      <c r="H442" s="79"/>
      <c r="I442" s="24"/>
      <c r="J442" s="28"/>
      <c r="K442" s="184"/>
      <c r="L442" s="79"/>
      <c r="M442" s="185"/>
      <c r="N442" s="79"/>
      <c r="O442" s="186"/>
      <c r="P442" s="79"/>
      <c r="Q442" s="187"/>
      <c r="R442" s="79"/>
      <c r="S442" s="181"/>
      <c r="T442" s="79"/>
      <c r="U442" s="181"/>
      <c r="V442" s="79"/>
      <c r="W442" s="182"/>
      <c r="X442" s="79"/>
      <c r="Y442" s="182"/>
      <c r="Z442" s="79"/>
      <c r="AA442" s="181"/>
      <c r="AB442" s="79"/>
      <c r="AC442" s="181"/>
      <c r="AD442" s="79"/>
      <c r="AE442" s="182"/>
      <c r="AF442" s="79"/>
      <c r="AG442" s="182"/>
      <c r="AH442" s="79"/>
      <c r="AI442" s="181"/>
      <c r="AJ442" s="79"/>
      <c r="AK442" s="181"/>
      <c r="AL442" s="79"/>
      <c r="AM442" s="182"/>
      <c r="AN442" s="79"/>
      <c r="AO442" s="182"/>
      <c r="AP442" s="79"/>
      <c r="AQ442" s="181"/>
      <c r="AR442" s="79"/>
      <c r="AS442" s="181"/>
      <c r="AT442" s="79"/>
      <c r="AU442" s="182"/>
      <c r="AV442" s="79"/>
      <c r="AW442" s="182"/>
      <c r="AX442" s="79"/>
      <c r="AY442" s="181"/>
      <c r="AZ442" s="79"/>
      <c r="BA442" s="181"/>
      <c r="BB442" s="79"/>
      <c r="BC442" s="182"/>
      <c r="BD442" s="79"/>
      <c r="BE442" s="182"/>
      <c r="BF442" s="79"/>
      <c r="BG442" s="181"/>
      <c r="BH442" s="79"/>
      <c r="BI442" s="181"/>
      <c r="BJ442" s="79"/>
      <c r="BK442" s="182"/>
      <c r="BL442" s="79"/>
      <c r="BM442" s="182"/>
      <c r="BN442" s="79"/>
      <c r="BO442" s="180"/>
      <c r="BP442" s="78"/>
      <c r="BQ442" s="79"/>
      <c r="BR442" s="26"/>
      <c r="BS442" s="193"/>
      <c r="BT442" s="79"/>
      <c r="BU442" s="192"/>
      <c r="BV442" s="78"/>
      <c r="BW442" s="78"/>
      <c r="BX442" s="78"/>
      <c r="BY442" s="78"/>
      <c r="BZ442" s="78"/>
      <c r="CA442" s="79"/>
      <c r="CB442" s="192"/>
      <c r="CC442" s="78"/>
      <c r="CD442" s="78"/>
      <c r="CE442" s="78"/>
      <c r="CF442" s="78"/>
      <c r="CG442" s="78"/>
      <c r="CH442" s="79"/>
      <c r="CI442" s="27">
        <f t="shared" si="1"/>
        <v>0</v>
      </c>
    </row>
    <row r="443" spans="1:87" ht="34.5" customHeight="1" x14ac:dyDescent="0.25">
      <c r="A443" s="23">
        <f t="shared" si="0"/>
        <v>431</v>
      </c>
      <c r="B443" s="179"/>
      <c r="C443" s="79"/>
      <c r="D443" s="181"/>
      <c r="E443" s="78"/>
      <c r="F443" s="79"/>
      <c r="G443" s="188"/>
      <c r="H443" s="79"/>
      <c r="I443" s="24"/>
      <c r="J443" s="25"/>
      <c r="K443" s="184"/>
      <c r="L443" s="79"/>
      <c r="M443" s="189"/>
      <c r="N443" s="79"/>
      <c r="O443" s="186"/>
      <c r="P443" s="79"/>
      <c r="Q443" s="190"/>
      <c r="R443" s="79"/>
      <c r="S443" s="181"/>
      <c r="T443" s="79"/>
      <c r="U443" s="181"/>
      <c r="V443" s="79"/>
      <c r="W443" s="179"/>
      <c r="X443" s="79"/>
      <c r="Y443" s="179"/>
      <c r="Z443" s="79"/>
      <c r="AA443" s="181"/>
      <c r="AB443" s="79"/>
      <c r="AC443" s="181"/>
      <c r="AD443" s="79"/>
      <c r="AE443" s="179"/>
      <c r="AF443" s="79"/>
      <c r="AG443" s="179"/>
      <c r="AH443" s="79"/>
      <c r="AI443" s="181"/>
      <c r="AJ443" s="79"/>
      <c r="AK443" s="181"/>
      <c r="AL443" s="79"/>
      <c r="AM443" s="179"/>
      <c r="AN443" s="79"/>
      <c r="AO443" s="179"/>
      <c r="AP443" s="79"/>
      <c r="AQ443" s="181"/>
      <c r="AR443" s="79"/>
      <c r="AS443" s="181"/>
      <c r="AT443" s="79"/>
      <c r="AU443" s="179"/>
      <c r="AV443" s="79"/>
      <c r="AW443" s="179"/>
      <c r="AX443" s="79"/>
      <c r="AY443" s="181"/>
      <c r="AZ443" s="79"/>
      <c r="BA443" s="181"/>
      <c r="BB443" s="79"/>
      <c r="BC443" s="179"/>
      <c r="BD443" s="79"/>
      <c r="BE443" s="179"/>
      <c r="BF443" s="79"/>
      <c r="BG443" s="181"/>
      <c r="BH443" s="79"/>
      <c r="BI443" s="181"/>
      <c r="BJ443" s="79"/>
      <c r="BK443" s="179"/>
      <c r="BL443" s="79"/>
      <c r="BM443" s="179"/>
      <c r="BN443" s="79"/>
      <c r="BO443" s="180"/>
      <c r="BP443" s="78"/>
      <c r="BQ443" s="79"/>
      <c r="BR443" s="26"/>
      <c r="BS443" s="191"/>
      <c r="BT443" s="79"/>
      <c r="BU443" s="192"/>
      <c r="BV443" s="78"/>
      <c r="BW443" s="78"/>
      <c r="BX443" s="78"/>
      <c r="BY443" s="78"/>
      <c r="BZ443" s="78"/>
      <c r="CA443" s="79"/>
      <c r="CB443" s="192"/>
      <c r="CC443" s="78"/>
      <c r="CD443" s="78"/>
      <c r="CE443" s="78"/>
      <c r="CF443" s="78"/>
      <c r="CG443" s="78"/>
      <c r="CH443" s="79"/>
      <c r="CI443" s="27">
        <f t="shared" si="1"/>
        <v>0</v>
      </c>
    </row>
    <row r="444" spans="1:87" ht="34.5" customHeight="1" x14ac:dyDescent="0.25">
      <c r="A444" s="23">
        <f t="shared" si="0"/>
        <v>432</v>
      </c>
      <c r="B444" s="182"/>
      <c r="C444" s="79"/>
      <c r="D444" s="179"/>
      <c r="E444" s="78"/>
      <c r="F444" s="79"/>
      <c r="G444" s="183"/>
      <c r="H444" s="79"/>
      <c r="I444" s="24"/>
      <c r="J444" s="28"/>
      <c r="K444" s="184"/>
      <c r="L444" s="79"/>
      <c r="M444" s="185"/>
      <c r="N444" s="79"/>
      <c r="O444" s="186"/>
      <c r="P444" s="79"/>
      <c r="Q444" s="187"/>
      <c r="R444" s="79"/>
      <c r="S444" s="181"/>
      <c r="T444" s="79"/>
      <c r="U444" s="181"/>
      <c r="V444" s="79"/>
      <c r="W444" s="182"/>
      <c r="X444" s="79"/>
      <c r="Y444" s="182"/>
      <c r="Z444" s="79"/>
      <c r="AA444" s="181"/>
      <c r="AB444" s="79"/>
      <c r="AC444" s="181"/>
      <c r="AD444" s="79"/>
      <c r="AE444" s="182"/>
      <c r="AF444" s="79"/>
      <c r="AG444" s="182"/>
      <c r="AH444" s="79"/>
      <c r="AI444" s="181"/>
      <c r="AJ444" s="79"/>
      <c r="AK444" s="181"/>
      <c r="AL444" s="79"/>
      <c r="AM444" s="182"/>
      <c r="AN444" s="79"/>
      <c r="AO444" s="182"/>
      <c r="AP444" s="79"/>
      <c r="AQ444" s="181"/>
      <c r="AR444" s="79"/>
      <c r="AS444" s="181"/>
      <c r="AT444" s="79"/>
      <c r="AU444" s="182"/>
      <c r="AV444" s="79"/>
      <c r="AW444" s="182"/>
      <c r="AX444" s="79"/>
      <c r="AY444" s="181"/>
      <c r="AZ444" s="79"/>
      <c r="BA444" s="181"/>
      <c r="BB444" s="79"/>
      <c r="BC444" s="182"/>
      <c r="BD444" s="79"/>
      <c r="BE444" s="182"/>
      <c r="BF444" s="79"/>
      <c r="BG444" s="181"/>
      <c r="BH444" s="79"/>
      <c r="BI444" s="181"/>
      <c r="BJ444" s="79"/>
      <c r="BK444" s="182"/>
      <c r="BL444" s="79"/>
      <c r="BM444" s="182"/>
      <c r="BN444" s="79"/>
      <c r="BO444" s="180"/>
      <c r="BP444" s="78"/>
      <c r="BQ444" s="79"/>
      <c r="BR444" s="26"/>
      <c r="BS444" s="193"/>
      <c r="BT444" s="79"/>
      <c r="BU444" s="192"/>
      <c r="BV444" s="78"/>
      <c r="BW444" s="78"/>
      <c r="BX444" s="78"/>
      <c r="BY444" s="78"/>
      <c r="BZ444" s="78"/>
      <c r="CA444" s="79"/>
      <c r="CB444" s="192"/>
      <c r="CC444" s="78"/>
      <c r="CD444" s="78"/>
      <c r="CE444" s="78"/>
      <c r="CF444" s="78"/>
      <c r="CG444" s="78"/>
      <c r="CH444" s="79"/>
      <c r="CI444" s="27">
        <f t="shared" si="1"/>
        <v>0</v>
      </c>
    </row>
    <row r="445" spans="1:87" ht="34.5" customHeight="1" x14ac:dyDescent="0.25">
      <c r="A445" s="23">
        <f t="shared" si="0"/>
        <v>433</v>
      </c>
      <c r="B445" s="179"/>
      <c r="C445" s="79"/>
      <c r="D445" s="181"/>
      <c r="E445" s="78"/>
      <c r="F445" s="79"/>
      <c r="G445" s="188"/>
      <c r="H445" s="79"/>
      <c r="I445" s="24"/>
      <c r="J445" s="25"/>
      <c r="K445" s="184"/>
      <c r="L445" s="79"/>
      <c r="M445" s="189"/>
      <c r="N445" s="79"/>
      <c r="O445" s="186"/>
      <c r="P445" s="79"/>
      <c r="Q445" s="190"/>
      <c r="R445" s="79"/>
      <c r="S445" s="181"/>
      <c r="T445" s="79"/>
      <c r="U445" s="181"/>
      <c r="V445" s="79"/>
      <c r="W445" s="179"/>
      <c r="X445" s="79"/>
      <c r="Y445" s="179"/>
      <c r="Z445" s="79"/>
      <c r="AA445" s="181"/>
      <c r="AB445" s="79"/>
      <c r="AC445" s="181"/>
      <c r="AD445" s="79"/>
      <c r="AE445" s="179"/>
      <c r="AF445" s="79"/>
      <c r="AG445" s="179"/>
      <c r="AH445" s="79"/>
      <c r="AI445" s="181"/>
      <c r="AJ445" s="79"/>
      <c r="AK445" s="181"/>
      <c r="AL445" s="79"/>
      <c r="AM445" s="179"/>
      <c r="AN445" s="79"/>
      <c r="AO445" s="179"/>
      <c r="AP445" s="79"/>
      <c r="AQ445" s="181"/>
      <c r="AR445" s="79"/>
      <c r="AS445" s="181"/>
      <c r="AT445" s="79"/>
      <c r="AU445" s="179"/>
      <c r="AV445" s="79"/>
      <c r="AW445" s="179"/>
      <c r="AX445" s="79"/>
      <c r="AY445" s="181"/>
      <c r="AZ445" s="79"/>
      <c r="BA445" s="181"/>
      <c r="BB445" s="79"/>
      <c r="BC445" s="179"/>
      <c r="BD445" s="79"/>
      <c r="BE445" s="179"/>
      <c r="BF445" s="79"/>
      <c r="BG445" s="181"/>
      <c r="BH445" s="79"/>
      <c r="BI445" s="181"/>
      <c r="BJ445" s="79"/>
      <c r="BK445" s="179"/>
      <c r="BL445" s="79"/>
      <c r="BM445" s="179"/>
      <c r="BN445" s="79"/>
      <c r="BO445" s="180"/>
      <c r="BP445" s="78"/>
      <c r="BQ445" s="79"/>
      <c r="BR445" s="26"/>
      <c r="BS445" s="191"/>
      <c r="BT445" s="79"/>
      <c r="BU445" s="192"/>
      <c r="BV445" s="78"/>
      <c r="BW445" s="78"/>
      <c r="BX445" s="78"/>
      <c r="BY445" s="78"/>
      <c r="BZ445" s="78"/>
      <c r="CA445" s="79"/>
      <c r="CB445" s="192"/>
      <c r="CC445" s="78"/>
      <c r="CD445" s="78"/>
      <c r="CE445" s="78"/>
      <c r="CF445" s="78"/>
      <c r="CG445" s="78"/>
      <c r="CH445" s="79"/>
      <c r="CI445" s="27">
        <f t="shared" si="1"/>
        <v>0</v>
      </c>
    </row>
    <row r="446" spans="1:87" ht="34.5" customHeight="1" x14ac:dyDescent="0.25">
      <c r="A446" s="23">
        <f t="shared" si="0"/>
        <v>434</v>
      </c>
      <c r="B446" s="182"/>
      <c r="C446" s="79"/>
      <c r="D446" s="179"/>
      <c r="E446" s="78"/>
      <c r="F446" s="79"/>
      <c r="G446" s="183"/>
      <c r="H446" s="79"/>
      <c r="I446" s="24"/>
      <c r="J446" s="28"/>
      <c r="K446" s="184"/>
      <c r="L446" s="79"/>
      <c r="M446" s="185"/>
      <c r="N446" s="79"/>
      <c r="O446" s="186"/>
      <c r="P446" s="79"/>
      <c r="Q446" s="187"/>
      <c r="R446" s="79"/>
      <c r="S446" s="181"/>
      <c r="T446" s="79"/>
      <c r="U446" s="181"/>
      <c r="V446" s="79"/>
      <c r="W446" s="182"/>
      <c r="X446" s="79"/>
      <c r="Y446" s="182"/>
      <c r="Z446" s="79"/>
      <c r="AA446" s="181"/>
      <c r="AB446" s="79"/>
      <c r="AC446" s="181"/>
      <c r="AD446" s="79"/>
      <c r="AE446" s="182"/>
      <c r="AF446" s="79"/>
      <c r="AG446" s="182"/>
      <c r="AH446" s="79"/>
      <c r="AI446" s="181"/>
      <c r="AJ446" s="79"/>
      <c r="AK446" s="181"/>
      <c r="AL446" s="79"/>
      <c r="AM446" s="182"/>
      <c r="AN446" s="79"/>
      <c r="AO446" s="182"/>
      <c r="AP446" s="79"/>
      <c r="AQ446" s="181"/>
      <c r="AR446" s="79"/>
      <c r="AS446" s="181"/>
      <c r="AT446" s="79"/>
      <c r="AU446" s="182"/>
      <c r="AV446" s="79"/>
      <c r="AW446" s="182"/>
      <c r="AX446" s="79"/>
      <c r="AY446" s="181"/>
      <c r="AZ446" s="79"/>
      <c r="BA446" s="181"/>
      <c r="BB446" s="79"/>
      <c r="BC446" s="182"/>
      <c r="BD446" s="79"/>
      <c r="BE446" s="182"/>
      <c r="BF446" s="79"/>
      <c r="BG446" s="181"/>
      <c r="BH446" s="79"/>
      <c r="BI446" s="181"/>
      <c r="BJ446" s="79"/>
      <c r="BK446" s="182"/>
      <c r="BL446" s="79"/>
      <c r="BM446" s="182"/>
      <c r="BN446" s="79"/>
      <c r="BO446" s="180"/>
      <c r="BP446" s="78"/>
      <c r="BQ446" s="79"/>
      <c r="BR446" s="26"/>
      <c r="BS446" s="193"/>
      <c r="BT446" s="79"/>
      <c r="BU446" s="192"/>
      <c r="BV446" s="78"/>
      <c r="BW446" s="78"/>
      <c r="BX446" s="78"/>
      <c r="BY446" s="78"/>
      <c r="BZ446" s="78"/>
      <c r="CA446" s="79"/>
      <c r="CB446" s="192"/>
      <c r="CC446" s="78"/>
      <c r="CD446" s="78"/>
      <c r="CE446" s="78"/>
      <c r="CF446" s="78"/>
      <c r="CG446" s="78"/>
      <c r="CH446" s="79"/>
      <c r="CI446" s="27">
        <f t="shared" si="1"/>
        <v>0</v>
      </c>
    </row>
    <row r="447" spans="1:87" ht="34.5" customHeight="1" x14ac:dyDescent="0.25">
      <c r="A447" s="23">
        <f t="shared" si="0"/>
        <v>435</v>
      </c>
      <c r="B447" s="179"/>
      <c r="C447" s="79"/>
      <c r="D447" s="181"/>
      <c r="E447" s="78"/>
      <c r="F447" s="79"/>
      <c r="G447" s="188"/>
      <c r="H447" s="79"/>
      <c r="I447" s="24"/>
      <c r="J447" s="25"/>
      <c r="K447" s="184"/>
      <c r="L447" s="79"/>
      <c r="M447" s="189"/>
      <c r="N447" s="79"/>
      <c r="O447" s="186"/>
      <c r="P447" s="79"/>
      <c r="Q447" s="190"/>
      <c r="R447" s="79"/>
      <c r="S447" s="181"/>
      <c r="T447" s="79"/>
      <c r="U447" s="181"/>
      <c r="V447" s="79"/>
      <c r="W447" s="179"/>
      <c r="X447" s="79"/>
      <c r="Y447" s="179"/>
      <c r="Z447" s="79"/>
      <c r="AA447" s="181"/>
      <c r="AB447" s="79"/>
      <c r="AC447" s="181"/>
      <c r="AD447" s="79"/>
      <c r="AE447" s="179"/>
      <c r="AF447" s="79"/>
      <c r="AG447" s="179"/>
      <c r="AH447" s="79"/>
      <c r="AI447" s="181"/>
      <c r="AJ447" s="79"/>
      <c r="AK447" s="181"/>
      <c r="AL447" s="79"/>
      <c r="AM447" s="179"/>
      <c r="AN447" s="79"/>
      <c r="AO447" s="179"/>
      <c r="AP447" s="79"/>
      <c r="AQ447" s="181"/>
      <c r="AR447" s="79"/>
      <c r="AS447" s="181"/>
      <c r="AT447" s="79"/>
      <c r="AU447" s="179"/>
      <c r="AV447" s="79"/>
      <c r="AW447" s="179"/>
      <c r="AX447" s="79"/>
      <c r="AY447" s="181"/>
      <c r="AZ447" s="79"/>
      <c r="BA447" s="181"/>
      <c r="BB447" s="79"/>
      <c r="BC447" s="179"/>
      <c r="BD447" s="79"/>
      <c r="BE447" s="179"/>
      <c r="BF447" s="79"/>
      <c r="BG447" s="181"/>
      <c r="BH447" s="79"/>
      <c r="BI447" s="181"/>
      <c r="BJ447" s="79"/>
      <c r="BK447" s="179"/>
      <c r="BL447" s="79"/>
      <c r="BM447" s="179"/>
      <c r="BN447" s="79"/>
      <c r="BO447" s="180"/>
      <c r="BP447" s="78"/>
      <c r="BQ447" s="79"/>
      <c r="BR447" s="26"/>
      <c r="BS447" s="191"/>
      <c r="BT447" s="79"/>
      <c r="BU447" s="192"/>
      <c r="BV447" s="78"/>
      <c r="BW447" s="78"/>
      <c r="BX447" s="78"/>
      <c r="BY447" s="78"/>
      <c r="BZ447" s="78"/>
      <c r="CA447" s="79"/>
      <c r="CB447" s="192"/>
      <c r="CC447" s="78"/>
      <c r="CD447" s="78"/>
      <c r="CE447" s="78"/>
      <c r="CF447" s="78"/>
      <c r="CG447" s="78"/>
      <c r="CH447" s="79"/>
      <c r="CI447" s="27">
        <f t="shared" si="1"/>
        <v>0</v>
      </c>
    </row>
    <row r="448" spans="1:87" ht="34.5" customHeight="1" x14ac:dyDescent="0.25">
      <c r="A448" s="23">
        <f t="shared" si="0"/>
        <v>436</v>
      </c>
      <c r="B448" s="182"/>
      <c r="C448" s="79"/>
      <c r="D448" s="179"/>
      <c r="E448" s="78"/>
      <c r="F448" s="79"/>
      <c r="G448" s="183"/>
      <c r="H448" s="79"/>
      <c r="I448" s="24"/>
      <c r="J448" s="28"/>
      <c r="K448" s="184"/>
      <c r="L448" s="79"/>
      <c r="M448" s="185"/>
      <c r="N448" s="79"/>
      <c r="O448" s="186"/>
      <c r="P448" s="79"/>
      <c r="Q448" s="187"/>
      <c r="R448" s="79"/>
      <c r="S448" s="181"/>
      <c r="T448" s="79"/>
      <c r="U448" s="181"/>
      <c r="V448" s="79"/>
      <c r="W448" s="182"/>
      <c r="X448" s="79"/>
      <c r="Y448" s="182"/>
      <c r="Z448" s="79"/>
      <c r="AA448" s="181"/>
      <c r="AB448" s="79"/>
      <c r="AC448" s="181"/>
      <c r="AD448" s="79"/>
      <c r="AE448" s="182"/>
      <c r="AF448" s="79"/>
      <c r="AG448" s="182"/>
      <c r="AH448" s="79"/>
      <c r="AI448" s="181"/>
      <c r="AJ448" s="79"/>
      <c r="AK448" s="181"/>
      <c r="AL448" s="79"/>
      <c r="AM448" s="182"/>
      <c r="AN448" s="79"/>
      <c r="AO448" s="182"/>
      <c r="AP448" s="79"/>
      <c r="AQ448" s="181"/>
      <c r="AR448" s="79"/>
      <c r="AS448" s="181"/>
      <c r="AT448" s="79"/>
      <c r="AU448" s="182"/>
      <c r="AV448" s="79"/>
      <c r="AW448" s="182"/>
      <c r="AX448" s="79"/>
      <c r="AY448" s="181"/>
      <c r="AZ448" s="79"/>
      <c r="BA448" s="181"/>
      <c r="BB448" s="79"/>
      <c r="BC448" s="182"/>
      <c r="BD448" s="79"/>
      <c r="BE448" s="182"/>
      <c r="BF448" s="79"/>
      <c r="BG448" s="181"/>
      <c r="BH448" s="79"/>
      <c r="BI448" s="181"/>
      <c r="BJ448" s="79"/>
      <c r="BK448" s="182"/>
      <c r="BL448" s="79"/>
      <c r="BM448" s="182"/>
      <c r="BN448" s="79"/>
      <c r="BO448" s="180"/>
      <c r="BP448" s="78"/>
      <c r="BQ448" s="79"/>
      <c r="BR448" s="26"/>
      <c r="BS448" s="193"/>
      <c r="BT448" s="79"/>
      <c r="BU448" s="192"/>
      <c r="BV448" s="78"/>
      <c r="BW448" s="78"/>
      <c r="BX448" s="78"/>
      <c r="BY448" s="78"/>
      <c r="BZ448" s="78"/>
      <c r="CA448" s="79"/>
      <c r="CB448" s="192"/>
      <c r="CC448" s="78"/>
      <c r="CD448" s="78"/>
      <c r="CE448" s="78"/>
      <c r="CF448" s="78"/>
      <c r="CG448" s="78"/>
      <c r="CH448" s="79"/>
      <c r="CI448" s="27">
        <f t="shared" si="1"/>
        <v>0</v>
      </c>
    </row>
    <row r="449" spans="1:87" ht="34.5" customHeight="1" x14ac:dyDescent="0.25">
      <c r="A449" s="23">
        <f t="shared" si="0"/>
        <v>437</v>
      </c>
      <c r="B449" s="179"/>
      <c r="C449" s="79"/>
      <c r="D449" s="181"/>
      <c r="E449" s="78"/>
      <c r="F449" s="79"/>
      <c r="G449" s="188"/>
      <c r="H449" s="79"/>
      <c r="I449" s="24"/>
      <c r="J449" s="25"/>
      <c r="K449" s="184"/>
      <c r="L449" s="79"/>
      <c r="M449" s="189"/>
      <c r="N449" s="79"/>
      <c r="O449" s="186"/>
      <c r="P449" s="79"/>
      <c r="Q449" s="190"/>
      <c r="R449" s="79"/>
      <c r="S449" s="181"/>
      <c r="T449" s="79"/>
      <c r="U449" s="181"/>
      <c r="V449" s="79"/>
      <c r="W449" s="179"/>
      <c r="X449" s="79"/>
      <c r="Y449" s="179"/>
      <c r="Z449" s="79"/>
      <c r="AA449" s="181"/>
      <c r="AB449" s="79"/>
      <c r="AC449" s="181"/>
      <c r="AD449" s="79"/>
      <c r="AE449" s="179"/>
      <c r="AF449" s="79"/>
      <c r="AG449" s="179"/>
      <c r="AH449" s="79"/>
      <c r="AI449" s="181"/>
      <c r="AJ449" s="79"/>
      <c r="AK449" s="181"/>
      <c r="AL449" s="79"/>
      <c r="AM449" s="179"/>
      <c r="AN449" s="79"/>
      <c r="AO449" s="179"/>
      <c r="AP449" s="79"/>
      <c r="AQ449" s="181"/>
      <c r="AR449" s="79"/>
      <c r="AS449" s="181"/>
      <c r="AT449" s="79"/>
      <c r="AU449" s="179"/>
      <c r="AV449" s="79"/>
      <c r="AW449" s="179"/>
      <c r="AX449" s="79"/>
      <c r="AY449" s="181"/>
      <c r="AZ449" s="79"/>
      <c r="BA449" s="181"/>
      <c r="BB449" s="79"/>
      <c r="BC449" s="179"/>
      <c r="BD449" s="79"/>
      <c r="BE449" s="179"/>
      <c r="BF449" s="79"/>
      <c r="BG449" s="181"/>
      <c r="BH449" s="79"/>
      <c r="BI449" s="181"/>
      <c r="BJ449" s="79"/>
      <c r="BK449" s="179"/>
      <c r="BL449" s="79"/>
      <c r="BM449" s="179"/>
      <c r="BN449" s="79"/>
      <c r="BO449" s="180"/>
      <c r="BP449" s="78"/>
      <c r="BQ449" s="79"/>
      <c r="BR449" s="26"/>
      <c r="BS449" s="191"/>
      <c r="BT449" s="79"/>
      <c r="BU449" s="192"/>
      <c r="BV449" s="78"/>
      <c r="BW449" s="78"/>
      <c r="BX449" s="78"/>
      <c r="BY449" s="78"/>
      <c r="BZ449" s="78"/>
      <c r="CA449" s="79"/>
      <c r="CB449" s="192"/>
      <c r="CC449" s="78"/>
      <c r="CD449" s="78"/>
      <c r="CE449" s="78"/>
      <c r="CF449" s="78"/>
      <c r="CG449" s="78"/>
      <c r="CH449" s="79"/>
      <c r="CI449" s="27">
        <f t="shared" si="1"/>
        <v>0</v>
      </c>
    </row>
    <row r="450" spans="1:87" ht="34.5" customHeight="1" x14ac:dyDescent="0.25">
      <c r="A450" s="23">
        <f t="shared" si="0"/>
        <v>438</v>
      </c>
      <c r="B450" s="182"/>
      <c r="C450" s="79"/>
      <c r="D450" s="179"/>
      <c r="E450" s="78"/>
      <c r="F450" s="79"/>
      <c r="G450" s="183"/>
      <c r="H450" s="79"/>
      <c r="I450" s="24"/>
      <c r="J450" s="28"/>
      <c r="K450" s="184"/>
      <c r="L450" s="79"/>
      <c r="M450" s="185"/>
      <c r="N450" s="79"/>
      <c r="O450" s="186"/>
      <c r="P450" s="79"/>
      <c r="Q450" s="187"/>
      <c r="R450" s="79"/>
      <c r="S450" s="181"/>
      <c r="T450" s="79"/>
      <c r="U450" s="181"/>
      <c r="V450" s="79"/>
      <c r="W450" s="182"/>
      <c r="X450" s="79"/>
      <c r="Y450" s="182"/>
      <c r="Z450" s="79"/>
      <c r="AA450" s="181"/>
      <c r="AB450" s="79"/>
      <c r="AC450" s="181"/>
      <c r="AD450" s="79"/>
      <c r="AE450" s="182"/>
      <c r="AF450" s="79"/>
      <c r="AG450" s="182"/>
      <c r="AH450" s="79"/>
      <c r="AI450" s="181"/>
      <c r="AJ450" s="79"/>
      <c r="AK450" s="181"/>
      <c r="AL450" s="79"/>
      <c r="AM450" s="182"/>
      <c r="AN450" s="79"/>
      <c r="AO450" s="182"/>
      <c r="AP450" s="79"/>
      <c r="AQ450" s="181"/>
      <c r="AR450" s="79"/>
      <c r="AS450" s="181"/>
      <c r="AT450" s="79"/>
      <c r="AU450" s="182"/>
      <c r="AV450" s="79"/>
      <c r="AW450" s="182"/>
      <c r="AX450" s="79"/>
      <c r="AY450" s="181"/>
      <c r="AZ450" s="79"/>
      <c r="BA450" s="181"/>
      <c r="BB450" s="79"/>
      <c r="BC450" s="182"/>
      <c r="BD450" s="79"/>
      <c r="BE450" s="182"/>
      <c r="BF450" s="79"/>
      <c r="BG450" s="181"/>
      <c r="BH450" s="79"/>
      <c r="BI450" s="181"/>
      <c r="BJ450" s="79"/>
      <c r="BK450" s="182"/>
      <c r="BL450" s="79"/>
      <c r="BM450" s="182"/>
      <c r="BN450" s="79"/>
      <c r="BO450" s="180"/>
      <c r="BP450" s="78"/>
      <c r="BQ450" s="79"/>
      <c r="BR450" s="26"/>
      <c r="BS450" s="193"/>
      <c r="BT450" s="79"/>
      <c r="BU450" s="192"/>
      <c r="BV450" s="78"/>
      <c r="BW450" s="78"/>
      <c r="BX450" s="78"/>
      <c r="BY450" s="78"/>
      <c r="BZ450" s="78"/>
      <c r="CA450" s="79"/>
      <c r="CB450" s="192"/>
      <c r="CC450" s="78"/>
      <c r="CD450" s="78"/>
      <c r="CE450" s="78"/>
      <c r="CF450" s="78"/>
      <c r="CG450" s="78"/>
      <c r="CH450" s="79"/>
      <c r="CI450" s="27">
        <f t="shared" si="1"/>
        <v>0</v>
      </c>
    </row>
    <row r="451" spans="1:87" ht="34.5" customHeight="1" x14ac:dyDescent="0.25">
      <c r="A451" s="23">
        <f t="shared" si="0"/>
        <v>439</v>
      </c>
      <c r="B451" s="179"/>
      <c r="C451" s="79"/>
      <c r="D451" s="181"/>
      <c r="E451" s="78"/>
      <c r="F451" s="79"/>
      <c r="G451" s="188"/>
      <c r="H451" s="79"/>
      <c r="I451" s="24"/>
      <c r="J451" s="25"/>
      <c r="K451" s="184"/>
      <c r="L451" s="79"/>
      <c r="M451" s="189"/>
      <c r="N451" s="79"/>
      <c r="O451" s="186"/>
      <c r="P451" s="79"/>
      <c r="Q451" s="190"/>
      <c r="R451" s="79"/>
      <c r="S451" s="181"/>
      <c r="T451" s="79"/>
      <c r="U451" s="181"/>
      <c r="V451" s="79"/>
      <c r="W451" s="179"/>
      <c r="X451" s="79"/>
      <c r="Y451" s="179"/>
      <c r="Z451" s="79"/>
      <c r="AA451" s="181"/>
      <c r="AB451" s="79"/>
      <c r="AC451" s="181"/>
      <c r="AD451" s="79"/>
      <c r="AE451" s="179"/>
      <c r="AF451" s="79"/>
      <c r="AG451" s="179"/>
      <c r="AH451" s="79"/>
      <c r="AI451" s="181"/>
      <c r="AJ451" s="79"/>
      <c r="AK451" s="181"/>
      <c r="AL451" s="79"/>
      <c r="AM451" s="179"/>
      <c r="AN451" s="79"/>
      <c r="AO451" s="179"/>
      <c r="AP451" s="79"/>
      <c r="AQ451" s="181"/>
      <c r="AR451" s="79"/>
      <c r="AS451" s="181"/>
      <c r="AT451" s="79"/>
      <c r="AU451" s="179"/>
      <c r="AV451" s="79"/>
      <c r="AW451" s="179"/>
      <c r="AX451" s="79"/>
      <c r="AY451" s="181"/>
      <c r="AZ451" s="79"/>
      <c r="BA451" s="181"/>
      <c r="BB451" s="79"/>
      <c r="BC451" s="179"/>
      <c r="BD451" s="79"/>
      <c r="BE451" s="179"/>
      <c r="BF451" s="79"/>
      <c r="BG451" s="181"/>
      <c r="BH451" s="79"/>
      <c r="BI451" s="181"/>
      <c r="BJ451" s="79"/>
      <c r="BK451" s="179"/>
      <c r="BL451" s="79"/>
      <c r="BM451" s="179"/>
      <c r="BN451" s="79"/>
      <c r="BO451" s="180"/>
      <c r="BP451" s="78"/>
      <c r="BQ451" s="79"/>
      <c r="BR451" s="26"/>
      <c r="BS451" s="191"/>
      <c r="BT451" s="79"/>
      <c r="BU451" s="192"/>
      <c r="BV451" s="78"/>
      <c r="BW451" s="78"/>
      <c r="BX451" s="78"/>
      <c r="BY451" s="78"/>
      <c r="BZ451" s="78"/>
      <c r="CA451" s="79"/>
      <c r="CB451" s="192"/>
      <c r="CC451" s="78"/>
      <c r="CD451" s="78"/>
      <c r="CE451" s="78"/>
      <c r="CF451" s="78"/>
      <c r="CG451" s="78"/>
      <c r="CH451" s="79"/>
      <c r="CI451" s="27">
        <f t="shared" si="1"/>
        <v>0</v>
      </c>
    </row>
    <row r="452" spans="1:87" ht="34.5" customHeight="1" x14ac:dyDescent="0.25">
      <c r="A452" s="23">
        <f t="shared" si="0"/>
        <v>440</v>
      </c>
      <c r="B452" s="182"/>
      <c r="C452" s="79"/>
      <c r="D452" s="179"/>
      <c r="E452" s="78"/>
      <c r="F452" s="79"/>
      <c r="G452" s="183"/>
      <c r="H452" s="79"/>
      <c r="I452" s="24"/>
      <c r="J452" s="28"/>
      <c r="K452" s="184"/>
      <c r="L452" s="79"/>
      <c r="M452" s="185"/>
      <c r="N452" s="79"/>
      <c r="O452" s="186"/>
      <c r="P452" s="79"/>
      <c r="Q452" s="187"/>
      <c r="R452" s="79"/>
      <c r="S452" s="181"/>
      <c r="T452" s="79"/>
      <c r="U452" s="181"/>
      <c r="V452" s="79"/>
      <c r="W452" s="182"/>
      <c r="X452" s="79"/>
      <c r="Y452" s="182"/>
      <c r="Z452" s="79"/>
      <c r="AA452" s="181"/>
      <c r="AB452" s="79"/>
      <c r="AC452" s="181"/>
      <c r="AD452" s="79"/>
      <c r="AE452" s="182"/>
      <c r="AF452" s="79"/>
      <c r="AG452" s="182"/>
      <c r="AH452" s="79"/>
      <c r="AI452" s="181"/>
      <c r="AJ452" s="79"/>
      <c r="AK452" s="181"/>
      <c r="AL452" s="79"/>
      <c r="AM452" s="182"/>
      <c r="AN452" s="79"/>
      <c r="AO452" s="182"/>
      <c r="AP452" s="79"/>
      <c r="AQ452" s="181"/>
      <c r="AR452" s="79"/>
      <c r="AS452" s="181"/>
      <c r="AT452" s="79"/>
      <c r="AU452" s="182"/>
      <c r="AV452" s="79"/>
      <c r="AW452" s="182"/>
      <c r="AX452" s="79"/>
      <c r="AY452" s="181"/>
      <c r="AZ452" s="79"/>
      <c r="BA452" s="181"/>
      <c r="BB452" s="79"/>
      <c r="BC452" s="182"/>
      <c r="BD452" s="79"/>
      <c r="BE452" s="182"/>
      <c r="BF452" s="79"/>
      <c r="BG452" s="181"/>
      <c r="BH452" s="79"/>
      <c r="BI452" s="181"/>
      <c r="BJ452" s="79"/>
      <c r="BK452" s="182"/>
      <c r="BL452" s="79"/>
      <c r="BM452" s="182"/>
      <c r="BN452" s="79"/>
      <c r="BO452" s="180"/>
      <c r="BP452" s="78"/>
      <c r="BQ452" s="79"/>
      <c r="BR452" s="26"/>
      <c r="BS452" s="193"/>
      <c r="BT452" s="79"/>
      <c r="BU452" s="192"/>
      <c r="BV452" s="78"/>
      <c r="BW452" s="78"/>
      <c r="BX452" s="78"/>
      <c r="BY452" s="78"/>
      <c r="BZ452" s="78"/>
      <c r="CA452" s="79"/>
      <c r="CB452" s="192"/>
      <c r="CC452" s="78"/>
      <c r="CD452" s="78"/>
      <c r="CE452" s="78"/>
      <c r="CF452" s="78"/>
      <c r="CG452" s="78"/>
      <c r="CH452" s="79"/>
      <c r="CI452" s="27">
        <f t="shared" si="1"/>
        <v>0</v>
      </c>
    </row>
    <row r="453" spans="1:87" ht="34.5" customHeight="1" x14ac:dyDescent="0.25">
      <c r="A453" s="23">
        <f t="shared" si="0"/>
        <v>441</v>
      </c>
      <c r="B453" s="179"/>
      <c r="C453" s="79"/>
      <c r="D453" s="181"/>
      <c r="E453" s="78"/>
      <c r="F453" s="79"/>
      <c r="G453" s="188"/>
      <c r="H453" s="79"/>
      <c r="I453" s="24"/>
      <c r="J453" s="25"/>
      <c r="K453" s="184"/>
      <c r="L453" s="79"/>
      <c r="M453" s="189"/>
      <c r="N453" s="79"/>
      <c r="O453" s="186"/>
      <c r="P453" s="79"/>
      <c r="Q453" s="190"/>
      <c r="R453" s="79"/>
      <c r="S453" s="181"/>
      <c r="T453" s="79"/>
      <c r="U453" s="181"/>
      <c r="V453" s="79"/>
      <c r="W453" s="179"/>
      <c r="X453" s="79"/>
      <c r="Y453" s="179"/>
      <c r="Z453" s="79"/>
      <c r="AA453" s="181"/>
      <c r="AB453" s="79"/>
      <c r="AC453" s="181"/>
      <c r="AD453" s="79"/>
      <c r="AE453" s="179"/>
      <c r="AF453" s="79"/>
      <c r="AG453" s="179"/>
      <c r="AH453" s="79"/>
      <c r="AI453" s="181"/>
      <c r="AJ453" s="79"/>
      <c r="AK453" s="181"/>
      <c r="AL453" s="79"/>
      <c r="AM453" s="179"/>
      <c r="AN453" s="79"/>
      <c r="AO453" s="179"/>
      <c r="AP453" s="79"/>
      <c r="AQ453" s="181"/>
      <c r="AR453" s="79"/>
      <c r="AS453" s="181"/>
      <c r="AT453" s="79"/>
      <c r="AU453" s="179"/>
      <c r="AV453" s="79"/>
      <c r="AW453" s="179"/>
      <c r="AX453" s="79"/>
      <c r="AY453" s="181"/>
      <c r="AZ453" s="79"/>
      <c r="BA453" s="181"/>
      <c r="BB453" s="79"/>
      <c r="BC453" s="179"/>
      <c r="BD453" s="79"/>
      <c r="BE453" s="179"/>
      <c r="BF453" s="79"/>
      <c r="BG453" s="181"/>
      <c r="BH453" s="79"/>
      <c r="BI453" s="181"/>
      <c r="BJ453" s="79"/>
      <c r="BK453" s="179"/>
      <c r="BL453" s="79"/>
      <c r="BM453" s="179"/>
      <c r="BN453" s="79"/>
      <c r="BO453" s="180"/>
      <c r="BP453" s="78"/>
      <c r="BQ453" s="79"/>
      <c r="BR453" s="26"/>
      <c r="BS453" s="191"/>
      <c r="BT453" s="79"/>
      <c r="BU453" s="192"/>
      <c r="BV453" s="78"/>
      <c r="BW453" s="78"/>
      <c r="BX453" s="78"/>
      <c r="BY453" s="78"/>
      <c r="BZ453" s="78"/>
      <c r="CA453" s="79"/>
      <c r="CB453" s="192"/>
      <c r="CC453" s="78"/>
      <c r="CD453" s="78"/>
      <c r="CE453" s="78"/>
      <c r="CF453" s="78"/>
      <c r="CG453" s="78"/>
      <c r="CH453" s="79"/>
      <c r="CI453" s="27">
        <f t="shared" si="1"/>
        <v>0</v>
      </c>
    </row>
    <row r="454" spans="1:87" ht="34.5" customHeight="1" x14ac:dyDescent="0.25">
      <c r="A454" s="23">
        <f t="shared" si="0"/>
        <v>442</v>
      </c>
      <c r="B454" s="182"/>
      <c r="C454" s="79"/>
      <c r="D454" s="179"/>
      <c r="E454" s="78"/>
      <c r="F454" s="79"/>
      <c r="G454" s="183"/>
      <c r="H454" s="79"/>
      <c r="I454" s="24"/>
      <c r="J454" s="28"/>
      <c r="K454" s="184"/>
      <c r="L454" s="79"/>
      <c r="M454" s="185"/>
      <c r="N454" s="79"/>
      <c r="O454" s="186"/>
      <c r="P454" s="79"/>
      <c r="Q454" s="187"/>
      <c r="R454" s="79"/>
      <c r="S454" s="181"/>
      <c r="T454" s="79"/>
      <c r="U454" s="181"/>
      <c r="V454" s="79"/>
      <c r="W454" s="182"/>
      <c r="X454" s="79"/>
      <c r="Y454" s="182"/>
      <c r="Z454" s="79"/>
      <c r="AA454" s="181"/>
      <c r="AB454" s="79"/>
      <c r="AC454" s="181"/>
      <c r="AD454" s="79"/>
      <c r="AE454" s="182"/>
      <c r="AF454" s="79"/>
      <c r="AG454" s="182"/>
      <c r="AH454" s="79"/>
      <c r="AI454" s="181"/>
      <c r="AJ454" s="79"/>
      <c r="AK454" s="181"/>
      <c r="AL454" s="79"/>
      <c r="AM454" s="182"/>
      <c r="AN454" s="79"/>
      <c r="AO454" s="182"/>
      <c r="AP454" s="79"/>
      <c r="AQ454" s="181"/>
      <c r="AR454" s="79"/>
      <c r="AS454" s="181"/>
      <c r="AT454" s="79"/>
      <c r="AU454" s="182"/>
      <c r="AV454" s="79"/>
      <c r="AW454" s="182"/>
      <c r="AX454" s="79"/>
      <c r="AY454" s="181"/>
      <c r="AZ454" s="79"/>
      <c r="BA454" s="181"/>
      <c r="BB454" s="79"/>
      <c r="BC454" s="182"/>
      <c r="BD454" s="79"/>
      <c r="BE454" s="182"/>
      <c r="BF454" s="79"/>
      <c r="BG454" s="181"/>
      <c r="BH454" s="79"/>
      <c r="BI454" s="181"/>
      <c r="BJ454" s="79"/>
      <c r="BK454" s="182"/>
      <c r="BL454" s="79"/>
      <c r="BM454" s="182"/>
      <c r="BN454" s="79"/>
      <c r="BO454" s="180"/>
      <c r="BP454" s="78"/>
      <c r="BQ454" s="79"/>
      <c r="BR454" s="26"/>
      <c r="BS454" s="193"/>
      <c r="BT454" s="79"/>
      <c r="BU454" s="192"/>
      <c r="BV454" s="78"/>
      <c r="BW454" s="78"/>
      <c r="BX454" s="78"/>
      <c r="BY454" s="78"/>
      <c r="BZ454" s="78"/>
      <c r="CA454" s="79"/>
      <c r="CB454" s="192"/>
      <c r="CC454" s="78"/>
      <c r="CD454" s="78"/>
      <c r="CE454" s="78"/>
      <c r="CF454" s="78"/>
      <c r="CG454" s="78"/>
      <c r="CH454" s="79"/>
      <c r="CI454" s="27">
        <f t="shared" si="1"/>
        <v>0</v>
      </c>
    </row>
    <row r="455" spans="1:87" ht="34.5" customHeight="1" x14ac:dyDescent="0.25">
      <c r="A455" s="23">
        <f t="shared" si="0"/>
        <v>443</v>
      </c>
      <c r="B455" s="179"/>
      <c r="C455" s="79"/>
      <c r="D455" s="181"/>
      <c r="E455" s="78"/>
      <c r="F455" s="79"/>
      <c r="G455" s="188"/>
      <c r="H455" s="79"/>
      <c r="I455" s="24"/>
      <c r="J455" s="25"/>
      <c r="K455" s="184"/>
      <c r="L455" s="79"/>
      <c r="M455" s="189"/>
      <c r="N455" s="79"/>
      <c r="O455" s="186"/>
      <c r="P455" s="79"/>
      <c r="Q455" s="190"/>
      <c r="R455" s="79"/>
      <c r="S455" s="181"/>
      <c r="T455" s="79"/>
      <c r="U455" s="181"/>
      <c r="V455" s="79"/>
      <c r="W455" s="179"/>
      <c r="X455" s="79"/>
      <c r="Y455" s="179"/>
      <c r="Z455" s="79"/>
      <c r="AA455" s="181"/>
      <c r="AB455" s="79"/>
      <c r="AC455" s="181"/>
      <c r="AD455" s="79"/>
      <c r="AE455" s="179"/>
      <c r="AF455" s="79"/>
      <c r="AG455" s="179"/>
      <c r="AH455" s="79"/>
      <c r="AI455" s="181"/>
      <c r="AJ455" s="79"/>
      <c r="AK455" s="181"/>
      <c r="AL455" s="79"/>
      <c r="AM455" s="179"/>
      <c r="AN455" s="79"/>
      <c r="AO455" s="179"/>
      <c r="AP455" s="79"/>
      <c r="AQ455" s="181"/>
      <c r="AR455" s="79"/>
      <c r="AS455" s="181"/>
      <c r="AT455" s="79"/>
      <c r="AU455" s="179"/>
      <c r="AV455" s="79"/>
      <c r="AW455" s="179"/>
      <c r="AX455" s="79"/>
      <c r="AY455" s="181"/>
      <c r="AZ455" s="79"/>
      <c r="BA455" s="181"/>
      <c r="BB455" s="79"/>
      <c r="BC455" s="179"/>
      <c r="BD455" s="79"/>
      <c r="BE455" s="179"/>
      <c r="BF455" s="79"/>
      <c r="BG455" s="181"/>
      <c r="BH455" s="79"/>
      <c r="BI455" s="181"/>
      <c r="BJ455" s="79"/>
      <c r="BK455" s="179"/>
      <c r="BL455" s="79"/>
      <c r="BM455" s="179"/>
      <c r="BN455" s="79"/>
      <c r="BO455" s="180"/>
      <c r="BP455" s="78"/>
      <c r="BQ455" s="79"/>
      <c r="BR455" s="26"/>
      <c r="BS455" s="191"/>
      <c r="BT455" s="79"/>
      <c r="BU455" s="192"/>
      <c r="BV455" s="78"/>
      <c r="BW455" s="78"/>
      <c r="BX455" s="78"/>
      <c r="BY455" s="78"/>
      <c r="BZ455" s="78"/>
      <c r="CA455" s="79"/>
      <c r="CB455" s="192"/>
      <c r="CC455" s="78"/>
      <c r="CD455" s="78"/>
      <c r="CE455" s="78"/>
      <c r="CF455" s="78"/>
      <c r="CG455" s="78"/>
      <c r="CH455" s="79"/>
      <c r="CI455" s="27">
        <f t="shared" si="1"/>
        <v>0</v>
      </c>
    </row>
    <row r="456" spans="1:87" ht="34.5" customHeight="1" x14ac:dyDescent="0.25">
      <c r="A456" s="23">
        <f t="shared" si="0"/>
        <v>444</v>
      </c>
      <c r="B456" s="182"/>
      <c r="C456" s="79"/>
      <c r="D456" s="179"/>
      <c r="E456" s="78"/>
      <c r="F456" s="79"/>
      <c r="G456" s="183"/>
      <c r="H456" s="79"/>
      <c r="I456" s="24"/>
      <c r="J456" s="28"/>
      <c r="K456" s="184"/>
      <c r="L456" s="79"/>
      <c r="M456" s="185"/>
      <c r="N456" s="79"/>
      <c r="O456" s="186"/>
      <c r="P456" s="79"/>
      <c r="Q456" s="187"/>
      <c r="R456" s="79"/>
      <c r="S456" s="181"/>
      <c r="T456" s="79"/>
      <c r="U456" s="181"/>
      <c r="V456" s="79"/>
      <c r="W456" s="182"/>
      <c r="X456" s="79"/>
      <c r="Y456" s="182"/>
      <c r="Z456" s="79"/>
      <c r="AA456" s="181"/>
      <c r="AB456" s="79"/>
      <c r="AC456" s="181"/>
      <c r="AD456" s="79"/>
      <c r="AE456" s="182"/>
      <c r="AF456" s="79"/>
      <c r="AG456" s="182"/>
      <c r="AH456" s="79"/>
      <c r="AI456" s="181"/>
      <c r="AJ456" s="79"/>
      <c r="AK456" s="181"/>
      <c r="AL456" s="79"/>
      <c r="AM456" s="182"/>
      <c r="AN456" s="79"/>
      <c r="AO456" s="182"/>
      <c r="AP456" s="79"/>
      <c r="AQ456" s="181"/>
      <c r="AR456" s="79"/>
      <c r="AS456" s="181"/>
      <c r="AT456" s="79"/>
      <c r="AU456" s="182"/>
      <c r="AV456" s="79"/>
      <c r="AW456" s="182"/>
      <c r="AX456" s="79"/>
      <c r="AY456" s="181"/>
      <c r="AZ456" s="79"/>
      <c r="BA456" s="181"/>
      <c r="BB456" s="79"/>
      <c r="BC456" s="182"/>
      <c r="BD456" s="79"/>
      <c r="BE456" s="182"/>
      <c r="BF456" s="79"/>
      <c r="BG456" s="181"/>
      <c r="BH456" s="79"/>
      <c r="BI456" s="181"/>
      <c r="BJ456" s="79"/>
      <c r="BK456" s="182"/>
      <c r="BL456" s="79"/>
      <c r="BM456" s="182"/>
      <c r="BN456" s="79"/>
      <c r="BO456" s="180"/>
      <c r="BP456" s="78"/>
      <c r="BQ456" s="79"/>
      <c r="BR456" s="26"/>
      <c r="BS456" s="193"/>
      <c r="BT456" s="79"/>
      <c r="BU456" s="192"/>
      <c r="BV456" s="78"/>
      <c r="BW456" s="78"/>
      <c r="BX456" s="78"/>
      <c r="BY456" s="78"/>
      <c r="BZ456" s="78"/>
      <c r="CA456" s="79"/>
      <c r="CB456" s="192"/>
      <c r="CC456" s="78"/>
      <c r="CD456" s="78"/>
      <c r="CE456" s="78"/>
      <c r="CF456" s="78"/>
      <c r="CG456" s="78"/>
      <c r="CH456" s="79"/>
      <c r="CI456" s="27">
        <f t="shared" si="1"/>
        <v>0</v>
      </c>
    </row>
    <row r="457" spans="1:87" ht="34.5" customHeight="1" x14ac:dyDescent="0.25">
      <c r="A457" s="23">
        <f t="shared" si="0"/>
        <v>445</v>
      </c>
      <c r="B457" s="179"/>
      <c r="C457" s="79"/>
      <c r="D457" s="181"/>
      <c r="E457" s="78"/>
      <c r="F457" s="79"/>
      <c r="G457" s="188"/>
      <c r="H457" s="79"/>
      <c r="I457" s="24"/>
      <c r="J457" s="25"/>
      <c r="K457" s="184"/>
      <c r="L457" s="79"/>
      <c r="M457" s="189"/>
      <c r="N457" s="79"/>
      <c r="O457" s="186"/>
      <c r="P457" s="79"/>
      <c r="Q457" s="190"/>
      <c r="R457" s="79"/>
      <c r="S457" s="181"/>
      <c r="T457" s="79"/>
      <c r="U457" s="181"/>
      <c r="V457" s="79"/>
      <c r="W457" s="179"/>
      <c r="X457" s="79"/>
      <c r="Y457" s="179"/>
      <c r="Z457" s="79"/>
      <c r="AA457" s="181"/>
      <c r="AB457" s="79"/>
      <c r="AC457" s="181"/>
      <c r="AD457" s="79"/>
      <c r="AE457" s="179"/>
      <c r="AF457" s="79"/>
      <c r="AG457" s="179"/>
      <c r="AH457" s="79"/>
      <c r="AI457" s="181"/>
      <c r="AJ457" s="79"/>
      <c r="AK457" s="181"/>
      <c r="AL457" s="79"/>
      <c r="AM457" s="179"/>
      <c r="AN457" s="79"/>
      <c r="AO457" s="179"/>
      <c r="AP457" s="79"/>
      <c r="AQ457" s="181"/>
      <c r="AR457" s="79"/>
      <c r="AS457" s="181"/>
      <c r="AT457" s="79"/>
      <c r="AU457" s="179"/>
      <c r="AV457" s="79"/>
      <c r="AW457" s="179"/>
      <c r="AX457" s="79"/>
      <c r="AY457" s="181"/>
      <c r="AZ457" s="79"/>
      <c r="BA457" s="181"/>
      <c r="BB457" s="79"/>
      <c r="BC457" s="179"/>
      <c r="BD457" s="79"/>
      <c r="BE457" s="179"/>
      <c r="BF457" s="79"/>
      <c r="BG457" s="181"/>
      <c r="BH457" s="79"/>
      <c r="BI457" s="181"/>
      <c r="BJ457" s="79"/>
      <c r="BK457" s="179"/>
      <c r="BL457" s="79"/>
      <c r="BM457" s="179"/>
      <c r="BN457" s="79"/>
      <c r="BO457" s="180"/>
      <c r="BP457" s="78"/>
      <c r="BQ457" s="79"/>
      <c r="BR457" s="26"/>
      <c r="BS457" s="191"/>
      <c r="BT457" s="79"/>
      <c r="BU457" s="192"/>
      <c r="BV457" s="78"/>
      <c r="BW457" s="78"/>
      <c r="BX457" s="78"/>
      <c r="BY457" s="78"/>
      <c r="BZ457" s="78"/>
      <c r="CA457" s="79"/>
      <c r="CB457" s="192"/>
      <c r="CC457" s="78"/>
      <c r="CD457" s="78"/>
      <c r="CE457" s="78"/>
      <c r="CF457" s="78"/>
      <c r="CG457" s="78"/>
      <c r="CH457" s="79"/>
      <c r="CI457" s="27">
        <f t="shared" si="1"/>
        <v>0</v>
      </c>
    </row>
    <row r="458" spans="1:87" ht="34.5" customHeight="1" x14ac:dyDescent="0.25">
      <c r="A458" s="23">
        <f t="shared" si="0"/>
        <v>446</v>
      </c>
      <c r="B458" s="182"/>
      <c r="C458" s="79"/>
      <c r="D458" s="179"/>
      <c r="E458" s="78"/>
      <c r="F458" s="79"/>
      <c r="G458" s="183"/>
      <c r="H458" s="79"/>
      <c r="I458" s="24"/>
      <c r="J458" s="28"/>
      <c r="K458" s="184"/>
      <c r="L458" s="79"/>
      <c r="M458" s="185"/>
      <c r="N458" s="79"/>
      <c r="O458" s="186"/>
      <c r="P458" s="79"/>
      <c r="Q458" s="187"/>
      <c r="R458" s="79"/>
      <c r="S458" s="181"/>
      <c r="T458" s="79"/>
      <c r="U458" s="181"/>
      <c r="V458" s="79"/>
      <c r="W458" s="182"/>
      <c r="X458" s="79"/>
      <c r="Y458" s="182"/>
      <c r="Z458" s="79"/>
      <c r="AA458" s="181"/>
      <c r="AB458" s="79"/>
      <c r="AC458" s="181"/>
      <c r="AD458" s="79"/>
      <c r="AE458" s="182"/>
      <c r="AF458" s="79"/>
      <c r="AG458" s="182"/>
      <c r="AH458" s="79"/>
      <c r="AI458" s="181"/>
      <c r="AJ458" s="79"/>
      <c r="AK458" s="181"/>
      <c r="AL458" s="79"/>
      <c r="AM458" s="182"/>
      <c r="AN458" s="79"/>
      <c r="AO458" s="182"/>
      <c r="AP458" s="79"/>
      <c r="AQ458" s="181"/>
      <c r="AR458" s="79"/>
      <c r="AS458" s="181"/>
      <c r="AT458" s="79"/>
      <c r="AU458" s="182"/>
      <c r="AV458" s="79"/>
      <c r="AW458" s="182"/>
      <c r="AX458" s="79"/>
      <c r="AY458" s="181"/>
      <c r="AZ458" s="79"/>
      <c r="BA458" s="181"/>
      <c r="BB458" s="79"/>
      <c r="BC458" s="182"/>
      <c r="BD458" s="79"/>
      <c r="BE458" s="182"/>
      <c r="BF458" s="79"/>
      <c r="BG458" s="181"/>
      <c r="BH458" s="79"/>
      <c r="BI458" s="181"/>
      <c r="BJ458" s="79"/>
      <c r="BK458" s="182"/>
      <c r="BL458" s="79"/>
      <c r="BM458" s="182"/>
      <c r="BN458" s="79"/>
      <c r="BO458" s="180"/>
      <c r="BP458" s="78"/>
      <c r="BQ458" s="79"/>
      <c r="BR458" s="26"/>
      <c r="BS458" s="193"/>
      <c r="BT458" s="79"/>
      <c r="BU458" s="192"/>
      <c r="BV458" s="78"/>
      <c r="BW458" s="78"/>
      <c r="BX458" s="78"/>
      <c r="BY458" s="78"/>
      <c r="BZ458" s="78"/>
      <c r="CA458" s="79"/>
      <c r="CB458" s="192"/>
      <c r="CC458" s="78"/>
      <c r="CD458" s="78"/>
      <c r="CE458" s="78"/>
      <c r="CF458" s="78"/>
      <c r="CG458" s="78"/>
      <c r="CH458" s="79"/>
      <c r="CI458" s="27">
        <f t="shared" si="1"/>
        <v>0</v>
      </c>
    </row>
    <row r="459" spans="1:87" ht="34.5" customHeight="1" x14ac:dyDescent="0.25">
      <c r="A459" s="23">
        <f t="shared" si="0"/>
        <v>447</v>
      </c>
      <c r="B459" s="179"/>
      <c r="C459" s="79"/>
      <c r="D459" s="181"/>
      <c r="E459" s="78"/>
      <c r="F459" s="79"/>
      <c r="G459" s="188"/>
      <c r="H459" s="79"/>
      <c r="I459" s="24"/>
      <c r="J459" s="25"/>
      <c r="K459" s="184"/>
      <c r="L459" s="79"/>
      <c r="M459" s="189"/>
      <c r="N459" s="79"/>
      <c r="O459" s="186"/>
      <c r="P459" s="79"/>
      <c r="Q459" s="190"/>
      <c r="R459" s="79"/>
      <c r="S459" s="181"/>
      <c r="T459" s="79"/>
      <c r="U459" s="181"/>
      <c r="V459" s="79"/>
      <c r="W459" s="179"/>
      <c r="X459" s="79"/>
      <c r="Y459" s="179"/>
      <c r="Z459" s="79"/>
      <c r="AA459" s="181"/>
      <c r="AB459" s="79"/>
      <c r="AC459" s="181"/>
      <c r="AD459" s="79"/>
      <c r="AE459" s="179"/>
      <c r="AF459" s="79"/>
      <c r="AG459" s="179"/>
      <c r="AH459" s="79"/>
      <c r="AI459" s="181"/>
      <c r="AJ459" s="79"/>
      <c r="AK459" s="181"/>
      <c r="AL459" s="79"/>
      <c r="AM459" s="179"/>
      <c r="AN459" s="79"/>
      <c r="AO459" s="179"/>
      <c r="AP459" s="79"/>
      <c r="AQ459" s="181"/>
      <c r="AR459" s="79"/>
      <c r="AS459" s="181"/>
      <c r="AT459" s="79"/>
      <c r="AU459" s="179"/>
      <c r="AV459" s="79"/>
      <c r="AW459" s="179"/>
      <c r="AX459" s="79"/>
      <c r="AY459" s="181"/>
      <c r="AZ459" s="79"/>
      <c r="BA459" s="181"/>
      <c r="BB459" s="79"/>
      <c r="BC459" s="179"/>
      <c r="BD459" s="79"/>
      <c r="BE459" s="179"/>
      <c r="BF459" s="79"/>
      <c r="BG459" s="181"/>
      <c r="BH459" s="79"/>
      <c r="BI459" s="181"/>
      <c r="BJ459" s="79"/>
      <c r="BK459" s="179"/>
      <c r="BL459" s="79"/>
      <c r="BM459" s="179"/>
      <c r="BN459" s="79"/>
      <c r="BO459" s="180"/>
      <c r="BP459" s="78"/>
      <c r="BQ459" s="79"/>
      <c r="BR459" s="26"/>
      <c r="BS459" s="191"/>
      <c r="BT459" s="79"/>
      <c r="BU459" s="192"/>
      <c r="BV459" s="78"/>
      <c r="BW459" s="78"/>
      <c r="BX459" s="78"/>
      <c r="BY459" s="78"/>
      <c r="BZ459" s="78"/>
      <c r="CA459" s="79"/>
      <c r="CB459" s="192"/>
      <c r="CC459" s="78"/>
      <c r="CD459" s="78"/>
      <c r="CE459" s="78"/>
      <c r="CF459" s="78"/>
      <c r="CG459" s="78"/>
      <c r="CH459" s="79"/>
      <c r="CI459" s="27">
        <f t="shared" si="1"/>
        <v>0</v>
      </c>
    </row>
    <row r="460" spans="1:87" ht="34.5" customHeight="1" x14ac:dyDescent="0.25">
      <c r="A460" s="23">
        <f t="shared" si="0"/>
        <v>448</v>
      </c>
      <c r="B460" s="182"/>
      <c r="C460" s="79"/>
      <c r="D460" s="179"/>
      <c r="E460" s="78"/>
      <c r="F460" s="79"/>
      <c r="G460" s="183"/>
      <c r="H460" s="79"/>
      <c r="I460" s="24"/>
      <c r="J460" s="28"/>
      <c r="K460" s="184"/>
      <c r="L460" s="79"/>
      <c r="M460" s="185"/>
      <c r="N460" s="79"/>
      <c r="O460" s="186"/>
      <c r="P460" s="79"/>
      <c r="Q460" s="187"/>
      <c r="R460" s="79"/>
      <c r="S460" s="181"/>
      <c r="T460" s="79"/>
      <c r="U460" s="181"/>
      <c r="V460" s="79"/>
      <c r="W460" s="182"/>
      <c r="X460" s="79"/>
      <c r="Y460" s="182"/>
      <c r="Z460" s="79"/>
      <c r="AA460" s="181"/>
      <c r="AB460" s="79"/>
      <c r="AC460" s="181"/>
      <c r="AD460" s="79"/>
      <c r="AE460" s="182"/>
      <c r="AF460" s="79"/>
      <c r="AG460" s="182"/>
      <c r="AH460" s="79"/>
      <c r="AI460" s="181"/>
      <c r="AJ460" s="79"/>
      <c r="AK460" s="181"/>
      <c r="AL460" s="79"/>
      <c r="AM460" s="182"/>
      <c r="AN460" s="79"/>
      <c r="AO460" s="182"/>
      <c r="AP460" s="79"/>
      <c r="AQ460" s="181"/>
      <c r="AR460" s="79"/>
      <c r="AS460" s="181"/>
      <c r="AT460" s="79"/>
      <c r="AU460" s="182"/>
      <c r="AV460" s="79"/>
      <c r="AW460" s="182"/>
      <c r="AX460" s="79"/>
      <c r="AY460" s="181"/>
      <c r="AZ460" s="79"/>
      <c r="BA460" s="181"/>
      <c r="BB460" s="79"/>
      <c r="BC460" s="182"/>
      <c r="BD460" s="79"/>
      <c r="BE460" s="182"/>
      <c r="BF460" s="79"/>
      <c r="BG460" s="181"/>
      <c r="BH460" s="79"/>
      <c r="BI460" s="181"/>
      <c r="BJ460" s="79"/>
      <c r="BK460" s="182"/>
      <c r="BL460" s="79"/>
      <c r="BM460" s="182"/>
      <c r="BN460" s="79"/>
      <c r="BO460" s="180"/>
      <c r="BP460" s="78"/>
      <c r="BQ460" s="79"/>
      <c r="BR460" s="26"/>
      <c r="BS460" s="193"/>
      <c r="BT460" s="79"/>
      <c r="BU460" s="192"/>
      <c r="BV460" s="78"/>
      <c r="BW460" s="78"/>
      <c r="BX460" s="78"/>
      <c r="BY460" s="78"/>
      <c r="BZ460" s="78"/>
      <c r="CA460" s="79"/>
      <c r="CB460" s="192"/>
      <c r="CC460" s="78"/>
      <c r="CD460" s="78"/>
      <c r="CE460" s="78"/>
      <c r="CF460" s="78"/>
      <c r="CG460" s="78"/>
      <c r="CH460" s="79"/>
      <c r="CI460" s="27">
        <f t="shared" si="1"/>
        <v>0</v>
      </c>
    </row>
    <row r="461" spans="1:87" ht="34.5" customHeight="1" x14ac:dyDescent="0.25">
      <c r="A461" s="23">
        <f t="shared" si="0"/>
        <v>449</v>
      </c>
      <c r="B461" s="179"/>
      <c r="C461" s="79"/>
      <c r="D461" s="181"/>
      <c r="E461" s="78"/>
      <c r="F461" s="79"/>
      <c r="G461" s="188"/>
      <c r="H461" s="79"/>
      <c r="I461" s="24"/>
      <c r="J461" s="25"/>
      <c r="K461" s="184"/>
      <c r="L461" s="79"/>
      <c r="M461" s="189"/>
      <c r="N461" s="79"/>
      <c r="O461" s="186"/>
      <c r="P461" s="79"/>
      <c r="Q461" s="190"/>
      <c r="R461" s="79"/>
      <c r="S461" s="181"/>
      <c r="T461" s="79"/>
      <c r="U461" s="181"/>
      <c r="V461" s="79"/>
      <c r="W461" s="179"/>
      <c r="X461" s="79"/>
      <c r="Y461" s="179"/>
      <c r="Z461" s="79"/>
      <c r="AA461" s="181"/>
      <c r="AB461" s="79"/>
      <c r="AC461" s="181"/>
      <c r="AD461" s="79"/>
      <c r="AE461" s="179"/>
      <c r="AF461" s="79"/>
      <c r="AG461" s="179"/>
      <c r="AH461" s="79"/>
      <c r="AI461" s="181"/>
      <c r="AJ461" s="79"/>
      <c r="AK461" s="181"/>
      <c r="AL461" s="79"/>
      <c r="AM461" s="179"/>
      <c r="AN461" s="79"/>
      <c r="AO461" s="179"/>
      <c r="AP461" s="79"/>
      <c r="AQ461" s="181"/>
      <c r="AR461" s="79"/>
      <c r="AS461" s="181"/>
      <c r="AT461" s="79"/>
      <c r="AU461" s="179"/>
      <c r="AV461" s="79"/>
      <c r="AW461" s="179"/>
      <c r="AX461" s="79"/>
      <c r="AY461" s="181"/>
      <c r="AZ461" s="79"/>
      <c r="BA461" s="181"/>
      <c r="BB461" s="79"/>
      <c r="BC461" s="179"/>
      <c r="BD461" s="79"/>
      <c r="BE461" s="179"/>
      <c r="BF461" s="79"/>
      <c r="BG461" s="181"/>
      <c r="BH461" s="79"/>
      <c r="BI461" s="181"/>
      <c r="BJ461" s="79"/>
      <c r="BK461" s="179"/>
      <c r="BL461" s="79"/>
      <c r="BM461" s="179"/>
      <c r="BN461" s="79"/>
      <c r="BO461" s="180"/>
      <c r="BP461" s="78"/>
      <c r="BQ461" s="79"/>
      <c r="BR461" s="26"/>
      <c r="BS461" s="191"/>
      <c r="BT461" s="79"/>
      <c r="BU461" s="192"/>
      <c r="BV461" s="78"/>
      <c r="BW461" s="78"/>
      <c r="BX461" s="78"/>
      <c r="BY461" s="78"/>
      <c r="BZ461" s="78"/>
      <c r="CA461" s="79"/>
      <c r="CB461" s="192"/>
      <c r="CC461" s="78"/>
      <c r="CD461" s="78"/>
      <c r="CE461" s="78"/>
      <c r="CF461" s="78"/>
      <c r="CG461" s="78"/>
      <c r="CH461" s="79"/>
      <c r="CI461" s="27">
        <f t="shared" si="1"/>
        <v>0</v>
      </c>
    </row>
    <row r="462" spans="1:87" ht="34.5" customHeight="1" x14ac:dyDescent="0.25">
      <c r="A462" s="23">
        <f t="shared" si="0"/>
        <v>450</v>
      </c>
      <c r="B462" s="182"/>
      <c r="C462" s="79"/>
      <c r="D462" s="179"/>
      <c r="E462" s="78"/>
      <c r="F462" s="79"/>
      <c r="G462" s="183"/>
      <c r="H462" s="79"/>
      <c r="I462" s="24"/>
      <c r="J462" s="28"/>
      <c r="K462" s="184"/>
      <c r="L462" s="79"/>
      <c r="M462" s="185"/>
      <c r="N462" s="79"/>
      <c r="O462" s="186"/>
      <c r="P462" s="79"/>
      <c r="Q462" s="187"/>
      <c r="R462" s="79"/>
      <c r="S462" s="181"/>
      <c r="T462" s="79"/>
      <c r="U462" s="181"/>
      <c r="V462" s="79"/>
      <c r="W462" s="182"/>
      <c r="X462" s="79"/>
      <c r="Y462" s="182"/>
      <c r="Z462" s="79"/>
      <c r="AA462" s="181"/>
      <c r="AB462" s="79"/>
      <c r="AC462" s="181"/>
      <c r="AD462" s="79"/>
      <c r="AE462" s="182"/>
      <c r="AF462" s="79"/>
      <c r="AG462" s="182"/>
      <c r="AH462" s="79"/>
      <c r="AI462" s="181"/>
      <c r="AJ462" s="79"/>
      <c r="AK462" s="181"/>
      <c r="AL462" s="79"/>
      <c r="AM462" s="182"/>
      <c r="AN462" s="79"/>
      <c r="AO462" s="182"/>
      <c r="AP462" s="79"/>
      <c r="AQ462" s="181"/>
      <c r="AR462" s="79"/>
      <c r="AS462" s="181"/>
      <c r="AT462" s="79"/>
      <c r="AU462" s="182"/>
      <c r="AV462" s="79"/>
      <c r="AW462" s="182"/>
      <c r="AX462" s="79"/>
      <c r="AY462" s="181"/>
      <c r="AZ462" s="79"/>
      <c r="BA462" s="181"/>
      <c r="BB462" s="79"/>
      <c r="BC462" s="182"/>
      <c r="BD462" s="79"/>
      <c r="BE462" s="182"/>
      <c r="BF462" s="79"/>
      <c r="BG462" s="181"/>
      <c r="BH462" s="79"/>
      <c r="BI462" s="181"/>
      <c r="BJ462" s="79"/>
      <c r="BK462" s="182"/>
      <c r="BL462" s="79"/>
      <c r="BM462" s="182"/>
      <c r="BN462" s="79"/>
      <c r="BO462" s="180"/>
      <c r="BP462" s="78"/>
      <c r="BQ462" s="79"/>
      <c r="BR462" s="26"/>
      <c r="BS462" s="193"/>
      <c r="BT462" s="79"/>
      <c r="BU462" s="192"/>
      <c r="BV462" s="78"/>
      <c r="BW462" s="78"/>
      <c r="BX462" s="78"/>
      <c r="BY462" s="78"/>
      <c r="BZ462" s="78"/>
      <c r="CA462" s="79"/>
      <c r="CB462" s="192"/>
      <c r="CC462" s="78"/>
      <c r="CD462" s="78"/>
      <c r="CE462" s="78"/>
      <c r="CF462" s="78"/>
      <c r="CG462" s="78"/>
      <c r="CH462" s="79"/>
      <c r="CI462" s="27">
        <f t="shared" si="1"/>
        <v>0</v>
      </c>
    </row>
    <row r="463" spans="1:87" ht="34.5" customHeight="1" x14ac:dyDescent="0.25">
      <c r="A463" s="23">
        <f t="shared" si="0"/>
        <v>451</v>
      </c>
      <c r="B463" s="179"/>
      <c r="C463" s="79"/>
      <c r="D463" s="181"/>
      <c r="E463" s="78"/>
      <c r="F463" s="79"/>
      <c r="G463" s="188"/>
      <c r="H463" s="79"/>
      <c r="I463" s="24"/>
      <c r="J463" s="25"/>
      <c r="K463" s="184"/>
      <c r="L463" s="79"/>
      <c r="M463" s="189"/>
      <c r="N463" s="79"/>
      <c r="O463" s="186"/>
      <c r="P463" s="79"/>
      <c r="Q463" s="190"/>
      <c r="R463" s="79"/>
      <c r="S463" s="181"/>
      <c r="T463" s="79"/>
      <c r="U463" s="181"/>
      <c r="V463" s="79"/>
      <c r="W463" s="179"/>
      <c r="X463" s="79"/>
      <c r="Y463" s="179"/>
      <c r="Z463" s="79"/>
      <c r="AA463" s="181"/>
      <c r="AB463" s="79"/>
      <c r="AC463" s="181"/>
      <c r="AD463" s="79"/>
      <c r="AE463" s="179"/>
      <c r="AF463" s="79"/>
      <c r="AG463" s="179"/>
      <c r="AH463" s="79"/>
      <c r="AI463" s="181"/>
      <c r="AJ463" s="79"/>
      <c r="AK463" s="181"/>
      <c r="AL463" s="79"/>
      <c r="AM463" s="179"/>
      <c r="AN463" s="79"/>
      <c r="AO463" s="179"/>
      <c r="AP463" s="79"/>
      <c r="AQ463" s="181"/>
      <c r="AR463" s="79"/>
      <c r="AS463" s="181"/>
      <c r="AT463" s="79"/>
      <c r="AU463" s="179"/>
      <c r="AV463" s="79"/>
      <c r="AW463" s="179"/>
      <c r="AX463" s="79"/>
      <c r="AY463" s="181"/>
      <c r="AZ463" s="79"/>
      <c r="BA463" s="181"/>
      <c r="BB463" s="79"/>
      <c r="BC463" s="179"/>
      <c r="BD463" s="79"/>
      <c r="BE463" s="179"/>
      <c r="BF463" s="79"/>
      <c r="BG463" s="181"/>
      <c r="BH463" s="79"/>
      <c r="BI463" s="181"/>
      <c r="BJ463" s="79"/>
      <c r="BK463" s="179"/>
      <c r="BL463" s="79"/>
      <c r="BM463" s="179"/>
      <c r="BN463" s="79"/>
      <c r="BO463" s="180"/>
      <c r="BP463" s="78"/>
      <c r="BQ463" s="79"/>
      <c r="BR463" s="26"/>
      <c r="BS463" s="191"/>
      <c r="BT463" s="79"/>
      <c r="BU463" s="192"/>
      <c r="BV463" s="78"/>
      <c r="BW463" s="78"/>
      <c r="BX463" s="78"/>
      <c r="BY463" s="78"/>
      <c r="BZ463" s="78"/>
      <c r="CA463" s="79"/>
      <c r="CB463" s="192"/>
      <c r="CC463" s="78"/>
      <c r="CD463" s="78"/>
      <c r="CE463" s="78"/>
      <c r="CF463" s="78"/>
      <c r="CG463" s="78"/>
      <c r="CH463" s="79"/>
      <c r="CI463" s="27">
        <f t="shared" si="1"/>
        <v>0</v>
      </c>
    </row>
    <row r="464" spans="1:87" ht="34.5" customHeight="1" x14ac:dyDescent="0.25">
      <c r="A464" s="23">
        <f t="shared" si="0"/>
        <v>452</v>
      </c>
      <c r="B464" s="182"/>
      <c r="C464" s="79"/>
      <c r="D464" s="179"/>
      <c r="E464" s="78"/>
      <c r="F464" s="79"/>
      <c r="G464" s="183"/>
      <c r="H464" s="79"/>
      <c r="I464" s="24"/>
      <c r="J464" s="28"/>
      <c r="K464" s="184"/>
      <c r="L464" s="79"/>
      <c r="M464" s="185"/>
      <c r="N464" s="79"/>
      <c r="O464" s="186"/>
      <c r="P464" s="79"/>
      <c r="Q464" s="187"/>
      <c r="R464" s="79"/>
      <c r="S464" s="181"/>
      <c r="T464" s="79"/>
      <c r="U464" s="181"/>
      <c r="V464" s="79"/>
      <c r="W464" s="182"/>
      <c r="X464" s="79"/>
      <c r="Y464" s="182"/>
      <c r="Z464" s="79"/>
      <c r="AA464" s="181"/>
      <c r="AB464" s="79"/>
      <c r="AC464" s="181"/>
      <c r="AD464" s="79"/>
      <c r="AE464" s="182"/>
      <c r="AF464" s="79"/>
      <c r="AG464" s="182"/>
      <c r="AH464" s="79"/>
      <c r="AI464" s="181"/>
      <c r="AJ464" s="79"/>
      <c r="AK464" s="181"/>
      <c r="AL464" s="79"/>
      <c r="AM464" s="182"/>
      <c r="AN464" s="79"/>
      <c r="AO464" s="182"/>
      <c r="AP464" s="79"/>
      <c r="AQ464" s="181"/>
      <c r="AR464" s="79"/>
      <c r="AS464" s="181"/>
      <c r="AT464" s="79"/>
      <c r="AU464" s="182"/>
      <c r="AV464" s="79"/>
      <c r="AW464" s="182"/>
      <c r="AX464" s="79"/>
      <c r="AY464" s="181"/>
      <c r="AZ464" s="79"/>
      <c r="BA464" s="181"/>
      <c r="BB464" s="79"/>
      <c r="BC464" s="182"/>
      <c r="BD464" s="79"/>
      <c r="BE464" s="182"/>
      <c r="BF464" s="79"/>
      <c r="BG464" s="181"/>
      <c r="BH464" s="79"/>
      <c r="BI464" s="181"/>
      <c r="BJ464" s="79"/>
      <c r="BK464" s="182"/>
      <c r="BL464" s="79"/>
      <c r="BM464" s="182"/>
      <c r="BN464" s="79"/>
      <c r="BO464" s="180"/>
      <c r="BP464" s="78"/>
      <c r="BQ464" s="79"/>
      <c r="BR464" s="26"/>
      <c r="BS464" s="193"/>
      <c r="BT464" s="79"/>
      <c r="BU464" s="192"/>
      <c r="BV464" s="78"/>
      <c r="BW464" s="78"/>
      <c r="BX464" s="78"/>
      <c r="BY464" s="78"/>
      <c r="BZ464" s="78"/>
      <c r="CA464" s="79"/>
      <c r="CB464" s="192"/>
      <c r="CC464" s="78"/>
      <c r="CD464" s="78"/>
      <c r="CE464" s="78"/>
      <c r="CF464" s="78"/>
      <c r="CG464" s="78"/>
      <c r="CH464" s="79"/>
      <c r="CI464" s="27">
        <f t="shared" si="1"/>
        <v>0</v>
      </c>
    </row>
    <row r="465" spans="1:87" ht="34.5" customHeight="1" x14ac:dyDescent="0.25">
      <c r="A465" s="23">
        <f t="shared" si="0"/>
        <v>453</v>
      </c>
      <c r="B465" s="179"/>
      <c r="C465" s="79"/>
      <c r="D465" s="181"/>
      <c r="E465" s="78"/>
      <c r="F465" s="79"/>
      <c r="G465" s="188"/>
      <c r="H465" s="79"/>
      <c r="I465" s="24"/>
      <c r="J465" s="25"/>
      <c r="K465" s="184"/>
      <c r="L465" s="79"/>
      <c r="M465" s="189"/>
      <c r="N465" s="79"/>
      <c r="O465" s="186"/>
      <c r="P465" s="79"/>
      <c r="Q465" s="190"/>
      <c r="R465" s="79"/>
      <c r="S465" s="181"/>
      <c r="T465" s="79"/>
      <c r="U465" s="181"/>
      <c r="V465" s="79"/>
      <c r="W465" s="179"/>
      <c r="X465" s="79"/>
      <c r="Y465" s="179"/>
      <c r="Z465" s="79"/>
      <c r="AA465" s="181"/>
      <c r="AB465" s="79"/>
      <c r="AC465" s="181"/>
      <c r="AD465" s="79"/>
      <c r="AE465" s="179"/>
      <c r="AF465" s="79"/>
      <c r="AG465" s="179"/>
      <c r="AH465" s="79"/>
      <c r="AI465" s="181"/>
      <c r="AJ465" s="79"/>
      <c r="AK465" s="181"/>
      <c r="AL465" s="79"/>
      <c r="AM465" s="179"/>
      <c r="AN465" s="79"/>
      <c r="AO465" s="179"/>
      <c r="AP465" s="79"/>
      <c r="AQ465" s="181"/>
      <c r="AR465" s="79"/>
      <c r="AS465" s="181"/>
      <c r="AT465" s="79"/>
      <c r="AU465" s="179"/>
      <c r="AV465" s="79"/>
      <c r="AW465" s="179"/>
      <c r="AX465" s="79"/>
      <c r="AY465" s="181"/>
      <c r="AZ465" s="79"/>
      <c r="BA465" s="181"/>
      <c r="BB465" s="79"/>
      <c r="BC465" s="179"/>
      <c r="BD465" s="79"/>
      <c r="BE465" s="179"/>
      <c r="BF465" s="79"/>
      <c r="BG465" s="181"/>
      <c r="BH465" s="79"/>
      <c r="BI465" s="181"/>
      <c r="BJ465" s="79"/>
      <c r="BK465" s="179"/>
      <c r="BL465" s="79"/>
      <c r="BM465" s="179"/>
      <c r="BN465" s="79"/>
      <c r="BO465" s="180"/>
      <c r="BP465" s="78"/>
      <c r="BQ465" s="79"/>
      <c r="BR465" s="26"/>
      <c r="BS465" s="191"/>
      <c r="BT465" s="79"/>
      <c r="BU465" s="192"/>
      <c r="BV465" s="78"/>
      <c r="BW465" s="78"/>
      <c r="BX465" s="78"/>
      <c r="BY465" s="78"/>
      <c r="BZ465" s="78"/>
      <c r="CA465" s="79"/>
      <c r="CB465" s="192"/>
      <c r="CC465" s="78"/>
      <c r="CD465" s="78"/>
      <c r="CE465" s="78"/>
      <c r="CF465" s="78"/>
      <c r="CG465" s="78"/>
      <c r="CH465" s="79"/>
      <c r="CI465" s="27">
        <f t="shared" si="1"/>
        <v>0</v>
      </c>
    </row>
    <row r="466" spans="1:87" ht="34.5" customHeight="1" x14ac:dyDescent="0.25">
      <c r="A466" s="23">
        <f t="shared" si="0"/>
        <v>454</v>
      </c>
      <c r="B466" s="182"/>
      <c r="C466" s="79"/>
      <c r="D466" s="179"/>
      <c r="E466" s="78"/>
      <c r="F466" s="79"/>
      <c r="G466" s="183"/>
      <c r="H466" s="79"/>
      <c r="I466" s="24"/>
      <c r="J466" s="28"/>
      <c r="K466" s="184"/>
      <c r="L466" s="79"/>
      <c r="M466" s="185"/>
      <c r="N466" s="79"/>
      <c r="O466" s="186"/>
      <c r="P466" s="79"/>
      <c r="Q466" s="187"/>
      <c r="R466" s="79"/>
      <c r="S466" s="181"/>
      <c r="T466" s="79"/>
      <c r="U466" s="181"/>
      <c r="V466" s="79"/>
      <c r="W466" s="182"/>
      <c r="X466" s="79"/>
      <c r="Y466" s="182"/>
      <c r="Z466" s="79"/>
      <c r="AA466" s="181"/>
      <c r="AB466" s="79"/>
      <c r="AC466" s="181"/>
      <c r="AD466" s="79"/>
      <c r="AE466" s="182"/>
      <c r="AF466" s="79"/>
      <c r="AG466" s="182"/>
      <c r="AH466" s="79"/>
      <c r="AI466" s="181"/>
      <c r="AJ466" s="79"/>
      <c r="AK466" s="181"/>
      <c r="AL466" s="79"/>
      <c r="AM466" s="182"/>
      <c r="AN466" s="79"/>
      <c r="AO466" s="182"/>
      <c r="AP466" s="79"/>
      <c r="AQ466" s="181"/>
      <c r="AR466" s="79"/>
      <c r="AS466" s="181"/>
      <c r="AT466" s="79"/>
      <c r="AU466" s="182"/>
      <c r="AV466" s="79"/>
      <c r="AW466" s="182"/>
      <c r="AX466" s="79"/>
      <c r="AY466" s="181"/>
      <c r="AZ466" s="79"/>
      <c r="BA466" s="181"/>
      <c r="BB466" s="79"/>
      <c r="BC466" s="182"/>
      <c r="BD466" s="79"/>
      <c r="BE466" s="182"/>
      <c r="BF466" s="79"/>
      <c r="BG466" s="181"/>
      <c r="BH466" s="79"/>
      <c r="BI466" s="181"/>
      <c r="BJ466" s="79"/>
      <c r="BK466" s="182"/>
      <c r="BL466" s="79"/>
      <c r="BM466" s="182"/>
      <c r="BN466" s="79"/>
      <c r="BO466" s="180"/>
      <c r="BP466" s="78"/>
      <c r="BQ466" s="79"/>
      <c r="BR466" s="26"/>
      <c r="BS466" s="193"/>
      <c r="BT466" s="79"/>
      <c r="BU466" s="192"/>
      <c r="BV466" s="78"/>
      <c r="BW466" s="78"/>
      <c r="BX466" s="78"/>
      <c r="BY466" s="78"/>
      <c r="BZ466" s="78"/>
      <c r="CA466" s="79"/>
      <c r="CB466" s="192"/>
      <c r="CC466" s="78"/>
      <c r="CD466" s="78"/>
      <c r="CE466" s="78"/>
      <c r="CF466" s="78"/>
      <c r="CG466" s="78"/>
      <c r="CH466" s="79"/>
      <c r="CI466" s="27">
        <f t="shared" si="1"/>
        <v>0</v>
      </c>
    </row>
    <row r="467" spans="1:87" ht="34.5" customHeight="1" x14ac:dyDescent="0.25">
      <c r="A467" s="23">
        <f t="shared" si="0"/>
        <v>455</v>
      </c>
      <c r="B467" s="179"/>
      <c r="C467" s="79"/>
      <c r="D467" s="181"/>
      <c r="E467" s="78"/>
      <c r="F467" s="79"/>
      <c r="G467" s="188"/>
      <c r="H467" s="79"/>
      <c r="I467" s="24"/>
      <c r="J467" s="25"/>
      <c r="K467" s="184"/>
      <c r="L467" s="79"/>
      <c r="M467" s="189"/>
      <c r="N467" s="79"/>
      <c r="O467" s="186"/>
      <c r="P467" s="79"/>
      <c r="Q467" s="190"/>
      <c r="R467" s="79"/>
      <c r="S467" s="181"/>
      <c r="T467" s="79"/>
      <c r="U467" s="181"/>
      <c r="V467" s="79"/>
      <c r="W467" s="179"/>
      <c r="X467" s="79"/>
      <c r="Y467" s="179"/>
      <c r="Z467" s="79"/>
      <c r="AA467" s="181"/>
      <c r="AB467" s="79"/>
      <c r="AC467" s="181"/>
      <c r="AD467" s="79"/>
      <c r="AE467" s="179"/>
      <c r="AF467" s="79"/>
      <c r="AG467" s="179"/>
      <c r="AH467" s="79"/>
      <c r="AI467" s="181"/>
      <c r="AJ467" s="79"/>
      <c r="AK467" s="181"/>
      <c r="AL467" s="79"/>
      <c r="AM467" s="179"/>
      <c r="AN467" s="79"/>
      <c r="AO467" s="179"/>
      <c r="AP467" s="79"/>
      <c r="AQ467" s="181"/>
      <c r="AR467" s="79"/>
      <c r="AS467" s="181"/>
      <c r="AT467" s="79"/>
      <c r="AU467" s="179"/>
      <c r="AV467" s="79"/>
      <c r="AW467" s="179"/>
      <c r="AX467" s="79"/>
      <c r="AY467" s="181"/>
      <c r="AZ467" s="79"/>
      <c r="BA467" s="181"/>
      <c r="BB467" s="79"/>
      <c r="BC467" s="179"/>
      <c r="BD467" s="79"/>
      <c r="BE467" s="179"/>
      <c r="BF467" s="79"/>
      <c r="BG467" s="181"/>
      <c r="BH467" s="79"/>
      <c r="BI467" s="181"/>
      <c r="BJ467" s="79"/>
      <c r="BK467" s="179"/>
      <c r="BL467" s="79"/>
      <c r="BM467" s="179"/>
      <c r="BN467" s="79"/>
      <c r="BO467" s="180"/>
      <c r="BP467" s="78"/>
      <c r="BQ467" s="79"/>
      <c r="BR467" s="26"/>
      <c r="BS467" s="191"/>
      <c r="BT467" s="79"/>
      <c r="BU467" s="192"/>
      <c r="BV467" s="78"/>
      <c r="BW467" s="78"/>
      <c r="BX467" s="78"/>
      <c r="BY467" s="78"/>
      <c r="BZ467" s="78"/>
      <c r="CA467" s="79"/>
      <c r="CB467" s="192"/>
      <c r="CC467" s="78"/>
      <c r="CD467" s="78"/>
      <c r="CE467" s="78"/>
      <c r="CF467" s="78"/>
      <c r="CG467" s="78"/>
      <c r="CH467" s="79"/>
      <c r="CI467" s="27">
        <f t="shared" si="1"/>
        <v>0</v>
      </c>
    </row>
    <row r="468" spans="1:87" ht="34.5" customHeight="1" x14ac:dyDescent="0.25">
      <c r="A468" s="23">
        <f t="shared" si="0"/>
        <v>456</v>
      </c>
      <c r="B468" s="182"/>
      <c r="C468" s="79"/>
      <c r="D468" s="179"/>
      <c r="E468" s="78"/>
      <c r="F468" s="79"/>
      <c r="G468" s="183"/>
      <c r="H468" s="79"/>
      <c r="I468" s="24"/>
      <c r="J468" s="28"/>
      <c r="K468" s="184"/>
      <c r="L468" s="79"/>
      <c r="M468" s="185"/>
      <c r="N468" s="79"/>
      <c r="O468" s="186"/>
      <c r="P468" s="79"/>
      <c r="Q468" s="187"/>
      <c r="R468" s="79"/>
      <c r="S468" s="181"/>
      <c r="T468" s="79"/>
      <c r="U468" s="181"/>
      <c r="V468" s="79"/>
      <c r="W468" s="182"/>
      <c r="X468" s="79"/>
      <c r="Y468" s="182"/>
      <c r="Z468" s="79"/>
      <c r="AA468" s="181"/>
      <c r="AB468" s="79"/>
      <c r="AC468" s="181"/>
      <c r="AD468" s="79"/>
      <c r="AE468" s="182"/>
      <c r="AF468" s="79"/>
      <c r="AG468" s="182"/>
      <c r="AH468" s="79"/>
      <c r="AI468" s="181"/>
      <c r="AJ468" s="79"/>
      <c r="AK468" s="181"/>
      <c r="AL468" s="79"/>
      <c r="AM468" s="182"/>
      <c r="AN468" s="79"/>
      <c r="AO468" s="182"/>
      <c r="AP468" s="79"/>
      <c r="AQ468" s="181"/>
      <c r="AR468" s="79"/>
      <c r="AS468" s="181"/>
      <c r="AT468" s="79"/>
      <c r="AU468" s="182"/>
      <c r="AV468" s="79"/>
      <c r="AW468" s="182"/>
      <c r="AX468" s="79"/>
      <c r="AY468" s="181"/>
      <c r="AZ468" s="79"/>
      <c r="BA468" s="181"/>
      <c r="BB468" s="79"/>
      <c r="BC468" s="182"/>
      <c r="BD468" s="79"/>
      <c r="BE468" s="182"/>
      <c r="BF468" s="79"/>
      <c r="BG468" s="181"/>
      <c r="BH468" s="79"/>
      <c r="BI468" s="181"/>
      <c r="BJ468" s="79"/>
      <c r="BK468" s="182"/>
      <c r="BL468" s="79"/>
      <c r="BM468" s="182"/>
      <c r="BN468" s="79"/>
      <c r="BO468" s="180"/>
      <c r="BP468" s="78"/>
      <c r="BQ468" s="79"/>
      <c r="BR468" s="26"/>
      <c r="BS468" s="193"/>
      <c r="BT468" s="79"/>
      <c r="BU468" s="192"/>
      <c r="BV468" s="78"/>
      <c r="BW468" s="78"/>
      <c r="BX468" s="78"/>
      <c r="BY468" s="78"/>
      <c r="BZ468" s="78"/>
      <c r="CA468" s="79"/>
      <c r="CB468" s="192"/>
      <c r="CC468" s="78"/>
      <c r="CD468" s="78"/>
      <c r="CE468" s="78"/>
      <c r="CF468" s="78"/>
      <c r="CG468" s="78"/>
      <c r="CH468" s="79"/>
      <c r="CI468" s="27">
        <f t="shared" si="1"/>
        <v>0</v>
      </c>
    </row>
    <row r="469" spans="1:87" ht="34.5" customHeight="1" x14ac:dyDescent="0.25">
      <c r="A469" s="23">
        <f t="shared" si="0"/>
        <v>457</v>
      </c>
      <c r="B469" s="179"/>
      <c r="C469" s="79"/>
      <c r="D469" s="181"/>
      <c r="E469" s="78"/>
      <c r="F469" s="79"/>
      <c r="G469" s="188"/>
      <c r="H469" s="79"/>
      <c r="I469" s="24"/>
      <c r="J469" s="25"/>
      <c r="K469" s="184"/>
      <c r="L469" s="79"/>
      <c r="M469" s="189"/>
      <c r="N469" s="79"/>
      <c r="O469" s="186"/>
      <c r="P469" s="79"/>
      <c r="Q469" s="190"/>
      <c r="R469" s="79"/>
      <c r="S469" s="181"/>
      <c r="T469" s="79"/>
      <c r="U469" s="181"/>
      <c r="V469" s="79"/>
      <c r="W469" s="179"/>
      <c r="X469" s="79"/>
      <c r="Y469" s="179"/>
      <c r="Z469" s="79"/>
      <c r="AA469" s="181"/>
      <c r="AB469" s="79"/>
      <c r="AC469" s="181"/>
      <c r="AD469" s="79"/>
      <c r="AE469" s="179"/>
      <c r="AF469" s="79"/>
      <c r="AG469" s="179"/>
      <c r="AH469" s="79"/>
      <c r="AI469" s="181"/>
      <c r="AJ469" s="79"/>
      <c r="AK469" s="181"/>
      <c r="AL469" s="79"/>
      <c r="AM469" s="179"/>
      <c r="AN469" s="79"/>
      <c r="AO469" s="179"/>
      <c r="AP469" s="79"/>
      <c r="AQ469" s="181"/>
      <c r="AR469" s="79"/>
      <c r="AS469" s="181"/>
      <c r="AT469" s="79"/>
      <c r="AU469" s="179"/>
      <c r="AV469" s="79"/>
      <c r="AW469" s="179"/>
      <c r="AX469" s="79"/>
      <c r="AY469" s="181"/>
      <c r="AZ469" s="79"/>
      <c r="BA469" s="181"/>
      <c r="BB469" s="79"/>
      <c r="BC469" s="179"/>
      <c r="BD469" s="79"/>
      <c r="BE469" s="179"/>
      <c r="BF469" s="79"/>
      <c r="BG469" s="181"/>
      <c r="BH469" s="79"/>
      <c r="BI469" s="181"/>
      <c r="BJ469" s="79"/>
      <c r="BK469" s="179"/>
      <c r="BL469" s="79"/>
      <c r="BM469" s="179"/>
      <c r="BN469" s="79"/>
      <c r="BO469" s="180"/>
      <c r="BP469" s="78"/>
      <c r="BQ469" s="79"/>
      <c r="BR469" s="26"/>
      <c r="BS469" s="191"/>
      <c r="BT469" s="79"/>
      <c r="BU469" s="192"/>
      <c r="BV469" s="78"/>
      <c r="BW469" s="78"/>
      <c r="BX469" s="78"/>
      <c r="BY469" s="78"/>
      <c r="BZ469" s="78"/>
      <c r="CA469" s="79"/>
      <c r="CB469" s="192"/>
      <c r="CC469" s="78"/>
      <c r="CD469" s="78"/>
      <c r="CE469" s="78"/>
      <c r="CF469" s="78"/>
      <c r="CG469" s="78"/>
      <c r="CH469" s="79"/>
      <c r="CI469" s="27">
        <f t="shared" si="1"/>
        <v>0</v>
      </c>
    </row>
    <row r="470" spans="1:87" ht="34.5" customHeight="1" x14ac:dyDescent="0.25">
      <c r="A470" s="23">
        <f t="shared" si="0"/>
        <v>458</v>
      </c>
      <c r="B470" s="182"/>
      <c r="C470" s="79"/>
      <c r="D470" s="179"/>
      <c r="E470" s="78"/>
      <c r="F470" s="79"/>
      <c r="G470" s="183"/>
      <c r="H470" s="79"/>
      <c r="I470" s="24"/>
      <c r="J470" s="28"/>
      <c r="K470" s="184"/>
      <c r="L470" s="79"/>
      <c r="M470" s="185"/>
      <c r="N470" s="79"/>
      <c r="O470" s="186"/>
      <c r="P470" s="79"/>
      <c r="Q470" s="187"/>
      <c r="R470" s="79"/>
      <c r="S470" s="181"/>
      <c r="T470" s="79"/>
      <c r="U470" s="181"/>
      <c r="V470" s="79"/>
      <c r="W470" s="182"/>
      <c r="X470" s="79"/>
      <c r="Y470" s="182"/>
      <c r="Z470" s="79"/>
      <c r="AA470" s="181"/>
      <c r="AB470" s="79"/>
      <c r="AC470" s="181"/>
      <c r="AD470" s="79"/>
      <c r="AE470" s="182"/>
      <c r="AF470" s="79"/>
      <c r="AG470" s="182"/>
      <c r="AH470" s="79"/>
      <c r="AI470" s="181"/>
      <c r="AJ470" s="79"/>
      <c r="AK470" s="181"/>
      <c r="AL470" s="79"/>
      <c r="AM470" s="182"/>
      <c r="AN470" s="79"/>
      <c r="AO470" s="182"/>
      <c r="AP470" s="79"/>
      <c r="AQ470" s="181"/>
      <c r="AR470" s="79"/>
      <c r="AS470" s="181"/>
      <c r="AT470" s="79"/>
      <c r="AU470" s="182"/>
      <c r="AV470" s="79"/>
      <c r="AW470" s="182"/>
      <c r="AX470" s="79"/>
      <c r="AY470" s="181"/>
      <c r="AZ470" s="79"/>
      <c r="BA470" s="181"/>
      <c r="BB470" s="79"/>
      <c r="BC470" s="182"/>
      <c r="BD470" s="79"/>
      <c r="BE470" s="182"/>
      <c r="BF470" s="79"/>
      <c r="BG470" s="181"/>
      <c r="BH470" s="79"/>
      <c r="BI470" s="181"/>
      <c r="BJ470" s="79"/>
      <c r="BK470" s="182"/>
      <c r="BL470" s="79"/>
      <c r="BM470" s="182"/>
      <c r="BN470" s="79"/>
      <c r="BO470" s="180"/>
      <c r="BP470" s="78"/>
      <c r="BQ470" s="79"/>
      <c r="BR470" s="26"/>
      <c r="BS470" s="193"/>
      <c r="BT470" s="79"/>
      <c r="BU470" s="192"/>
      <c r="BV470" s="78"/>
      <c r="BW470" s="78"/>
      <c r="BX470" s="78"/>
      <c r="BY470" s="78"/>
      <c r="BZ470" s="78"/>
      <c r="CA470" s="79"/>
      <c r="CB470" s="192"/>
      <c r="CC470" s="78"/>
      <c r="CD470" s="78"/>
      <c r="CE470" s="78"/>
      <c r="CF470" s="78"/>
      <c r="CG470" s="78"/>
      <c r="CH470" s="79"/>
      <c r="CI470" s="27">
        <f t="shared" si="1"/>
        <v>0</v>
      </c>
    </row>
    <row r="471" spans="1:87" ht="34.5" customHeight="1" x14ac:dyDescent="0.25">
      <c r="A471" s="23">
        <f t="shared" si="0"/>
        <v>459</v>
      </c>
      <c r="B471" s="179"/>
      <c r="C471" s="79"/>
      <c r="D471" s="181"/>
      <c r="E471" s="78"/>
      <c r="F471" s="79"/>
      <c r="G471" s="188"/>
      <c r="H471" s="79"/>
      <c r="I471" s="24"/>
      <c r="J471" s="25"/>
      <c r="K471" s="184"/>
      <c r="L471" s="79"/>
      <c r="M471" s="189"/>
      <c r="N471" s="79"/>
      <c r="O471" s="186"/>
      <c r="P471" s="79"/>
      <c r="Q471" s="190"/>
      <c r="R471" s="79"/>
      <c r="S471" s="181"/>
      <c r="T471" s="79"/>
      <c r="U471" s="181"/>
      <c r="V471" s="79"/>
      <c r="W471" s="179"/>
      <c r="X471" s="79"/>
      <c r="Y471" s="179"/>
      <c r="Z471" s="79"/>
      <c r="AA471" s="181"/>
      <c r="AB471" s="79"/>
      <c r="AC471" s="181"/>
      <c r="AD471" s="79"/>
      <c r="AE471" s="179"/>
      <c r="AF471" s="79"/>
      <c r="AG471" s="179"/>
      <c r="AH471" s="79"/>
      <c r="AI471" s="181"/>
      <c r="AJ471" s="79"/>
      <c r="AK471" s="181"/>
      <c r="AL471" s="79"/>
      <c r="AM471" s="179"/>
      <c r="AN471" s="79"/>
      <c r="AO471" s="179"/>
      <c r="AP471" s="79"/>
      <c r="AQ471" s="181"/>
      <c r="AR471" s="79"/>
      <c r="AS471" s="181"/>
      <c r="AT471" s="79"/>
      <c r="AU471" s="179"/>
      <c r="AV471" s="79"/>
      <c r="AW471" s="179"/>
      <c r="AX471" s="79"/>
      <c r="AY471" s="181"/>
      <c r="AZ471" s="79"/>
      <c r="BA471" s="181"/>
      <c r="BB471" s="79"/>
      <c r="BC471" s="179"/>
      <c r="BD471" s="79"/>
      <c r="BE471" s="179"/>
      <c r="BF471" s="79"/>
      <c r="BG471" s="181"/>
      <c r="BH471" s="79"/>
      <c r="BI471" s="181"/>
      <c r="BJ471" s="79"/>
      <c r="BK471" s="179"/>
      <c r="BL471" s="79"/>
      <c r="BM471" s="179"/>
      <c r="BN471" s="79"/>
      <c r="BO471" s="180"/>
      <c r="BP471" s="78"/>
      <c r="BQ471" s="79"/>
      <c r="BR471" s="26"/>
      <c r="BS471" s="191"/>
      <c r="BT471" s="79"/>
      <c r="BU471" s="192"/>
      <c r="BV471" s="78"/>
      <c r="BW471" s="78"/>
      <c r="BX471" s="78"/>
      <c r="BY471" s="78"/>
      <c r="BZ471" s="78"/>
      <c r="CA471" s="79"/>
      <c r="CB471" s="192"/>
      <c r="CC471" s="78"/>
      <c r="CD471" s="78"/>
      <c r="CE471" s="78"/>
      <c r="CF471" s="78"/>
      <c r="CG471" s="78"/>
      <c r="CH471" s="79"/>
      <c r="CI471" s="27">
        <f t="shared" si="1"/>
        <v>0</v>
      </c>
    </row>
    <row r="472" spans="1:87" ht="34.5" customHeight="1" x14ac:dyDescent="0.25">
      <c r="A472" s="23">
        <f t="shared" si="0"/>
        <v>460</v>
      </c>
      <c r="B472" s="182"/>
      <c r="C472" s="79"/>
      <c r="D472" s="179"/>
      <c r="E472" s="78"/>
      <c r="F472" s="79"/>
      <c r="G472" s="183"/>
      <c r="H472" s="79"/>
      <c r="I472" s="24"/>
      <c r="J472" s="28"/>
      <c r="K472" s="184"/>
      <c r="L472" s="79"/>
      <c r="M472" s="185"/>
      <c r="N472" s="79"/>
      <c r="O472" s="186"/>
      <c r="P472" s="79"/>
      <c r="Q472" s="187"/>
      <c r="R472" s="79"/>
      <c r="S472" s="181"/>
      <c r="T472" s="79"/>
      <c r="U472" s="181"/>
      <c r="V472" s="79"/>
      <c r="W472" s="182"/>
      <c r="X472" s="79"/>
      <c r="Y472" s="182"/>
      <c r="Z472" s="79"/>
      <c r="AA472" s="181"/>
      <c r="AB472" s="79"/>
      <c r="AC472" s="181"/>
      <c r="AD472" s="79"/>
      <c r="AE472" s="182"/>
      <c r="AF472" s="79"/>
      <c r="AG472" s="182"/>
      <c r="AH472" s="79"/>
      <c r="AI472" s="181"/>
      <c r="AJ472" s="79"/>
      <c r="AK472" s="181"/>
      <c r="AL472" s="79"/>
      <c r="AM472" s="182"/>
      <c r="AN472" s="79"/>
      <c r="AO472" s="182"/>
      <c r="AP472" s="79"/>
      <c r="AQ472" s="181"/>
      <c r="AR472" s="79"/>
      <c r="AS472" s="181"/>
      <c r="AT472" s="79"/>
      <c r="AU472" s="182"/>
      <c r="AV472" s="79"/>
      <c r="AW472" s="182"/>
      <c r="AX472" s="79"/>
      <c r="AY472" s="181"/>
      <c r="AZ472" s="79"/>
      <c r="BA472" s="181"/>
      <c r="BB472" s="79"/>
      <c r="BC472" s="182"/>
      <c r="BD472" s="79"/>
      <c r="BE472" s="182"/>
      <c r="BF472" s="79"/>
      <c r="BG472" s="181"/>
      <c r="BH472" s="79"/>
      <c r="BI472" s="181"/>
      <c r="BJ472" s="79"/>
      <c r="BK472" s="182"/>
      <c r="BL472" s="79"/>
      <c r="BM472" s="182"/>
      <c r="BN472" s="79"/>
      <c r="BO472" s="180"/>
      <c r="BP472" s="78"/>
      <c r="BQ472" s="79"/>
      <c r="BR472" s="26"/>
      <c r="BS472" s="193"/>
      <c r="BT472" s="79"/>
      <c r="BU472" s="192"/>
      <c r="BV472" s="78"/>
      <c r="BW472" s="78"/>
      <c r="BX472" s="78"/>
      <c r="BY472" s="78"/>
      <c r="BZ472" s="78"/>
      <c r="CA472" s="79"/>
      <c r="CB472" s="192"/>
      <c r="CC472" s="78"/>
      <c r="CD472" s="78"/>
      <c r="CE472" s="78"/>
      <c r="CF472" s="78"/>
      <c r="CG472" s="78"/>
      <c r="CH472" s="79"/>
      <c r="CI472" s="27">
        <f t="shared" si="1"/>
        <v>0</v>
      </c>
    </row>
    <row r="473" spans="1:87" ht="34.5" customHeight="1" x14ac:dyDescent="0.25">
      <c r="A473" s="23">
        <f t="shared" si="0"/>
        <v>461</v>
      </c>
      <c r="B473" s="179"/>
      <c r="C473" s="79"/>
      <c r="D473" s="181"/>
      <c r="E473" s="78"/>
      <c r="F473" s="79"/>
      <c r="G473" s="188"/>
      <c r="H473" s="79"/>
      <c r="I473" s="24"/>
      <c r="J473" s="25"/>
      <c r="K473" s="184"/>
      <c r="L473" s="79"/>
      <c r="M473" s="189"/>
      <c r="N473" s="79"/>
      <c r="O473" s="186"/>
      <c r="P473" s="79"/>
      <c r="Q473" s="190"/>
      <c r="R473" s="79"/>
      <c r="S473" s="181"/>
      <c r="T473" s="79"/>
      <c r="U473" s="181"/>
      <c r="V473" s="79"/>
      <c r="W473" s="179"/>
      <c r="X473" s="79"/>
      <c r="Y473" s="179"/>
      <c r="Z473" s="79"/>
      <c r="AA473" s="181"/>
      <c r="AB473" s="79"/>
      <c r="AC473" s="181"/>
      <c r="AD473" s="79"/>
      <c r="AE473" s="179"/>
      <c r="AF473" s="79"/>
      <c r="AG473" s="179"/>
      <c r="AH473" s="79"/>
      <c r="AI473" s="181"/>
      <c r="AJ473" s="79"/>
      <c r="AK473" s="181"/>
      <c r="AL473" s="79"/>
      <c r="AM473" s="179"/>
      <c r="AN473" s="79"/>
      <c r="AO473" s="179"/>
      <c r="AP473" s="79"/>
      <c r="AQ473" s="181"/>
      <c r="AR473" s="79"/>
      <c r="AS473" s="181"/>
      <c r="AT473" s="79"/>
      <c r="AU473" s="179"/>
      <c r="AV473" s="79"/>
      <c r="AW473" s="179"/>
      <c r="AX473" s="79"/>
      <c r="AY473" s="181"/>
      <c r="AZ473" s="79"/>
      <c r="BA473" s="181"/>
      <c r="BB473" s="79"/>
      <c r="BC473" s="179"/>
      <c r="BD473" s="79"/>
      <c r="BE473" s="179"/>
      <c r="BF473" s="79"/>
      <c r="BG473" s="181"/>
      <c r="BH473" s="79"/>
      <c r="BI473" s="181"/>
      <c r="BJ473" s="79"/>
      <c r="BK473" s="179"/>
      <c r="BL473" s="79"/>
      <c r="BM473" s="179"/>
      <c r="BN473" s="79"/>
      <c r="BO473" s="180"/>
      <c r="BP473" s="78"/>
      <c r="BQ473" s="79"/>
      <c r="BR473" s="26"/>
      <c r="BS473" s="191"/>
      <c r="BT473" s="79"/>
      <c r="BU473" s="192"/>
      <c r="BV473" s="78"/>
      <c r="BW473" s="78"/>
      <c r="BX473" s="78"/>
      <c r="BY473" s="78"/>
      <c r="BZ473" s="78"/>
      <c r="CA473" s="79"/>
      <c r="CB473" s="192"/>
      <c r="CC473" s="78"/>
      <c r="CD473" s="78"/>
      <c r="CE473" s="78"/>
      <c r="CF473" s="78"/>
      <c r="CG473" s="78"/>
      <c r="CH473" s="79"/>
      <c r="CI473" s="27">
        <f t="shared" si="1"/>
        <v>0</v>
      </c>
    </row>
    <row r="474" spans="1:87" ht="34.5" customHeight="1" x14ac:dyDescent="0.25">
      <c r="A474" s="23">
        <f t="shared" si="0"/>
        <v>462</v>
      </c>
      <c r="B474" s="182"/>
      <c r="C474" s="79"/>
      <c r="D474" s="179"/>
      <c r="E474" s="78"/>
      <c r="F474" s="79"/>
      <c r="G474" s="183"/>
      <c r="H474" s="79"/>
      <c r="I474" s="24"/>
      <c r="J474" s="28"/>
      <c r="K474" s="184"/>
      <c r="L474" s="79"/>
      <c r="M474" s="185"/>
      <c r="N474" s="79"/>
      <c r="O474" s="186"/>
      <c r="P474" s="79"/>
      <c r="Q474" s="187"/>
      <c r="R474" s="79"/>
      <c r="S474" s="181"/>
      <c r="T474" s="79"/>
      <c r="U474" s="181"/>
      <c r="V474" s="79"/>
      <c r="W474" s="182"/>
      <c r="X474" s="79"/>
      <c r="Y474" s="182"/>
      <c r="Z474" s="79"/>
      <c r="AA474" s="181"/>
      <c r="AB474" s="79"/>
      <c r="AC474" s="181"/>
      <c r="AD474" s="79"/>
      <c r="AE474" s="182"/>
      <c r="AF474" s="79"/>
      <c r="AG474" s="182"/>
      <c r="AH474" s="79"/>
      <c r="AI474" s="181"/>
      <c r="AJ474" s="79"/>
      <c r="AK474" s="181"/>
      <c r="AL474" s="79"/>
      <c r="AM474" s="182"/>
      <c r="AN474" s="79"/>
      <c r="AO474" s="182"/>
      <c r="AP474" s="79"/>
      <c r="AQ474" s="181"/>
      <c r="AR474" s="79"/>
      <c r="AS474" s="181"/>
      <c r="AT474" s="79"/>
      <c r="AU474" s="182"/>
      <c r="AV474" s="79"/>
      <c r="AW474" s="182"/>
      <c r="AX474" s="79"/>
      <c r="AY474" s="181"/>
      <c r="AZ474" s="79"/>
      <c r="BA474" s="181"/>
      <c r="BB474" s="79"/>
      <c r="BC474" s="182"/>
      <c r="BD474" s="79"/>
      <c r="BE474" s="182"/>
      <c r="BF474" s="79"/>
      <c r="BG474" s="181"/>
      <c r="BH474" s="79"/>
      <c r="BI474" s="181"/>
      <c r="BJ474" s="79"/>
      <c r="BK474" s="182"/>
      <c r="BL474" s="79"/>
      <c r="BM474" s="182"/>
      <c r="BN474" s="79"/>
      <c r="BO474" s="180"/>
      <c r="BP474" s="78"/>
      <c r="BQ474" s="79"/>
      <c r="BR474" s="26"/>
      <c r="BS474" s="193"/>
      <c r="BT474" s="79"/>
      <c r="BU474" s="192"/>
      <c r="BV474" s="78"/>
      <c r="BW474" s="78"/>
      <c r="BX474" s="78"/>
      <c r="BY474" s="78"/>
      <c r="BZ474" s="78"/>
      <c r="CA474" s="79"/>
      <c r="CB474" s="192"/>
      <c r="CC474" s="78"/>
      <c r="CD474" s="78"/>
      <c r="CE474" s="78"/>
      <c r="CF474" s="78"/>
      <c r="CG474" s="78"/>
      <c r="CH474" s="79"/>
      <c r="CI474" s="27">
        <f t="shared" si="1"/>
        <v>0</v>
      </c>
    </row>
    <row r="475" spans="1:87" ht="34.5" customHeight="1" x14ac:dyDescent="0.25">
      <c r="A475" s="23">
        <f t="shared" si="0"/>
        <v>463</v>
      </c>
      <c r="B475" s="179"/>
      <c r="C475" s="79"/>
      <c r="D475" s="181"/>
      <c r="E475" s="78"/>
      <c r="F475" s="79"/>
      <c r="G475" s="188"/>
      <c r="H475" s="79"/>
      <c r="I475" s="24"/>
      <c r="J475" s="25"/>
      <c r="K475" s="184"/>
      <c r="L475" s="79"/>
      <c r="M475" s="189"/>
      <c r="N475" s="79"/>
      <c r="O475" s="186"/>
      <c r="P475" s="79"/>
      <c r="Q475" s="190"/>
      <c r="R475" s="79"/>
      <c r="S475" s="181"/>
      <c r="T475" s="79"/>
      <c r="U475" s="181"/>
      <c r="V475" s="79"/>
      <c r="W475" s="179"/>
      <c r="X475" s="79"/>
      <c r="Y475" s="179"/>
      <c r="Z475" s="79"/>
      <c r="AA475" s="181"/>
      <c r="AB475" s="79"/>
      <c r="AC475" s="181"/>
      <c r="AD475" s="79"/>
      <c r="AE475" s="179"/>
      <c r="AF475" s="79"/>
      <c r="AG475" s="179"/>
      <c r="AH475" s="79"/>
      <c r="AI475" s="181"/>
      <c r="AJ475" s="79"/>
      <c r="AK475" s="181"/>
      <c r="AL475" s="79"/>
      <c r="AM475" s="179"/>
      <c r="AN475" s="79"/>
      <c r="AO475" s="179"/>
      <c r="AP475" s="79"/>
      <c r="AQ475" s="181"/>
      <c r="AR475" s="79"/>
      <c r="AS475" s="181"/>
      <c r="AT475" s="79"/>
      <c r="AU475" s="179"/>
      <c r="AV475" s="79"/>
      <c r="AW475" s="179"/>
      <c r="AX475" s="79"/>
      <c r="AY475" s="181"/>
      <c r="AZ475" s="79"/>
      <c r="BA475" s="181"/>
      <c r="BB475" s="79"/>
      <c r="BC475" s="179"/>
      <c r="BD475" s="79"/>
      <c r="BE475" s="179"/>
      <c r="BF475" s="79"/>
      <c r="BG475" s="181"/>
      <c r="BH475" s="79"/>
      <c r="BI475" s="181"/>
      <c r="BJ475" s="79"/>
      <c r="BK475" s="179"/>
      <c r="BL475" s="79"/>
      <c r="BM475" s="179"/>
      <c r="BN475" s="79"/>
      <c r="BO475" s="180"/>
      <c r="BP475" s="78"/>
      <c r="BQ475" s="79"/>
      <c r="BR475" s="26"/>
      <c r="BS475" s="191"/>
      <c r="BT475" s="79"/>
      <c r="BU475" s="192"/>
      <c r="BV475" s="78"/>
      <c r="BW475" s="78"/>
      <c r="BX475" s="78"/>
      <c r="BY475" s="78"/>
      <c r="BZ475" s="78"/>
      <c r="CA475" s="79"/>
      <c r="CB475" s="192"/>
      <c r="CC475" s="78"/>
      <c r="CD475" s="78"/>
      <c r="CE475" s="78"/>
      <c r="CF475" s="78"/>
      <c r="CG475" s="78"/>
      <c r="CH475" s="79"/>
      <c r="CI475" s="27">
        <f t="shared" si="1"/>
        <v>0</v>
      </c>
    </row>
    <row r="476" spans="1:87" ht="34.5" customHeight="1" x14ac:dyDescent="0.25">
      <c r="A476" s="23">
        <f t="shared" si="0"/>
        <v>464</v>
      </c>
      <c r="B476" s="182"/>
      <c r="C476" s="79"/>
      <c r="D476" s="179"/>
      <c r="E476" s="78"/>
      <c r="F476" s="79"/>
      <c r="G476" s="183"/>
      <c r="H476" s="79"/>
      <c r="I476" s="24"/>
      <c r="J476" s="28"/>
      <c r="K476" s="184"/>
      <c r="L476" s="79"/>
      <c r="M476" s="185"/>
      <c r="N476" s="79"/>
      <c r="O476" s="186"/>
      <c r="P476" s="79"/>
      <c r="Q476" s="187"/>
      <c r="R476" s="79"/>
      <c r="S476" s="181"/>
      <c r="T476" s="79"/>
      <c r="U476" s="181"/>
      <c r="V476" s="79"/>
      <c r="W476" s="182"/>
      <c r="X476" s="79"/>
      <c r="Y476" s="182"/>
      <c r="Z476" s="79"/>
      <c r="AA476" s="181"/>
      <c r="AB476" s="79"/>
      <c r="AC476" s="181"/>
      <c r="AD476" s="79"/>
      <c r="AE476" s="182"/>
      <c r="AF476" s="79"/>
      <c r="AG476" s="182"/>
      <c r="AH476" s="79"/>
      <c r="AI476" s="181"/>
      <c r="AJ476" s="79"/>
      <c r="AK476" s="181"/>
      <c r="AL476" s="79"/>
      <c r="AM476" s="182"/>
      <c r="AN476" s="79"/>
      <c r="AO476" s="182"/>
      <c r="AP476" s="79"/>
      <c r="AQ476" s="181"/>
      <c r="AR476" s="79"/>
      <c r="AS476" s="181"/>
      <c r="AT476" s="79"/>
      <c r="AU476" s="182"/>
      <c r="AV476" s="79"/>
      <c r="AW476" s="182"/>
      <c r="AX476" s="79"/>
      <c r="AY476" s="181"/>
      <c r="AZ476" s="79"/>
      <c r="BA476" s="181"/>
      <c r="BB476" s="79"/>
      <c r="BC476" s="182"/>
      <c r="BD476" s="79"/>
      <c r="BE476" s="182"/>
      <c r="BF476" s="79"/>
      <c r="BG476" s="181"/>
      <c r="BH476" s="79"/>
      <c r="BI476" s="181"/>
      <c r="BJ476" s="79"/>
      <c r="BK476" s="182"/>
      <c r="BL476" s="79"/>
      <c r="BM476" s="182"/>
      <c r="BN476" s="79"/>
      <c r="BO476" s="180"/>
      <c r="BP476" s="78"/>
      <c r="BQ476" s="79"/>
      <c r="BR476" s="26"/>
      <c r="BS476" s="193"/>
      <c r="BT476" s="79"/>
      <c r="BU476" s="192"/>
      <c r="BV476" s="78"/>
      <c r="BW476" s="78"/>
      <c r="BX476" s="78"/>
      <c r="BY476" s="78"/>
      <c r="BZ476" s="78"/>
      <c r="CA476" s="79"/>
      <c r="CB476" s="192"/>
      <c r="CC476" s="78"/>
      <c r="CD476" s="78"/>
      <c r="CE476" s="78"/>
      <c r="CF476" s="78"/>
      <c r="CG476" s="78"/>
      <c r="CH476" s="79"/>
      <c r="CI476" s="27">
        <f t="shared" si="1"/>
        <v>0</v>
      </c>
    </row>
    <row r="477" spans="1:87" ht="34.5" customHeight="1" x14ac:dyDescent="0.25">
      <c r="A477" s="23">
        <f t="shared" si="0"/>
        <v>465</v>
      </c>
      <c r="B477" s="179"/>
      <c r="C477" s="79"/>
      <c r="D477" s="181"/>
      <c r="E477" s="78"/>
      <c r="F477" s="79"/>
      <c r="G477" s="188"/>
      <c r="H477" s="79"/>
      <c r="I477" s="24"/>
      <c r="J477" s="25"/>
      <c r="K477" s="184"/>
      <c r="L477" s="79"/>
      <c r="M477" s="189"/>
      <c r="N477" s="79"/>
      <c r="O477" s="186"/>
      <c r="P477" s="79"/>
      <c r="Q477" s="190"/>
      <c r="R477" s="79"/>
      <c r="S477" s="181"/>
      <c r="T477" s="79"/>
      <c r="U477" s="181"/>
      <c r="V477" s="79"/>
      <c r="W477" s="179"/>
      <c r="X477" s="79"/>
      <c r="Y477" s="179"/>
      <c r="Z477" s="79"/>
      <c r="AA477" s="181"/>
      <c r="AB477" s="79"/>
      <c r="AC477" s="181"/>
      <c r="AD477" s="79"/>
      <c r="AE477" s="179"/>
      <c r="AF477" s="79"/>
      <c r="AG477" s="179"/>
      <c r="AH477" s="79"/>
      <c r="AI477" s="181"/>
      <c r="AJ477" s="79"/>
      <c r="AK477" s="181"/>
      <c r="AL477" s="79"/>
      <c r="AM477" s="179"/>
      <c r="AN477" s="79"/>
      <c r="AO477" s="179"/>
      <c r="AP477" s="79"/>
      <c r="AQ477" s="181"/>
      <c r="AR477" s="79"/>
      <c r="AS477" s="181"/>
      <c r="AT477" s="79"/>
      <c r="AU477" s="179"/>
      <c r="AV477" s="79"/>
      <c r="AW477" s="179"/>
      <c r="AX477" s="79"/>
      <c r="AY477" s="181"/>
      <c r="AZ477" s="79"/>
      <c r="BA477" s="181"/>
      <c r="BB477" s="79"/>
      <c r="BC477" s="179"/>
      <c r="BD477" s="79"/>
      <c r="BE477" s="179"/>
      <c r="BF477" s="79"/>
      <c r="BG477" s="181"/>
      <c r="BH477" s="79"/>
      <c r="BI477" s="181"/>
      <c r="BJ477" s="79"/>
      <c r="BK477" s="179"/>
      <c r="BL477" s="79"/>
      <c r="BM477" s="179"/>
      <c r="BN477" s="79"/>
      <c r="BO477" s="180"/>
      <c r="BP477" s="78"/>
      <c r="BQ477" s="79"/>
      <c r="BR477" s="26"/>
      <c r="BS477" s="191"/>
      <c r="BT477" s="79"/>
      <c r="BU477" s="192"/>
      <c r="BV477" s="78"/>
      <c r="BW477" s="78"/>
      <c r="BX477" s="78"/>
      <c r="BY477" s="78"/>
      <c r="BZ477" s="78"/>
      <c r="CA477" s="79"/>
      <c r="CB477" s="192"/>
      <c r="CC477" s="78"/>
      <c r="CD477" s="78"/>
      <c r="CE477" s="78"/>
      <c r="CF477" s="78"/>
      <c r="CG477" s="78"/>
      <c r="CH477" s="79"/>
      <c r="CI477" s="27">
        <f t="shared" si="1"/>
        <v>0</v>
      </c>
    </row>
    <row r="478" spans="1:87" ht="34.5" customHeight="1" x14ac:dyDescent="0.25">
      <c r="A478" s="23">
        <f t="shared" si="0"/>
        <v>466</v>
      </c>
      <c r="B478" s="182"/>
      <c r="C478" s="79"/>
      <c r="D478" s="179"/>
      <c r="E478" s="78"/>
      <c r="F478" s="79"/>
      <c r="G478" s="183"/>
      <c r="H478" s="79"/>
      <c r="I478" s="24"/>
      <c r="J478" s="28"/>
      <c r="K478" s="184"/>
      <c r="L478" s="79"/>
      <c r="M478" s="185"/>
      <c r="N478" s="79"/>
      <c r="O478" s="186"/>
      <c r="P478" s="79"/>
      <c r="Q478" s="187"/>
      <c r="R478" s="79"/>
      <c r="S478" s="181"/>
      <c r="T478" s="79"/>
      <c r="U478" s="181"/>
      <c r="V478" s="79"/>
      <c r="W478" s="182"/>
      <c r="X478" s="79"/>
      <c r="Y478" s="182"/>
      <c r="Z478" s="79"/>
      <c r="AA478" s="181"/>
      <c r="AB478" s="79"/>
      <c r="AC478" s="181"/>
      <c r="AD478" s="79"/>
      <c r="AE478" s="182"/>
      <c r="AF478" s="79"/>
      <c r="AG478" s="182"/>
      <c r="AH478" s="79"/>
      <c r="AI478" s="181"/>
      <c r="AJ478" s="79"/>
      <c r="AK478" s="181"/>
      <c r="AL478" s="79"/>
      <c r="AM478" s="182"/>
      <c r="AN478" s="79"/>
      <c r="AO478" s="182"/>
      <c r="AP478" s="79"/>
      <c r="AQ478" s="181"/>
      <c r="AR478" s="79"/>
      <c r="AS478" s="181"/>
      <c r="AT478" s="79"/>
      <c r="AU478" s="182"/>
      <c r="AV478" s="79"/>
      <c r="AW478" s="182"/>
      <c r="AX478" s="79"/>
      <c r="AY478" s="181"/>
      <c r="AZ478" s="79"/>
      <c r="BA478" s="181"/>
      <c r="BB478" s="79"/>
      <c r="BC478" s="182"/>
      <c r="BD478" s="79"/>
      <c r="BE478" s="182"/>
      <c r="BF478" s="79"/>
      <c r="BG478" s="181"/>
      <c r="BH478" s="79"/>
      <c r="BI478" s="181"/>
      <c r="BJ478" s="79"/>
      <c r="BK478" s="182"/>
      <c r="BL478" s="79"/>
      <c r="BM478" s="182"/>
      <c r="BN478" s="79"/>
      <c r="BO478" s="180"/>
      <c r="BP478" s="78"/>
      <c r="BQ478" s="79"/>
      <c r="BR478" s="26"/>
      <c r="BS478" s="193"/>
      <c r="BT478" s="79"/>
      <c r="BU478" s="192"/>
      <c r="BV478" s="78"/>
      <c r="BW478" s="78"/>
      <c r="BX478" s="78"/>
      <c r="BY478" s="78"/>
      <c r="BZ478" s="78"/>
      <c r="CA478" s="79"/>
      <c r="CB478" s="192"/>
      <c r="CC478" s="78"/>
      <c r="CD478" s="78"/>
      <c r="CE478" s="78"/>
      <c r="CF478" s="78"/>
      <c r="CG478" s="78"/>
      <c r="CH478" s="79"/>
      <c r="CI478" s="27">
        <f t="shared" si="1"/>
        <v>0</v>
      </c>
    </row>
    <row r="479" spans="1:87" ht="34.5" customHeight="1" x14ac:dyDescent="0.25">
      <c r="A479" s="23">
        <f t="shared" si="0"/>
        <v>467</v>
      </c>
      <c r="B479" s="179"/>
      <c r="C479" s="79"/>
      <c r="D479" s="181"/>
      <c r="E479" s="78"/>
      <c r="F479" s="79"/>
      <c r="G479" s="188"/>
      <c r="H479" s="79"/>
      <c r="I479" s="24"/>
      <c r="J479" s="25"/>
      <c r="K479" s="184"/>
      <c r="L479" s="79"/>
      <c r="M479" s="189"/>
      <c r="N479" s="79"/>
      <c r="O479" s="186"/>
      <c r="P479" s="79"/>
      <c r="Q479" s="190"/>
      <c r="R479" s="79"/>
      <c r="S479" s="181"/>
      <c r="T479" s="79"/>
      <c r="U479" s="181"/>
      <c r="V479" s="79"/>
      <c r="W479" s="179"/>
      <c r="X479" s="79"/>
      <c r="Y479" s="179"/>
      <c r="Z479" s="79"/>
      <c r="AA479" s="181"/>
      <c r="AB479" s="79"/>
      <c r="AC479" s="181"/>
      <c r="AD479" s="79"/>
      <c r="AE479" s="179"/>
      <c r="AF479" s="79"/>
      <c r="AG479" s="179"/>
      <c r="AH479" s="79"/>
      <c r="AI479" s="181"/>
      <c r="AJ479" s="79"/>
      <c r="AK479" s="181"/>
      <c r="AL479" s="79"/>
      <c r="AM479" s="179"/>
      <c r="AN479" s="79"/>
      <c r="AO479" s="179"/>
      <c r="AP479" s="79"/>
      <c r="AQ479" s="181"/>
      <c r="AR479" s="79"/>
      <c r="AS479" s="181"/>
      <c r="AT479" s="79"/>
      <c r="AU479" s="179"/>
      <c r="AV479" s="79"/>
      <c r="AW479" s="179"/>
      <c r="AX479" s="79"/>
      <c r="AY479" s="181"/>
      <c r="AZ479" s="79"/>
      <c r="BA479" s="181"/>
      <c r="BB479" s="79"/>
      <c r="BC479" s="179"/>
      <c r="BD479" s="79"/>
      <c r="BE479" s="179"/>
      <c r="BF479" s="79"/>
      <c r="BG479" s="181"/>
      <c r="BH479" s="79"/>
      <c r="BI479" s="181"/>
      <c r="BJ479" s="79"/>
      <c r="BK479" s="179"/>
      <c r="BL479" s="79"/>
      <c r="BM479" s="179"/>
      <c r="BN479" s="79"/>
      <c r="BO479" s="180"/>
      <c r="BP479" s="78"/>
      <c r="BQ479" s="79"/>
      <c r="BR479" s="26"/>
      <c r="BS479" s="191"/>
      <c r="BT479" s="79"/>
      <c r="BU479" s="192"/>
      <c r="BV479" s="78"/>
      <c r="BW479" s="78"/>
      <c r="BX479" s="78"/>
      <c r="BY479" s="78"/>
      <c r="BZ479" s="78"/>
      <c r="CA479" s="79"/>
      <c r="CB479" s="192"/>
      <c r="CC479" s="78"/>
      <c r="CD479" s="78"/>
      <c r="CE479" s="78"/>
      <c r="CF479" s="78"/>
      <c r="CG479" s="78"/>
      <c r="CH479" s="79"/>
      <c r="CI479" s="27">
        <f t="shared" si="1"/>
        <v>0</v>
      </c>
    </row>
    <row r="480" spans="1:87" ht="34.5" customHeight="1" x14ac:dyDescent="0.25">
      <c r="A480" s="23">
        <f t="shared" si="0"/>
        <v>468</v>
      </c>
      <c r="B480" s="182"/>
      <c r="C480" s="79"/>
      <c r="D480" s="179"/>
      <c r="E480" s="78"/>
      <c r="F480" s="79"/>
      <c r="G480" s="183"/>
      <c r="H480" s="79"/>
      <c r="I480" s="24"/>
      <c r="J480" s="28"/>
      <c r="K480" s="184"/>
      <c r="L480" s="79"/>
      <c r="M480" s="185"/>
      <c r="N480" s="79"/>
      <c r="O480" s="186"/>
      <c r="P480" s="79"/>
      <c r="Q480" s="187"/>
      <c r="R480" s="79"/>
      <c r="S480" s="181"/>
      <c r="T480" s="79"/>
      <c r="U480" s="181"/>
      <c r="V480" s="79"/>
      <c r="W480" s="182"/>
      <c r="X480" s="79"/>
      <c r="Y480" s="182"/>
      <c r="Z480" s="79"/>
      <c r="AA480" s="181"/>
      <c r="AB480" s="79"/>
      <c r="AC480" s="181"/>
      <c r="AD480" s="79"/>
      <c r="AE480" s="182"/>
      <c r="AF480" s="79"/>
      <c r="AG480" s="182"/>
      <c r="AH480" s="79"/>
      <c r="AI480" s="181"/>
      <c r="AJ480" s="79"/>
      <c r="AK480" s="181"/>
      <c r="AL480" s="79"/>
      <c r="AM480" s="182"/>
      <c r="AN480" s="79"/>
      <c r="AO480" s="182"/>
      <c r="AP480" s="79"/>
      <c r="AQ480" s="181"/>
      <c r="AR480" s="79"/>
      <c r="AS480" s="181"/>
      <c r="AT480" s="79"/>
      <c r="AU480" s="182"/>
      <c r="AV480" s="79"/>
      <c r="AW480" s="182"/>
      <c r="AX480" s="79"/>
      <c r="AY480" s="181"/>
      <c r="AZ480" s="79"/>
      <c r="BA480" s="181"/>
      <c r="BB480" s="79"/>
      <c r="BC480" s="182"/>
      <c r="BD480" s="79"/>
      <c r="BE480" s="182"/>
      <c r="BF480" s="79"/>
      <c r="BG480" s="181"/>
      <c r="BH480" s="79"/>
      <c r="BI480" s="181"/>
      <c r="BJ480" s="79"/>
      <c r="BK480" s="182"/>
      <c r="BL480" s="79"/>
      <c r="BM480" s="182"/>
      <c r="BN480" s="79"/>
      <c r="BO480" s="180"/>
      <c r="BP480" s="78"/>
      <c r="BQ480" s="79"/>
      <c r="BR480" s="26"/>
      <c r="BS480" s="193"/>
      <c r="BT480" s="79"/>
      <c r="BU480" s="192"/>
      <c r="BV480" s="78"/>
      <c r="BW480" s="78"/>
      <c r="BX480" s="78"/>
      <c r="BY480" s="78"/>
      <c r="BZ480" s="78"/>
      <c r="CA480" s="79"/>
      <c r="CB480" s="192"/>
      <c r="CC480" s="78"/>
      <c r="CD480" s="78"/>
      <c r="CE480" s="78"/>
      <c r="CF480" s="78"/>
      <c r="CG480" s="78"/>
      <c r="CH480" s="79"/>
      <c r="CI480" s="27">
        <f t="shared" si="1"/>
        <v>0</v>
      </c>
    </row>
    <row r="481" spans="1:87" ht="34.5" customHeight="1" x14ac:dyDescent="0.25">
      <c r="A481" s="23">
        <f t="shared" si="0"/>
        <v>469</v>
      </c>
      <c r="B481" s="179"/>
      <c r="C481" s="79"/>
      <c r="D481" s="181"/>
      <c r="E481" s="78"/>
      <c r="F481" s="79"/>
      <c r="G481" s="188"/>
      <c r="H481" s="79"/>
      <c r="I481" s="24"/>
      <c r="J481" s="25"/>
      <c r="K481" s="184"/>
      <c r="L481" s="79"/>
      <c r="M481" s="189"/>
      <c r="N481" s="79"/>
      <c r="O481" s="186"/>
      <c r="P481" s="79"/>
      <c r="Q481" s="190"/>
      <c r="R481" s="79"/>
      <c r="S481" s="181"/>
      <c r="T481" s="79"/>
      <c r="U481" s="181"/>
      <c r="V481" s="79"/>
      <c r="W481" s="179"/>
      <c r="X481" s="79"/>
      <c r="Y481" s="179"/>
      <c r="Z481" s="79"/>
      <c r="AA481" s="181"/>
      <c r="AB481" s="79"/>
      <c r="AC481" s="181"/>
      <c r="AD481" s="79"/>
      <c r="AE481" s="179"/>
      <c r="AF481" s="79"/>
      <c r="AG481" s="179"/>
      <c r="AH481" s="79"/>
      <c r="AI481" s="181"/>
      <c r="AJ481" s="79"/>
      <c r="AK481" s="181"/>
      <c r="AL481" s="79"/>
      <c r="AM481" s="179"/>
      <c r="AN481" s="79"/>
      <c r="AO481" s="179"/>
      <c r="AP481" s="79"/>
      <c r="AQ481" s="181"/>
      <c r="AR481" s="79"/>
      <c r="AS481" s="181"/>
      <c r="AT481" s="79"/>
      <c r="AU481" s="179"/>
      <c r="AV481" s="79"/>
      <c r="AW481" s="179"/>
      <c r="AX481" s="79"/>
      <c r="AY481" s="181"/>
      <c r="AZ481" s="79"/>
      <c r="BA481" s="181"/>
      <c r="BB481" s="79"/>
      <c r="BC481" s="179"/>
      <c r="BD481" s="79"/>
      <c r="BE481" s="179"/>
      <c r="BF481" s="79"/>
      <c r="BG481" s="181"/>
      <c r="BH481" s="79"/>
      <c r="BI481" s="181"/>
      <c r="BJ481" s="79"/>
      <c r="BK481" s="179"/>
      <c r="BL481" s="79"/>
      <c r="BM481" s="179"/>
      <c r="BN481" s="79"/>
      <c r="BO481" s="180"/>
      <c r="BP481" s="78"/>
      <c r="BQ481" s="79"/>
      <c r="BR481" s="26"/>
      <c r="BS481" s="191"/>
      <c r="BT481" s="79"/>
      <c r="BU481" s="192"/>
      <c r="BV481" s="78"/>
      <c r="BW481" s="78"/>
      <c r="BX481" s="78"/>
      <c r="BY481" s="78"/>
      <c r="BZ481" s="78"/>
      <c r="CA481" s="79"/>
      <c r="CB481" s="192"/>
      <c r="CC481" s="78"/>
      <c r="CD481" s="78"/>
      <c r="CE481" s="78"/>
      <c r="CF481" s="78"/>
      <c r="CG481" s="78"/>
      <c r="CH481" s="79"/>
      <c r="CI481" s="27">
        <f t="shared" si="1"/>
        <v>0</v>
      </c>
    </row>
    <row r="482" spans="1:87" ht="34.5" customHeight="1" x14ac:dyDescent="0.25">
      <c r="A482" s="23">
        <f t="shared" si="0"/>
        <v>470</v>
      </c>
      <c r="B482" s="182"/>
      <c r="C482" s="79"/>
      <c r="D482" s="179"/>
      <c r="E482" s="78"/>
      <c r="F482" s="79"/>
      <c r="G482" s="183"/>
      <c r="H482" s="79"/>
      <c r="I482" s="24"/>
      <c r="J482" s="28"/>
      <c r="K482" s="184"/>
      <c r="L482" s="79"/>
      <c r="M482" s="185"/>
      <c r="N482" s="79"/>
      <c r="O482" s="186"/>
      <c r="P482" s="79"/>
      <c r="Q482" s="187"/>
      <c r="R482" s="79"/>
      <c r="S482" s="181"/>
      <c r="T482" s="79"/>
      <c r="U482" s="181"/>
      <c r="V482" s="79"/>
      <c r="W482" s="182"/>
      <c r="X482" s="79"/>
      <c r="Y482" s="182"/>
      <c r="Z482" s="79"/>
      <c r="AA482" s="181"/>
      <c r="AB482" s="79"/>
      <c r="AC482" s="181"/>
      <c r="AD482" s="79"/>
      <c r="AE482" s="182"/>
      <c r="AF482" s="79"/>
      <c r="AG482" s="182"/>
      <c r="AH482" s="79"/>
      <c r="AI482" s="181"/>
      <c r="AJ482" s="79"/>
      <c r="AK482" s="181"/>
      <c r="AL482" s="79"/>
      <c r="AM482" s="182"/>
      <c r="AN482" s="79"/>
      <c r="AO482" s="182"/>
      <c r="AP482" s="79"/>
      <c r="AQ482" s="181"/>
      <c r="AR482" s="79"/>
      <c r="AS482" s="181"/>
      <c r="AT482" s="79"/>
      <c r="AU482" s="182"/>
      <c r="AV482" s="79"/>
      <c r="AW482" s="182"/>
      <c r="AX482" s="79"/>
      <c r="AY482" s="181"/>
      <c r="AZ482" s="79"/>
      <c r="BA482" s="181"/>
      <c r="BB482" s="79"/>
      <c r="BC482" s="182"/>
      <c r="BD482" s="79"/>
      <c r="BE482" s="182"/>
      <c r="BF482" s="79"/>
      <c r="BG482" s="181"/>
      <c r="BH482" s="79"/>
      <c r="BI482" s="181"/>
      <c r="BJ482" s="79"/>
      <c r="BK482" s="182"/>
      <c r="BL482" s="79"/>
      <c r="BM482" s="182"/>
      <c r="BN482" s="79"/>
      <c r="BO482" s="180"/>
      <c r="BP482" s="78"/>
      <c r="BQ482" s="79"/>
      <c r="BR482" s="26"/>
      <c r="BS482" s="193"/>
      <c r="BT482" s="79"/>
      <c r="BU482" s="192"/>
      <c r="BV482" s="78"/>
      <c r="BW482" s="78"/>
      <c r="BX482" s="78"/>
      <c r="BY482" s="78"/>
      <c r="BZ482" s="78"/>
      <c r="CA482" s="79"/>
      <c r="CB482" s="192"/>
      <c r="CC482" s="78"/>
      <c r="CD482" s="78"/>
      <c r="CE482" s="78"/>
      <c r="CF482" s="78"/>
      <c r="CG482" s="78"/>
      <c r="CH482" s="79"/>
      <c r="CI482" s="27">
        <f t="shared" si="1"/>
        <v>0</v>
      </c>
    </row>
    <row r="483" spans="1:87" ht="34.5" customHeight="1" x14ac:dyDescent="0.25">
      <c r="A483" s="23">
        <f t="shared" si="0"/>
        <v>471</v>
      </c>
      <c r="B483" s="179"/>
      <c r="C483" s="79"/>
      <c r="D483" s="181"/>
      <c r="E483" s="78"/>
      <c r="F483" s="79"/>
      <c r="G483" s="188"/>
      <c r="H483" s="79"/>
      <c r="I483" s="24"/>
      <c r="J483" s="25"/>
      <c r="K483" s="184"/>
      <c r="L483" s="79"/>
      <c r="M483" s="189"/>
      <c r="N483" s="79"/>
      <c r="O483" s="186"/>
      <c r="P483" s="79"/>
      <c r="Q483" s="190"/>
      <c r="R483" s="79"/>
      <c r="S483" s="181"/>
      <c r="T483" s="79"/>
      <c r="U483" s="181"/>
      <c r="V483" s="79"/>
      <c r="W483" s="179"/>
      <c r="X483" s="79"/>
      <c r="Y483" s="179"/>
      <c r="Z483" s="79"/>
      <c r="AA483" s="181"/>
      <c r="AB483" s="79"/>
      <c r="AC483" s="181"/>
      <c r="AD483" s="79"/>
      <c r="AE483" s="179"/>
      <c r="AF483" s="79"/>
      <c r="AG483" s="179"/>
      <c r="AH483" s="79"/>
      <c r="AI483" s="181"/>
      <c r="AJ483" s="79"/>
      <c r="AK483" s="181"/>
      <c r="AL483" s="79"/>
      <c r="AM483" s="179"/>
      <c r="AN483" s="79"/>
      <c r="AO483" s="179"/>
      <c r="AP483" s="79"/>
      <c r="AQ483" s="181"/>
      <c r="AR483" s="79"/>
      <c r="AS483" s="181"/>
      <c r="AT483" s="79"/>
      <c r="AU483" s="179"/>
      <c r="AV483" s="79"/>
      <c r="AW483" s="179"/>
      <c r="AX483" s="79"/>
      <c r="AY483" s="181"/>
      <c r="AZ483" s="79"/>
      <c r="BA483" s="181"/>
      <c r="BB483" s="79"/>
      <c r="BC483" s="179"/>
      <c r="BD483" s="79"/>
      <c r="BE483" s="179"/>
      <c r="BF483" s="79"/>
      <c r="BG483" s="181"/>
      <c r="BH483" s="79"/>
      <c r="BI483" s="181"/>
      <c r="BJ483" s="79"/>
      <c r="BK483" s="179"/>
      <c r="BL483" s="79"/>
      <c r="BM483" s="179"/>
      <c r="BN483" s="79"/>
      <c r="BO483" s="180"/>
      <c r="BP483" s="78"/>
      <c r="BQ483" s="79"/>
      <c r="BR483" s="26"/>
      <c r="BS483" s="191"/>
      <c r="BT483" s="79"/>
      <c r="BU483" s="192"/>
      <c r="BV483" s="78"/>
      <c r="BW483" s="78"/>
      <c r="BX483" s="78"/>
      <c r="BY483" s="78"/>
      <c r="BZ483" s="78"/>
      <c r="CA483" s="79"/>
      <c r="CB483" s="192"/>
      <c r="CC483" s="78"/>
      <c r="CD483" s="78"/>
      <c r="CE483" s="78"/>
      <c r="CF483" s="78"/>
      <c r="CG483" s="78"/>
      <c r="CH483" s="79"/>
      <c r="CI483" s="27">
        <f t="shared" si="1"/>
        <v>0</v>
      </c>
    </row>
    <row r="484" spans="1:87" ht="34.5" customHeight="1" x14ac:dyDescent="0.25">
      <c r="A484" s="23">
        <f t="shared" si="0"/>
        <v>472</v>
      </c>
      <c r="B484" s="182"/>
      <c r="C484" s="79"/>
      <c r="D484" s="179"/>
      <c r="E484" s="78"/>
      <c r="F484" s="79"/>
      <c r="G484" s="183"/>
      <c r="H484" s="79"/>
      <c r="I484" s="24"/>
      <c r="J484" s="28"/>
      <c r="K484" s="184"/>
      <c r="L484" s="79"/>
      <c r="M484" s="185"/>
      <c r="N484" s="79"/>
      <c r="O484" s="186"/>
      <c r="P484" s="79"/>
      <c r="Q484" s="187"/>
      <c r="R484" s="79"/>
      <c r="S484" s="181"/>
      <c r="T484" s="79"/>
      <c r="U484" s="181"/>
      <c r="V484" s="79"/>
      <c r="W484" s="182"/>
      <c r="X484" s="79"/>
      <c r="Y484" s="182"/>
      <c r="Z484" s="79"/>
      <c r="AA484" s="181"/>
      <c r="AB484" s="79"/>
      <c r="AC484" s="181"/>
      <c r="AD484" s="79"/>
      <c r="AE484" s="182"/>
      <c r="AF484" s="79"/>
      <c r="AG484" s="182"/>
      <c r="AH484" s="79"/>
      <c r="AI484" s="181"/>
      <c r="AJ484" s="79"/>
      <c r="AK484" s="181"/>
      <c r="AL484" s="79"/>
      <c r="AM484" s="182"/>
      <c r="AN484" s="79"/>
      <c r="AO484" s="182"/>
      <c r="AP484" s="79"/>
      <c r="AQ484" s="181"/>
      <c r="AR484" s="79"/>
      <c r="AS484" s="181"/>
      <c r="AT484" s="79"/>
      <c r="AU484" s="182"/>
      <c r="AV484" s="79"/>
      <c r="AW484" s="182"/>
      <c r="AX484" s="79"/>
      <c r="AY484" s="181"/>
      <c r="AZ484" s="79"/>
      <c r="BA484" s="181"/>
      <c r="BB484" s="79"/>
      <c r="BC484" s="182"/>
      <c r="BD484" s="79"/>
      <c r="BE484" s="182"/>
      <c r="BF484" s="79"/>
      <c r="BG484" s="181"/>
      <c r="BH484" s="79"/>
      <c r="BI484" s="181"/>
      <c r="BJ484" s="79"/>
      <c r="BK484" s="182"/>
      <c r="BL484" s="79"/>
      <c r="BM484" s="182"/>
      <c r="BN484" s="79"/>
      <c r="BO484" s="180"/>
      <c r="BP484" s="78"/>
      <c r="BQ484" s="79"/>
      <c r="BR484" s="26"/>
      <c r="BS484" s="193"/>
      <c r="BT484" s="79"/>
      <c r="BU484" s="192"/>
      <c r="BV484" s="78"/>
      <c r="BW484" s="78"/>
      <c r="BX484" s="78"/>
      <c r="BY484" s="78"/>
      <c r="BZ484" s="78"/>
      <c r="CA484" s="79"/>
      <c r="CB484" s="192"/>
      <c r="CC484" s="78"/>
      <c r="CD484" s="78"/>
      <c r="CE484" s="78"/>
      <c r="CF484" s="78"/>
      <c r="CG484" s="78"/>
      <c r="CH484" s="79"/>
      <c r="CI484" s="27">
        <f t="shared" si="1"/>
        <v>0</v>
      </c>
    </row>
    <row r="485" spans="1:87" ht="34.5" customHeight="1" x14ac:dyDescent="0.25">
      <c r="A485" s="23">
        <f t="shared" si="0"/>
        <v>473</v>
      </c>
      <c r="B485" s="179"/>
      <c r="C485" s="79"/>
      <c r="D485" s="181"/>
      <c r="E485" s="78"/>
      <c r="F485" s="79"/>
      <c r="G485" s="188"/>
      <c r="H485" s="79"/>
      <c r="I485" s="24"/>
      <c r="J485" s="25"/>
      <c r="K485" s="184"/>
      <c r="L485" s="79"/>
      <c r="M485" s="189"/>
      <c r="N485" s="79"/>
      <c r="O485" s="186"/>
      <c r="P485" s="79"/>
      <c r="Q485" s="190"/>
      <c r="R485" s="79"/>
      <c r="S485" s="181"/>
      <c r="T485" s="79"/>
      <c r="U485" s="181"/>
      <c r="V485" s="79"/>
      <c r="W485" s="179"/>
      <c r="X485" s="79"/>
      <c r="Y485" s="179"/>
      <c r="Z485" s="79"/>
      <c r="AA485" s="181"/>
      <c r="AB485" s="79"/>
      <c r="AC485" s="181"/>
      <c r="AD485" s="79"/>
      <c r="AE485" s="179"/>
      <c r="AF485" s="79"/>
      <c r="AG485" s="179"/>
      <c r="AH485" s="79"/>
      <c r="AI485" s="181"/>
      <c r="AJ485" s="79"/>
      <c r="AK485" s="181"/>
      <c r="AL485" s="79"/>
      <c r="AM485" s="179"/>
      <c r="AN485" s="79"/>
      <c r="AO485" s="179"/>
      <c r="AP485" s="79"/>
      <c r="AQ485" s="181"/>
      <c r="AR485" s="79"/>
      <c r="AS485" s="181"/>
      <c r="AT485" s="79"/>
      <c r="AU485" s="179"/>
      <c r="AV485" s="79"/>
      <c r="AW485" s="179"/>
      <c r="AX485" s="79"/>
      <c r="AY485" s="181"/>
      <c r="AZ485" s="79"/>
      <c r="BA485" s="181"/>
      <c r="BB485" s="79"/>
      <c r="BC485" s="179"/>
      <c r="BD485" s="79"/>
      <c r="BE485" s="179"/>
      <c r="BF485" s="79"/>
      <c r="BG485" s="181"/>
      <c r="BH485" s="79"/>
      <c r="BI485" s="181"/>
      <c r="BJ485" s="79"/>
      <c r="BK485" s="179"/>
      <c r="BL485" s="79"/>
      <c r="BM485" s="179"/>
      <c r="BN485" s="79"/>
      <c r="BO485" s="180"/>
      <c r="BP485" s="78"/>
      <c r="BQ485" s="79"/>
      <c r="BR485" s="26"/>
      <c r="BS485" s="191"/>
      <c r="BT485" s="79"/>
      <c r="BU485" s="192"/>
      <c r="BV485" s="78"/>
      <c r="BW485" s="78"/>
      <c r="BX485" s="78"/>
      <c r="BY485" s="78"/>
      <c r="BZ485" s="78"/>
      <c r="CA485" s="79"/>
      <c r="CB485" s="192"/>
      <c r="CC485" s="78"/>
      <c r="CD485" s="78"/>
      <c r="CE485" s="78"/>
      <c r="CF485" s="78"/>
      <c r="CG485" s="78"/>
      <c r="CH485" s="79"/>
      <c r="CI485" s="27">
        <f t="shared" si="1"/>
        <v>0</v>
      </c>
    </row>
    <row r="486" spans="1:87" ht="34.5" customHeight="1" x14ac:dyDescent="0.25">
      <c r="A486" s="23">
        <f t="shared" si="0"/>
        <v>474</v>
      </c>
      <c r="B486" s="182"/>
      <c r="C486" s="79"/>
      <c r="D486" s="179"/>
      <c r="E486" s="78"/>
      <c r="F486" s="79"/>
      <c r="G486" s="183"/>
      <c r="H486" s="79"/>
      <c r="I486" s="24"/>
      <c r="J486" s="28"/>
      <c r="K486" s="184"/>
      <c r="L486" s="79"/>
      <c r="M486" s="185"/>
      <c r="N486" s="79"/>
      <c r="O486" s="186"/>
      <c r="P486" s="79"/>
      <c r="Q486" s="187"/>
      <c r="R486" s="79"/>
      <c r="S486" s="181"/>
      <c r="T486" s="79"/>
      <c r="U486" s="181"/>
      <c r="V486" s="79"/>
      <c r="W486" s="182"/>
      <c r="X486" s="79"/>
      <c r="Y486" s="182"/>
      <c r="Z486" s="79"/>
      <c r="AA486" s="181"/>
      <c r="AB486" s="79"/>
      <c r="AC486" s="181"/>
      <c r="AD486" s="79"/>
      <c r="AE486" s="182"/>
      <c r="AF486" s="79"/>
      <c r="AG486" s="182"/>
      <c r="AH486" s="79"/>
      <c r="AI486" s="181"/>
      <c r="AJ486" s="79"/>
      <c r="AK486" s="181"/>
      <c r="AL486" s="79"/>
      <c r="AM486" s="182"/>
      <c r="AN486" s="79"/>
      <c r="AO486" s="182"/>
      <c r="AP486" s="79"/>
      <c r="AQ486" s="181"/>
      <c r="AR486" s="79"/>
      <c r="AS486" s="181"/>
      <c r="AT486" s="79"/>
      <c r="AU486" s="182"/>
      <c r="AV486" s="79"/>
      <c r="AW486" s="182"/>
      <c r="AX486" s="79"/>
      <c r="AY486" s="181"/>
      <c r="AZ486" s="79"/>
      <c r="BA486" s="181"/>
      <c r="BB486" s="79"/>
      <c r="BC486" s="182"/>
      <c r="BD486" s="79"/>
      <c r="BE486" s="182"/>
      <c r="BF486" s="79"/>
      <c r="BG486" s="181"/>
      <c r="BH486" s="79"/>
      <c r="BI486" s="181"/>
      <c r="BJ486" s="79"/>
      <c r="BK486" s="182"/>
      <c r="BL486" s="79"/>
      <c r="BM486" s="182"/>
      <c r="BN486" s="79"/>
      <c r="BO486" s="180"/>
      <c r="BP486" s="78"/>
      <c r="BQ486" s="79"/>
      <c r="BR486" s="26"/>
      <c r="BS486" s="193"/>
      <c r="BT486" s="79"/>
      <c r="BU486" s="192"/>
      <c r="BV486" s="78"/>
      <c r="BW486" s="78"/>
      <c r="BX486" s="78"/>
      <c r="BY486" s="78"/>
      <c r="BZ486" s="78"/>
      <c r="CA486" s="79"/>
      <c r="CB486" s="192"/>
      <c r="CC486" s="78"/>
      <c r="CD486" s="78"/>
      <c r="CE486" s="78"/>
      <c r="CF486" s="78"/>
      <c r="CG486" s="78"/>
      <c r="CH486" s="79"/>
      <c r="CI486" s="27">
        <f t="shared" si="1"/>
        <v>0</v>
      </c>
    </row>
    <row r="487" spans="1:87" ht="34.5" customHeight="1" x14ac:dyDescent="0.25">
      <c r="A487" s="23">
        <f t="shared" si="0"/>
        <v>475</v>
      </c>
      <c r="B487" s="179"/>
      <c r="C487" s="79"/>
      <c r="D487" s="181"/>
      <c r="E487" s="78"/>
      <c r="F487" s="79"/>
      <c r="G487" s="188"/>
      <c r="H487" s="79"/>
      <c r="I487" s="24"/>
      <c r="J487" s="25"/>
      <c r="K487" s="184"/>
      <c r="L487" s="79"/>
      <c r="M487" s="189"/>
      <c r="N487" s="79"/>
      <c r="O487" s="186"/>
      <c r="P487" s="79"/>
      <c r="Q487" s="190"/>
      <c r="R487" s="79"/>
      <c r="S487" s="181"/>
      <c r="T487" s="79"/>
      <c r="U487" s="181"/>
      <c r="V487" s="79"/>
      <c r="W487" s="179"/>
      <c r="X487" s="79"/>
      <c r="Y487" s="179"/>
      <c r="Z487" s="79"/>
      <c r="AA487" s="181"/>
      <c r="AB487" s="79"/>
      <c r="AC487" s="181"/>
      <c r="AD487" s="79"/>
      <c r="AE487" s="179"/>
      <c r="AF487" s="79"/>
      <c r="AG487" s="179"/>
      <c r="AH487" s="79"/>
      <c r="AI487" s="181"/>
      <c r="AJ487" s="79"/>
      <c r="AK487" s="181"/>
      <c r="AL487" s="79"/>
      <c r="AM487" s="179"/>
      <c r="AN487" s="79"/>
      <c r="AO487" s="179"/>
      <c r="AP487" s="79"/>
      <c r="AQ487" s="181"/>
      <c r="AR487" s="79"/>
      <c r="AS487" s="181"/>
      <c r="AT487" s="79"/>
      <c r="AU487" s="179"/>
      <c r="AV487" s="79"/>
      <c r="AW487" s="179"/>
      <c r="AX487" s="79"/>
      <c r="AY487" s="181"/>
      <c r="AZ487" s="79"/>
      <c r="BA487" s="181"/>
      <c r="BB487" s="79"/>
      <c r="BC487" s="179"/>
      <c r="BD487" s="79"/>
      <c r="BE487" s="179"/>
      <c r="BF487" s="79"/>
      <c r="BG487" s="181"/>
      <c r="BH487" s="79"/>
      <c r="BI487" s="181"/>
      <c r="BJ487" s="79"/>
      <c r="BK487" s="179"/>
      <c r="BL487" s="79"/>
      <c r="BM487" s="179"/>
      <c r="BN487" s="79"/>
      <c r="BO487" s="180"/>
      <c r="BP487" s="78"/>
      <c r="BQ487" s="79"/>
      <c r="BR487" s="26"/>
      <c r="BS487" s="191"/>
      <c r="BT487" s="79"/>
      <c r="BU487" s="192"/>
      <c r="BV487" s="78"/>
      <c r="BW487" s="78"/>
      <c r="BX487" s="78"/>
      <c r="BY487" s="78"/>
      <c r="BZ487" s="78"/>
      <c r="CA487" s="79"/>
      <c r="CB487" s="192"/>
      <c r="CC487" s="78"/>
      <c r="CD487" s="78"/>
      <c r="CE487" s="78"/>
      <c r="CF487" s="78"/>
      <c r="CG487" s="78"/>
      <c r="CH487" s="79"/>
      <c r="CI487" s="27">
        <f t="shared" si="1"/>
        <v>0</v>
      </c>
    </row>
    <row r="488" spans="1:87" ht="34.5" customHeight="1" x14ac:dyDescent="0.25">
      <c r="A488" s="23">
        <f t="shared" si="0"/>
        <v>476</v>
      </c>
      <c r="B488" s="182"/>
      <c r="C488" s="79"/>
      <c r="D488" s="179"/>
      <c r="E488" s="78"/>
      <c r="F488" s="79"/>
      <c r="G488" s="183"/>
      <c r="H488" s="79"/>
      <c r="I488" s="24"/>
      <c r="J488" s="28"/>
      <c r="K488" s="184"/>
      <c r="L488" s="79"/>
      <c r="M488" s="185"/>
      <c r="N488" s="79"/>
      <c r="O488" s="186"/>
      <c r="P488" s="79"/>
      <c r="Q488" s="187"/>
      <c r="R488" s="79"/>
      <c r="S488" s="181"/>
      <c r="T488" s="79"/>
      <c r="U488" s="181"/>
      <c r="V488" s="79"/>
      <c r="W488" s="182"/>
      <c r="X488" s="79"/>
      <c r="Y488" s="182"/>
      <c r="Z488" s="79"/>
      <c r="AA488" s="181"/>
      <c r="AB488" s="79"/>
      <c r="AC488" s="181"/>
      <c r="AD488" s="79"/>
      <c r="AE488" s="182"/>
      <c r="AF488" s="79"/>
      <c r="AG488" s="182"/>
      <c r="AH488" s="79"/>
      <c r="AI488" s="181"/>
      <c r="AJ488" s="79"/>
      <c r="AK488" s="181"/>
      <c r="AL488" s="79"/>
      <c r="AM488" s="182"/>
      <c r="AN488" s="79"/>
      <c r="AO488" s="182"/>
      <c r="AP488" s="79"/>
      <c r="AQ488" s="181"/>
      <c r="AR488" s="79"/>
      <c r="AS488" s="181"/>
      <c r="AT488" s="79"/>
      <c r="AU488" s="182"/>
      <c r="AV488" s="79"/>
      <c r="AW488" s="182"/>
      <c r="AX488" s="79"/>
      <c r="AY488" s="181"/>
      <c r="AZ488" s="79"/>
      <c r="BA488" s="181"/>
      <c r="BB488" s="79"/>
      <c r="BC488" s="182"/>
      <c r="BD488" s="79"/>
      <c r="BE488" s="182"/>
      <c r="BF488" s="79"/>
      <c r="BG488" s="181"/>
      <c r="BH488" s="79"/>
      <c r="BI488" s="181"/>
      <c r="BJ488" s="79"/>
      <c r="BK488" s="182"/>
      <c r="BL488" s="79"/>
      <c r="BM488" s="182"/>
      <c r="BN488" s="79"/>
      <c r="BO488" s="180"/>
      <c r="BP488" s="78"/>
      <c r="BQ488" s="79"/>
      <c r="BR488" s="26"/>
      <c r="BS488" s="193"/>
      <c r="BT488" s="79"/>
      <c r="BU488" s="192"/>
      <c r="BV488" s="78"/>
      <c r="BW488" s="78"/>
      <c r="BX488" s="78"/>
      <c r="BY488" s="78"/>
      <c r="BZ488" s="78"/>
      <c r="CA488" s="79"/>
      <c r="CB488" s="192"/>
      <c r="CC488" s="78"/>
      <c r="CD488" s="78"/>
      <c r="CE488" s="78"/>
      <c r="CF488" s="78"/>
      <c r="CG488" s="78"/>
      <c r="CH488" s="79"/>
      <c r="CI488" s="27">
        <f t="shared" si="1"/>
        <v>0</v>
      </c>
    </row>
    <row r="489" spans="1:87" ht="34.5" customHeight="1" x14ac:dyDescent="0.25">
      <c r="A489" s="23">
        <f t="shared" si="0"/>
        <v>477</v>
      </c>
      <c r="B489" s="179"/>
      <c r="C489" s="79"/>
      <c r="D489" s="181"/>
      <c r="E489" s="78"/>
      <c r="F489" s="79"/>
      <c r="G489" s="188"/>
      <c r="H489" s="79"/>
      <c r="I489" s="24"/>
      <c r="J489" s="25"/>
      <c r="K489" s="184"/>
      <c r="L489" s="79"/>
      <c r="M489" s="189"/>
      <c r="N489" s="79"/>
      <c r="O489" s="186"/>
      <c r="P489" s="79"/>
      <c r="Q489" s="190"/>
      <c r="R489" s="79"/>
      <c r="S489" s="181"/>
      <c r="T489" s="79"/>
      <c r="U489" s="181"/>
      <c r="V489" s="79"/>
      <c r="W489" s="179"/>
      <c r="X489" s="79"/>
      <c r="Y489" s="179"/>
      <c r="Z489" s="79"/>
      <c r="AA489" s="181"/>
      <c r="AB489" s="79"/>
      <c r="AC489" s="181"/>
      <c r="AD489" s="79"/>
      <c r="AE489" s="179"/>
      <c r="AF489" s="79"/>
      <c r="AG489" s="179"/>
      <c r="AH489" s="79"/>
      <c r="AI489" s="181"/>
      <c r="AJ489" s="79"/>
      <c r="AK489" s="181"/>
      <c r="AL489" s="79"/>
      <c r="AM489" s="179"/>
      <c r="AN489" s="79"/>
      <c r="AO489" s="179"/>
      <c r="AP489" s="79"/>
      <c r="AQ489" s="181"/>
      <c r="AR489" s="79"/>
      <c r="AS489" s="181"/>
      <c r="AT489" s="79"/>
      <c r="AU489" s="179"/>
      <c r="AV489" s="79"/>
      <c r="AW489" s="179"/>
      <c r="AX489" s="79"/>
      <c r="AY489" s="181"/>
      <c r="AZ489" s="79"/>
      <c r="BA489" s="181"/>
      <c r="BB489" s="79"/>
      <c r="BC489" s="179"/>
      <c r="BD489" s="79"/>
      <c r="BE489" s="179"/>
      <c r="BF489" s="79"/>
      <c r="BG489" s="181"/>
      <c r="BH489" s="79"/>
      <c r="BI489" s="181"/>
      <c r="BJ489" s="79"/>
      <c r="BK489" s="179"/>
      <c r="BL489" s="79"/>
      <c r="BM489" s="179"/>
      <c r="BN489" s="79"/>
      <c r="BO489" s="180"/>
      <c r="BP489" s="78"/>
      <c r="BQ489" s="79"/>
      <c r="BR489" s="26"/>
      <c r="BS489" s="191"/>
      <c r="BT489" s="79"/>
      <c r="BU489" s="192"/>
      <c r="BV489" s="78"/>
      <c r="BW489" s="78"/>
      <c r="BX489" s="78"/>
      <c r="BY489" s="78"/>
      <c r="BZ489" s="78"/>
      <c r="CA489" s="79"/>
      <c r="CB489" s="192"/>
      <c r="CC489" s="78"/>
      <c r="CD489" s="78"/>
      <c r="CE489" s="78"/>
      <c r="CF489" s="78"/>
      <c r="CG489" s="78"/>
      <c r="CH489" s="79"/>
      <c r="CI489" s="27">
        <f t="shared" si="1"/>
        <v>0</v>
      </c>
    </row>
    <row r="490" spans="1:87" ht="34.5" customHeight="1" x14ac:dyDescent="0.25">
      <c r="A490" s="23">
        <f t="shared" si="0"/>
        <v>478</v>
      </c>
      <c r="B490" s="182"/>
      <c r="C490" s="79"/>
      <c r="D490" s="179"/>
      <c r="E490" s="78"/>
      <c r="F490" s="79"/>
      <c r="G490" s="183"/>
      <c r="H490" s="79"/>
      <c r="I490" s="24"/>
      <c r="J490" s="28"/>
      <c r="K490" s="184"/>
      <c r="L490" s="79"/>
      <c r="M490" s="185"/>
      <c r="N490" s="79"/>
      <c r="O490" s="186"/>
      <c r="P490" s="79"/>
      <c r="Q490" s="187"/>
      <c r="R490" s="79"/>
      <c r="S490" s="181"/>
      <c r="T490" s="79"/>
      <c r="U490" s="181"/>
      <c r="V490" s="79"/>
      <c r="W490" s="182"/>
      <c r="X490" s="79"/>
      <c r="Y490" s="182"/>
      <c r="Z490" s="79"/>
      <c r="AA490" s="181"/>
      <c r="AB490" s="79"/>
      <c r="AC490" s="181"/>
      <c r="AD490" s="79"/>
      <c r="AE490" s="182"/>
      <c r="AF490" s="79"/>
      <c r="AG490" s="182"/>
      <c r="AH490" s="79"/>
      <c r="AI490" s="181"/>
      <c r="AJ490" s="79"/>
      <c r="AK490" s="181"/>
      <c r="AL490" s="79"/>
      <c r="AM490" s="182"/>
      <c r="AN490" s="79"/>
      <c r="AO490" s="182"/>
      <c r="AP490" s="79"/>
      <c r="AQ490" s="181"/>
      <c r="AR490" s="79"/>
      <c r="AS490" s="181"/>
      <c r="AT490" s="79"/>
      <c r="AU490" s="182"/>
      <c r="AV490" s="79"/>
      <c r="AW490" s="182"/>
      <c r="AX490" s="79"/>
      <c r="AY490" s="181"/>
      <c r="AZ490" s="79"/>
      <c r="BA490" s="181"/>
      <c r="BB490" s="79"/>
      <c r="BC490" s="182"/>
      <c r="BD490" s="79"/>
      <c r="BE490" s="182"/>
      <c r="BF490" s="79"/>
      <c r="BG490" s="181"/>
      <c r="BH490" s="79"/>
      <c r="BI490" s="181"/>
      <c r="BJ490" s="79"/>
      <c r="BK490" s="182"/>
      <c r="BL490" s="79"/>
      <c r="BM490" s="182"/>
      <c r="BN490" s="79"/>
      <c r="BO490" s="180"/>
      <c r="BP490" s="78"/>
      <c r="BQ490" s="79"/>
      <c r="BR490" s="26"/>
      <c r="BS490" s="193"/>
      <c r="BT490" s="79"/>
      <c r="BU490" s="192"/>
      <c r="BV490" s="78"/>
      <c r="BW490" s="78"/>
      <c r="BX490" s="78"/>
      <c r="BY490" s="78"/>
      <c r="BZ490" s="78"/>
      <c r="CA490" s="79"/>
      <c r="CB490" s="192"/>
      <c r="CC490" s="78"/>
      <c r="CD490" s="78"/>
      <c r="CE490" s="78"/>
      <c r="CF490" s="78"/>
      <c r="CG490" s="78"/>
      <c r="CH490" s="79"/>
      <c r="CI490" s="27">
        <f t="shared" si="1"/>
        <v>0</v>
      </c>
    </row>
    <row r="491" spans="1:87" ht="34.5" customHeight="1" x14ac:dyDescent="0.25">
      <c r="A491" s="23">
        <f t="shared" si="0"/>
        <v>479</v>
      </c>
      <c r="B491" s="179"/>
      <c r="C491" s="79"/>
      <c r="D491" s="181"/>
      <c r="E491" s="78"/>
      <c r="F491" s="79"/>
      <c r="G491" s="188"/>
      <c r="H491" s="79"/>
      <c r="I491" s="24"/>
      <c r="J491" s="25"/>
      <c r="K491" s="184"/>
      <c r="L491" s="79"/>
      <c r="M491" s="189"/>
      <c r="N491" s="79"/>
      <c r="O491" s="186"/>
      <c r="P491" s="79"/>
      <c r="Q491" s="190"/>
      <c r="R491" s="79"/>
      <c r="S491" s="181"/>
      <c r="T491" s="79"/>
      <c r="U491" s="181"/>
      <c r="V491" s="79"/>
      <c r="W491" s="179"/>
      <c r="X491" s="79"/>
      <c r="Y491" s="179"/>
      <c r="Z491" s="79"/>
      <c r="AA491" s="181"/>
      <c r="AB491" s="79"/>
      <c r="AC491" s="181"/>
      <c r="AD491" s="79"/>
      <c r="AE491" s="179"/>
      <c r="AF491" s="79"/>
      <c r="AG491" s="179"/>
      <c r="AH491" s="79"/>
      <c r="AI491" s="181"/>
      <c r="AJ491" s="79"/>
      <c r="AK491" s="181"/>
      <c r="AL491" s="79"/>
      <c r="AM491" s="179"/>
      <c r="AN491" s="79"/>
      <c r="AO491" s="179"/>
      <c r="AP491" s="79"/>
      <c r="AQ491" s="181"/>
      <c r="AR491" s="79"/>
      <c r="AS491" s="181"/>
      <c r="AT491" s="79"/>
      <c r="AU491" s="179"/>
      <c r="AV491" s="79"/>
      <c r="AW491" s="179"/>
      <c r="AX491" s="79"/>
      <c r="AY491" s="181"/>
      <c r="AZ491" s="79"/>
      <c r="BA491" s="181"/>
      <c r="BB491" s="79"/>
      <c r="BC491" s="179"/>
      <c r="BD491" s="79"/>
      <c r="BE491" s="179"/>
      <c r="BF491" s="79"/>
      <c r="BG491" s="181"/>
      <c r="BH491" s="79"/>
      <c r="BI491" s="181"/>
      <c r="BJ491" s="79"/>
      <c r="BK491" s="179"/>
      <c r="BL491" s="79"/>
      <c r="BM491" s="179"/>
      <c r="BN491" s="79"/>
      <c r="BO491" s="180"/>
      <c r="BP491" s="78"/>
      <c r="BQ491" s="79"/>
      <c r="BR491" s="26"/>
      <c r="BS491" s="191"/>
      <c r="BT491" s="79"/>
      <c r="BU491" s="192"/>
      <c r="BV491" s="78"/>
      <c r="BW491" s="78"/>
      <c r="BX491" s="78"/>
      <c r="BY491" s="78"/>
      <c r="BZ491" s="78"/>
      <c r="CA491" s="79"/>
      <c r="CB491" s="192"/>
      <c r="CC491" s="78"/>
      <c r="CD491" s="78"/>
      <c r="CE491" s="78"/>
      <c r="CF491" s="78"/>
      <c r="CG491" s="78"/>
      <c r="CH491" s="79"/>
      <c r="CI491" s="27">
        <f t="shared" si="1"/>
        <v>0</v>
      </c>
    </row>
    <row r="492" spans="1:87" ht="34.5" customHeight="1" x14ac:dyDescent="0.25">
      <c r="A492" s="23">
        <f t="shared" si="0"/>
        <v>480</v>
      </c>
      <c r="B492" s="182"/>
      <c r="C492" s="79"/>
      <c r="D492" s="179"/>
      <c r="E492" s="78"/>
      <c r="F492" s="79"/>
      <c r="G492" s="183"/>
      <c r="H492" s="79"/>
      <c r="I492" s="24"/>
      <c r="J492" s="28"/>
      <c r="K492" s="184"/>
      <c r="L492" s="79"/>
      <c r="M492" s="185"/>
      <c r="N492" s="79"/>
      <c r="O492" s="186"/>
      <c r="P492" s="79"/>
      <c r="Q492" s="187"/>
      <c r="R492" s="79"/>
      <c r="S492" s="181"/>
      <c r="T492" s="79"/>
      <c r="U492" s="181"/>
      <c r="V492" s="79"/>
      <c r="W492" s="182"/>
      <c r="X492" s="79"/>
      <c r="Y492" s="182"/>
      <c r="Z492" s="79"/>
      <c r="AA492" s="181"/>
      <c r="AB492" s="79"/>
      <c r="AC492" s="181"/>
      <c r="AD492" s="79"/>
      <c r="AE492" s="182"/>
      <c r="AF492" s="79"/>
      <c r="AG492" s="182"/>
      <c r="AH492" s="79"/>
      <c r="AI492" s="181"/>
      <c r="AJ492" s="79"/>
      <c r="AK492" s="181"/>
      <c r="AL492" s="79"/>
      <c r="AM492" s="182"/>
      <c r="AN492" s="79"/>
      <c r="AO492" s="182"/>
      <c r="AP492" s="79"/>
      <c r="AQ492" s="181"/>
      <c r="AR492" s="79"/>
      <c r="AS492" s="181"/>
      <c r="AT492" s="79"/>
      <c r="AU492" s="182"/>
      <c r="AV492" s="79"/>
      <c r="AW492" s="182"/>
      <c r="AX492" s="79"/>
      <c r="AY492" s="181"/>
      <c r="AZ492" s="79"/>
      <c r="BA492" s="181"/>
      <c r="BB492" s="79"/>
      <c r="BC492" s="182"/>
      <c r="BD492" s="79"/>
      <c r="BE492" s="182"/>
      <c r="BF492" s="79"/>
      <c r="BG492" s="181"/>
      <c r="BH492" s="79"/>
      <c r="BI492" s="181"/>
      <c r="BJ492" s="79"/>
      <c r="BK492" s="182"/>
      <c r="BL492" s="79"/>
      <c r="BM492" s="182"/>
      <c r="BN492" s="79"/>
      <c r="BO492" s="180"/>
      <c r="BP492" s="78"/>
      <c r="BQ492" s="79"/>
      <c r="BR492" s="26"/>
      <c r="BS492" s="193"/>
      <c r="BT492" s="79"/>
      <c r="BU492" s="192"/>
      <c r="BV492" s="78"/>
      <c r="BW492" s="78"/>
      <c r="BX492" s="78"/>
      <c r="BY492" s="78"/>
      <c r="BZ492" s="78"/>
      <c r="CA492" s="79"/>
      <c r="CB492" s="192"/>
      <c r="CC492" s="78"/>
      <c r="CD492" s="78"/>
      <c r="CE492" s="78"/>
      <c r="CF492" s="78"/>
      <c r="CG492" s="78"/>
      <c r="CH492" s="79"/>
      <c r="CI492" s="27">
        <f t="shared" si="1"/>
        <v>0</v>
      </c>
    </row>
    <row r="493" spans="1:87" ht="34.5" customHeight="1" x14ac:dyDescent="0.25">
      <c r="A493" s="23">
        <f t="shared" si="0"/>
        <v>481</v>
      </c>
      <c r="B493" s="179"/>
      <c r="C493" s="79"/>
      <c r="D493" s="181"/>
      <c r="E493" s="78"/>
      <c r="F493" s="79"/>
      <c r="G493" s="188"/>
      <c r="H493" s="79"/>
      <c r="I493" s="24"/>
      <c r="J493" s="25"/>
      <c r="K493" s="184"/>
      <c r="L493" s="79"/>
      <c r="M493" s="189"/>
      <c r="N493" s="79"/>
      <c r="O493" s="186"/>
      <c r="P493" s="79"/>
      <c r="Q493" s="190"/>
      <c r="R493" s="79"/>
      <c r="S493" s="181"/>
      <c r="T493" s="79"/>
      <c r="U493" s="181"/>
      <c r="V493" s="79"/>
      <c r="W493" s="179"/>
      <c r="X493" s="79"/>
      <c r="Y493" s="179"/>
      <c r="Z493" s="79"/>
      <c r="AA493" s="181"/>
      <c r="AB493" s="79"/>
      <c r="AC493" s="181"/>
      <c r="AD493" s="79"/>
      <c r="AE493" s="179"/>
      <c r="AF493" s="79"/>
      <c r="AG493" s="179"/>
      <c r="AH493" s="79"/>
      <c r="AI493" s="181"/>
      <c r="AJ493" s="79"/>
      <c r="AK493" s="181"/>
      <c r="AL493" s="79"/>
      <c r="AM493" s="179"/>
      <c r="AN493" s="79"/>
      <c r="AO493" s="179"/>
      <c r="AP493" s="79"/>
      <c r="AQ493" s="181"/>
      <c r="AR493" s="79"/>
      <c r="AS493" s="181"/>
      <c r="AT493" s="79"/>
      <c r="AU493" s="179"/>
      <c r="AV493" s="79"/>
      <c r="AW493" s="179"/>
      <c r="AX493" s="79"/>
      <c r="AY493" s="181"/>
      <c r="AZ493" s="79"/>
      <c r="BA493" s="181"/>
      <c r="BB493" s="79"/>
      <c r="BC493" s="179"/>
      <c r="BD493" s="79"/>
      <c r="BE493" s="179"/>
      <c r="BF493" s="79"/>
      <c r="BG493" s="181"/>
      <c r="BH493" s="79"/>
      <c r="BI493" s="181"/>
      <c r="BJ493" s="79"/>
      <c r="BK493" s="179"/>
      <c r="BL493" s="79"/>
      <c r="BM493" s="179"/>
      <c r="BN493" s="79"/>
      <c r="BO493" s="180"/>
      <c r="BP493" s="78"/>
      <c r="BQ493" s="79"/>
      <c r="BR493" s="26"/>
      <c r="BS493" s="191"/>
      <c r="BT493" s="79"/>
      <c r="BU493" s="192"/>
      <c r="BV493" s="78"/>
      <c r="BW493" s="78"/>
      <c r="BX493" s="78"/>
      <c r="BY493" s="78"/>
      <c r="BZ493" s="78"/>
      <c r="CA493" s="79"/>
      <c r="CB493" s="192"/>
      <c r="CC493" s="78"/>
      <c r="CD493" s="78"/>
      <c r="CE493" s="78"/>
      <c r="CF493" s="78"/>
      <c r="CG493" s="78"/>
      <c r="CH493" s="79"/>
      <c r="CI493" s="27">
        <f t="shared" si="1"/>
        <v>0</v>
      </c>
    </row>
    <row r="494" spans="1:87" ht="34.5" customHeight="1" x14ac:dyDescent="0.25">
      <c r="A494" s="23">
        <f t="shared" si="0"/>
        <v>482</v>
      </c>
      <c r="B494" s="182"/>
      <c r="C494" s="79"/>
      <c r="D494" s="179"/>
      <c r="E494" s="78"/>
      <c r="F494" s="79"/>
      <c r="G494" s="183"/>
      <c r="H494" s="79"/>
      <c r="I494" s="24"/>
      <c r="J494" s="28"/>
      <c r="K494" s="184"/>
      <c r="L494" s="79"/>
      <c r="M494" s="185"/>
      <c r="N494" s="79"/>
      <c r="O494" s="186"/>
      <c r="P494" s="79"/>
      <c r="Q494" s="187"/>
      <c r="R494" s="79"/>
      <c r="S494" s="181"/>
      <c r="T494" s="79"/>
      <c r="U494" s="181"/>
      <c r="V494" s="79"/>
      <c r="W494" s="182"/>
      <c r="X494" s="79"/>
      <c r="Y494" s="182"/>
      <c r="Z494" s="79"/>
      <c r="AA494" s="181"/>
      <c r="AB494" s="79"/>
      <c r="AC494" s="181"/>
      <c r="AD494" s="79"/>
      <c r="AE494" s="182"/>
      <c r="AF494" s="79"/>
      <c r="AG494" s="182"/>
      <c r="AH494" s="79"/>
      <c r="AI494" s="181"/>
      <c r="AJ494" s="79"/>
      <c r="AK494" s="181"/>
      <c r="AL494" s="79"/>
      <c r="AM494" s="182"/>
      <c r="AN494" s="79"/>
      <c r="AO494" s="182"/>
      <c r="AP494" s="79"/>
      <c r="AQ494" s="181"/>
      <c r="AR494" s="79"/>
      <c r="AS494" s="181"/>
      <c r="AT494" s="79"/>
      <c r="AU494" s="182"/>
      <c r="AV494" s="79"/>
      <c r="AW494" s="182"/>
      <c r="AX494" s="79"/>
      <c r="AY494" s="181"/>
      <c r="AZ494" s="79"/>
      <c r="BA494" s="181"/>
      <c r="BB494" s="79"/>
      <c r="BC494" s="182"/>
      <c r="BD494" s="79"/>
      <c r="BE494" s="182"/>
      <c r="BF494" s="79"/>
      <c r="BG494" s="181"/>
      <c r="BH494" s="79"/>
      <c r="BI494" s="181"/>
      <c r="BJ494" s="79"/>
      <c r="BK494" s="182"/>
      <c r="BL494" s="79"/>
      <c r="BM494" s="182"/>
      <c r="BN494" s="79"/>
      <c r="BO494" s="180"/>
      <c r="BP494" s="78"/>
      <c r="BQ494" s="79"/>
      <c r="BR494" s="26"/>
      <c r="BS494" s="193"/>
      <c r="BT494" s="79"/>
      <c r="BU494" s="192"/>
      <c r="BV494" s="78"/>
      <c r="BW494" s="78"/>
      <c r="BX494" s="78"/>
      <c r="BY494" s="78"/>
      <c r="BZ494" s="78"/>
      <c r="CA494" s="79"/>
      <c r="CB494" s="192"/>
      <c r="CC494" s="78"/>
      <c r="CD494" s="78"/>
      <c r="CE494" s="78"/>
      <c r="CF494" s="78"/>
      <c r="CG494" s="78"/>
      <c r="CH494" s="79"/>
      <c r="CI494" s="27">
        <f t="shared" si="1"/>
        <v>0</v>
      </c>
    </row>
    <row r="495" spans="1:87" ht="34.5" customHeight="1" x14ac:dyDescent="0.25">
      <c r="A495" s="23">
        <f t="shared" si="0"/>
        <v>483</v>
      </c>
      <c r="B495" s="179"/>
      <c r="C495" s="79"/>
      <c r="D495" s="181"/>
      <c r="E495" s="78"/>
      <c r="F495" s="79"/>
      <c r="G495" s="188"/>
      <c r="H495" s="79"/>
      <c r="I495" s="24"/>
      <c r="J495" s="25"/>
      <c r="K495" s="184"/>
      <c r="L495" s="79"/>
      <c r="M495" s="189"/>
      <c r="N495" s="79"/>
      <c r="O495" s="186"/>
      <c r="P495" s="79"/>
      <c r="Q495" s="190"/>
      <c r="R495" s="79"/>
      <c r="S495" s="181"/>
      <c r="T495" s="79"/>
      <c r="U495" s="181"/>
      <c r="V495" s="79"/>
      <c r="W495" s="179"/>
      <c r="X495" s="79"/>
      <c r="Y495" s="179"/>
      <c r="Z495" s="79"/>
      <c r="AA495" s="181"/>
      <c r="AB495" s="79"/>
      <c r="AC495" s="181"/>
      <c r="AD495" s="79"/>
      <c r="AE495" s="179"/>
      <c r="AF495" s="79"/>
      <c r="AG495" s="179"/>
      <c r="AH495" s="79"/>
      <c r="AI495" s="181"/>
      <c r="AJ495" s="79"/>
      <c r="AK495" s="181"/>
      <c r="AL495" s="79"/>
      <c r="AM495" s="179"/>
      <c r="AN495" s="79"/>
      <c r="AO495" s="179"/>
      <c r="AP495" s="79"/>
      <c r="AQ495" s="181"/>
      <c r="AR495" s="79"/>
      <c r="AS495" s="181"/>
      <c r="AT495" s="79"/>
      <c r="AU495" s="179"/>
      <c r="AV495" s="79"/>
      <c r="AW495" s="179"/>
      <c r="AX495" s="79"/>
      <c r="AY495" s="181"/>
      <c r="AZ495" s="79"/>
      <c r="BA495" s="181"/>
      <c r="BB495" s="79"/>
      <c r="BC495" s="179"/>
      <c r="BD495" s="79"/>
      <c r="BE495" s="179"/>
      <c r="BF495" s="79"/>
      <c r="BG495" s="181"/>
      <c r="BH495" s="79"/>
      <c r="BI495" s="181"/>
      <c r="BJ495" s="79"/>
      <c r="BK495" s="179"/>
      <c r="BL495" s="79"/>
      <c r="BM495" s="179"/>
      <c r="BN495" s="79"/>
      <c r="BO495" s="180"/>
      <c r="BP495" s="78"/>
      <c r="BQ495" s="79"/>
      <c r="BR495" s="26"/>
      <c r="BS495" s="191"/>
      <c r="BT495" s="79"/>
      <c r="BU495" s="192"/>
      <c r="BV495" s="78"/>
      <c r="BW495" s="78"/>
      <c r="BX495" s="78"/>
      <c r="BY495" s="78"/>
      <c r="BZ495" s="78"/>
      <c r="CA495" s="79"/>
      <c r="CB495" s="192"/>
      <c r="CC495" s="78"/>
      <c r="CD495" s="78"/>
      <c r="CE495" s="78"/>
      <c r="CF495" s="78"/>
      <c r="CG495" s="78"/>
      <c r="CH495" s="79"/>
      <c r="CI495" s="27">
        <f t="shared" si="1"/>
        <v>0</v>
      </c>
    </row>
    <row r="496" spans="1:87" ht="34.5" customHeight="1" x14ac:dyDescent="0.25">
      <c r="A496" s="23">
        <f t="shared" si="0"/>
        <v>484</v>
      </c>
      <c r="B496" s="182"/>
      <c r="C496" s="79"/>
      <c r="D496" s="179"/>
      <c r="E496" s="78"/>
      <c r="F496" s="79"/>
      <c r="G496" s="183"/>
      <c r="H496" s="79"/>
      <c r="I496" s="24"/>
      <c r="J496" s="28"/>
      <c r="K496" s="184"/>
      <c r="L496" s="79"/>
      <c r="M496" s="185"/>
      <c r="N496" s="79"/>
      <c r="O496" s="186"/>
      <c r="P496" s="79"/>
      <c r="Q496" s="187"/>
      <c r="R496" s="79"/>
      <c r="S496" s="181"/>
      <c r="T496" s="79"/>
      <c r="U496" s="181"/>
      <c r="V496" s="79"/>
      <c r="W496" s="182"/>
      <c r="X496" s="79"/>
      <c r="Y496" s="182"/>
      <c r="Z496" s="79"/>
      <c r="AA496" s="181"/>
      <c r="AB496" s="79"/>
      <c r="AC496" s="181"/>
      <c r="AD496" s="79"/>
      <c r="AE496" s="182"/>
      <c r="AF496" s="79"/>
      <c r="AG496" s="182"/>
      <c r="AH496" s="79"/>
      <c r="AI496" s="181"/>
      <c r="AJ496" s="79"/>
      <c r="AK496" s="181"/>
      <c r="AL496" s="79"/>
      <c r="AM496" s="182"/>
      <c r="AN496" s="79"/>
      <c r="AO496" s="182"/>
      <c r="AP496" s="79"/>
      <c r="AQ496" s="181"/>
      <c r="AR496" s="79"/>
      <c r="AS496" s="181"/>
      <c r="AT496" s="79"/>
      <c r="AU496" s="182"/>
      <c r="AV496" s="79"/>
      <c r="AW496" s="182"/>
      <c r="AX496" s="79"/>
      <c r="AY496" s="181"/>
      <c r="AZ496" s="79"/>
      <c r="BA496" s="181"/>
      <c r="BB496" s="79"/>
      <c r="BC496" s="182"/>
      <c r="BD496" s="79"/>
      <c r="BE496" s="182"/>
      <c r="BF496" s="79"/>
      <c r="BG496" s="181"/>
      <c r="BH496" s="79"/>
      <c r="BI496" s="181"/>
      <c r="BJ496" s="79"/>
      <c r="BK496" s="182"/>
      <c r="BL496" s="79"/>
      <c r="BM496" s="182"/>
      <c r="BN496" s="79"/>
      <c r="BO496" s="180"/>
      <c r="BP496" s="78"/>
      <c r="BQ496" s="79"/>
      <c r="BR496" s="26"/>
      <c r="BS496" s="193"/>
      <c r="BT496" s="79"/>
      <c r="BU496" s="192"/>
      <c r="BV496" s="78"/>
      <c r="BW496" s="78"/>
      <c r="BX496" s="78"/>
      <c r="BY496" s="78"/>
      <c r="BZ496" s="78"/>
      <c r="CA496" s="79"/>
      <c r="CB496" s="192"/>
      <c r="CC496" s="78"/>
      <c r="CD496" s="78"/>
      <c r="CE496" s="78"/>
      <c r="CF496" s="78"/>
      <c r="CG496" s="78"/>
      <c r="CH496" s="79"/>
      <c r="CI496" s="27">
        <f t="shared" si="1"/>
        <v>0</v>
      </c>
    </row>
    <row r="497" spans="1:87" ht="34.5" customHeight="1" x14ac:dyDescent="0.25">
      <c r="A497" s="23">
        <f t="shared" si="0"/>
        <v>485</v>
      </c>
      <c r="B497" s="179"/>
      <c r="C497" s="79"/>
      <c r="D497" s="181"/>
      <c r="E497" s="78"/>
      <c r="F497" s="79"/>
      <c r="G497" s="188"/>
      <c r="H497" s="79"/>
      <c r="I497" s="24"/>
      <c r="J497" s="25"/>
      <c r="K497" s="184"/>
      <c r="L497" s="79"/>
      <c r="M497" s="189"/>
      <c r="N497" s="79"/>
      <c r="O497" s="186"/>
      <c r="P497" s="79"/>
      <c r="Q497" s="190"/>
      <c r="R497" s="79"/>
      <c r="S497" s="181"/>
      <c r="T497" s="79"/>
      <c r="U497" s="181"/>
      <c r="V497" s="79"/>
      <c r="W497" s="179"/>
      <c r="X497" s="79"/>
      <c r="Y497" s="179"/>
      <c r="Z497" s="79"/>
      <c r="AA497" s="181"/>
      <c r="AB497" s="79"/>
      <c r="AC497" s="181"/>
      <c r="AD497" s="79"/>
      <c r="AE497" s="179"/>
      <c r="AF497" s="79"/>
      <c r="AG497" s="179"/>
      <c r="AH497" s="79"/>
      <c r="AI497" s="181"/>
      <c r="AJ497" s="79"/>
      <c r="AK497" s="181"/>
      <c r="AL497" s="79"/>
      <c r="AM497" s="179"/>
      <c r="AN497" s="79"/>
      <c r="AO497" s="179"/>
      <c r="AP497" s="79"/>
      <c r="AQ497" s="181"/>
      <c r="AR497" s="79"/>
      <c r="AS497" s="181"/>
      <c r="AT497" s="79"/>
      <c r="AU497" s="179"/>
      <c r="AV497" s="79"/>
      <c r="AW497" s="179"/>
      <c r="AX497" s="79"/>
      <c r="AY497" s="181"/>
      <c r="AZ497" s="79"/>
      <c r="BA497" s="181"/>
      <c r="BB497" s="79"/>
      <c r="BC497" s="179"/>
      <c r="BD497" s="79"/>
      <c r="BE497" s="179"/>
      <c r="BF497" s="79"/>
      <c r="BG497" s="181"/>
      <c r="BH497" s="79"/>
      <c r="BI497" s="181"/>
      <c r="BJ497" s="79"/>
      <c r="BK497" s="179"/>
      <c r="BL497" s="79"/>
      <c r="BM497" s="179"/>
      <c r="BN497" s="79"/>
      <c r="BO497" s="180"/>
      <c r="BP497" s="78"/>
      <c r="BQ497" s="79"/>
      <c r="BR497" s="26"/>
      <c r="BS497" s="191"/>
      <c r="BT497" s="79"/>
      <c r="BU497" s="192"/>
      <c r="BV497" s="78"/>
      <c r="BW497" s="78"/>
      <c r="BX497" s="78"/>
      <c r="BY497" s="78"/>
      <c r="BZ497" s="78"/>
      <c r="CA497" s="79"/>
      <c r="CB497" s="192"/>
      <c r="CC497" s="78"/>
      <c r="CD497" s="78"/>
      <c r="CE497" s="78"/>
      <c r="CF497" s="78"/>
      <c r="CG497" s="78"/>
      <c r="CH497" s="79"/>
      <c r="CI497" s="27">
        <f t="shared" si="1"/>
        <v>0</v>
      </c>
    </row>
    <row r="498" spans="1:87" ht="34.5" customHeight="1" x14ac:dyDescent="0.25">
      <c r="A498" s="23">
        <f t="shared" si="0"/>
        <v>486</v>
      </c>
      <c r="B498" s="182"/>
      <c r="C498" s="79"/>
      <c r="D498" s="179"/>
      <c r="E498" s="78"/>
      <c r="F498" s="79"/>
      <c r="G498" s="183"/>
      <c r="H498" s="79"/>
      <c r="I498" s="24"/>
      <c r="J498" s="28"/>
      <c r="K498" s="184"/>
      <c r="L498" s="79"/>
      <c r="M498" s="185"/>
      <c r="N498" s="79"/>
      <c r="O498" s="186"/>
      <c r="P498" s="79"/>
      <c r="Q498" s="187"/>
      <c r="R498" s="79"/>
      <c r="S498" s="181"/>
      <c r="T498" s="79"/>
      <c r="U498" s="181"/>
      <c r="V498" s="79"/>
      <c r="W498" s="182"/>
      <c r="X498" s="79"/>
      <c r="Y498" s="182"/>
      <c r="Z498" s="79"/>
      <c r="AA498" s="181"/>
      <c r="AB498" s="79"/>
      <c r="AC498" s="181"/>
      <c r="AD498" s="79"/>
      <c r="AE498" s="182"/>
      <c r="AF498" s="79"/>
      <c r="AG498" s="182"/>
      <c r="AH498" s="79"/>
      <c r="AI498" s="181"/>
      <c r="AJ498" s="79"/>
      <c r="AK498" s="181"/>
      <c r="AL498" s="79"/>
      <c r="AM498" s="182"/>
      <c r="AN498" s="79"/>
      <c r="AO498" s="182"/>
      <c r="AP498" s="79"/>
      <c r="AQ498" s="181"/>
      <c r="AR498" s="79"/>
      <c r="AS498" s="181"/>
      <c r="AT498" s="79"/>
      <c r="AU498" s="182"/>
      <c r="AV498" s="79"/>
      <c r="AW498" s="182"/>
      <c r="AX498" s="79"/>
      <c r="AY498" s="181"/>
      <c r="AZ498" s="79"/>
      <c r="BA498" s="181"/>
      <c r="BB498" s="79"/>
      <c r="BC498" s="182"/>
      <c r="BD498" s="79"/>
      <c r="BE498" s="182"/>
      <c r="BF498" s="79"/>
      <c r="BG498" s="181"/>
      <c r="BH498" s="79"/>
      <c r="BI498" s="181"/>
      <c r="BJ498" s="79"/>
      <c r="BK498" s="182"/>
      <c r="BL498" s="79"/>
      <c r="BM498" s="182"/>
      <c r="BN498" s="79"/>
      <c r="BO498" s="180"/>
      <c r="BP498" s="78"/>
      <c r="BQ498" s="79"/>
      <c r="BR498" s="26"/>
      <c r="BS498" s="193"/>
      <c r="BT498" s="79"/>
      <c r="BU498" s="192"/>
      <c r="BV498" s="78"/>
      <c r="BW498" s="78"/>
      <c r="BX498" s="78"/>
      <c r="BY498" s="78"/>
      <c r="BZ498" s="78"/>
      <c r="CA498" s="79"/>
      <c r="CB498" s="192"/>
      <c r="CC498" s="78"/>
      <c r="CD498" s="78"/>
      <c r="CE498" s="78"/>
      <c r="CF498" s="78"/>
      <c r="CG498" s="78"/>
      <c r="CH498" s="79"/>
      <c r="CI498" s="27">
        <f t="shared" si="1"/>
        <v>0</v>
      </c>
    </row>
    <row r="499" spans="1:87" ht="34.5" customHeight="1" x14ac:dyDescent="0.25">
      <c r="A499" s="23">
        <f t="shared" si="0"/>
        <v>487</v>
      </c>
      <c r="B499" s="179"/>
      <c r="C499" s="79"/>
      <c r="D499" s="181"/>
      <c r="E499" s="78"/>
      <c r="F499" s="79"/>
      <c r="G499" s="188"/>
      <c r="H499" s="79"/>
      <c r="I499" s="24"/>
      <c r="J499" s="25"/>
      <c r="K499" s="184"/>
      <c r="L499" s="79"/>
      <c r="M499" s="189"/>
      <c r="N499" s="79"/>
      <c r="O499" s="186"/>
      <c r="P499" s="79"/>
      <c r="Q499" s="190"/>
      <c r="R499" s="79"/>
      <c r="S499" s="181"/>
      <c r="T499" s="79"/>
      <c r="U499" s="181"/>
      <c r="V499" s="79"/>
      <c r="W499" s="179"/>
      <c r="X499" s="79"/>
      <c r="Y499" s="179"/>
      <c r="Z499" s="79"/>
      <c r="AA499" s="181"/>
      <c r="AB499" s="79"/>
      <c r="AC499" s="181"/>
      <c r="AD499" s="79"/>
      <c r="AE499" s="179"/>
      <c r="AF499" s="79"/>
      <c r="AG499" s="179"/>
      <c r="AH499" s="79"/>
      <c r="AI499" s="181"/>
      <c r="AJ499" s="79"/>
      <c r="AK499" s="181"/>
      <c r="AL499" s="79"/>
      <c r="AM499" s="179"/>
      <c r="AN499" s="79"/>
      <c r="AO499" s="179"/>
      <c r="AP499" s="79"/>
      <c r="AQ499" s="181"/>
      <c r="AR499" s="79"/>
      <c r="AS499" s="181"/>
      <c r="AT499" s="79"/>
      <c r="AU499" s="179"/>
      <c r="AV499" s="79"/>
      <c r="AW499" s="179"/>
      <c r="AX499" s="79"/>
      <c r="AY499" s="181"/>
      <c r="AZ499" s="79"/>
      <c r="BA499" s="181"/>
      <c r="BB499" s="79"/>
      <c r="BC499" s="179"/>
      <c r="BD499" s="79"/>
      <c r="BE499" s="179"/>
      <c r="BF499" s="79"/>
      <c r="BG499" s="181"/>
      <c r="BH499" s="79"/>
      <c r="BI499" s="181"/>
      <c r="BJ499" s="79"/>
      <c r="BK499" s="179"/>
      <c r="BL499" s="79"/>
      <c r="BM499" s="179"/>
      <c r="BN499" s="79"/>
      <c r="BO499" s="180"/>
      <c r="BP499" s="78"/>
      <c r="BQ499" s="79"/>
      <c r="BR499" s="26"/>
      <c r="BS499" s="191"/>
      <c r="BT499" s="79"/>
      <c r="BU499" s="192"/>
      <c r="BV499" s="78"/>
      <c r="BW499" s="78"/>
      <c r="BX499" s="78"/>
      <c r="BY499" s="78"/>
      <c r="BZ499" s="78"/>
      <c r="CA499" s="79"/>
      <c r="CB499" s="192"/>
      <c r="CC499" s="78"/>
      <c r="CD499" s="78"/>
      <c r="CE499" s="78"/>
      <c r="CF499" s="78"/>
      <c r="CG499" s="78"/>
      <c r="CH499" s="79"/>
      <c r="CI499" s="27">
        <f t="shared" si="1"/>
        <v>0</v>
      </c>
    </row>
    <row r="500" spans="1:87" ht="34.5" customHeight="1" x14ac:dyDescent="0.25">
      <c r="A500" s="23">
        <f t="shared" si="0"/>
        <v>488</v>
      </c>
      <c r="B500" s="182"/>
      <c r="C500" s="79"/>
      <c r="D500" s="179"/>
      <c r="E500" s="78"/>
      <c r="F500" s="79"/>
      <c r="G500" s="183"/>
      <c r="H500" s="79"/>
      <c r="I500" s="24"/>
      <c r="J500" s="28"/>
      <c r="K500" s="184"/>
      <c r="L500" s="79"/>
      <c r="M500" s="185"/>
      <c r="N500" s="79"/>
      <c r="O500" s="186"/>
      <c r="P500" s="79"/>
      <c r="Q500" s="187"/>
      <c r="R500" s="79"/>
      <c r="S500" s="181"/>
      <c r="T500" s="79"/>
      <c r="U500" s="181"/>
      <c r="V500" s="79"/>
      <c r="W500" s="182"/>
      <c r="X500" s="79"/>
      <c r="Y500" s="182"/>
      <c r="Z500" s="79"/>
      <c r="AA500" s="181"/>
      <c r="AB500" s="79"/>
      <c r="AC500" s="181"/>
      <c r="AD500" s="79"/>
      <c r="AE500" s="182"/>
      <c r="AF500" s="79"/>
      <c r="AG500" s="182"/>
      <c r="AH500" s="79"/>
      <c r="AI500" s="181"/>
      <c r="AJ500" s="79"/>
      <c r="AK500" s="181"/>
      <c r="AL500" s="79"/>
      <c r="AM500" s="182"/>
      <c r="AN500" s="79"/>
      <c r="AO500" s="182"/>
      <c r="AP500" s="79"/>
      <c r="AQ500" s="181"/>
      <c r="AR500" s="79"/>
      <c r="AS500" s="181"/>
      <c r="AT500" s="79"/>
      <c r="AU500" s="182"/>
      <c r="AV500" s="79"/>
      <c r="AW500" s="182"/>
      <c r="AX500" s="79"/>
      <c r="AY500" s="181"/>
      <c r="AZ500" s="79"/>
      <c r="BA500" s="181"/>
      <c r="BB500" s="79"/>
      <c r="BC500" s="182"/>
      <c r="BD500" s="79"/>
      <c r="BE500" s="182"/>
      <c r="BF500" s="79"/>
      <c r="BG500" s="181"/>
      <c r="BH500" s="79"/>
      <c r="BI500" s="181"/>
      <c r="BJ500" s="79"/>
      <c r="BK500" s="182"/>
      <c r="BL500" s="79"/>
      <c r="BM500" s="182"/>
      <c r="BN500" s="79"/>
      <c r="BO500" s="180"/>
      <c r="BP500" s="78"/>
      <c r="BQ500" s="79"/>
      <c r="BR500" s="26"/>
      <c r="BS500" s="193"/>
      <c r="BT500" s="79"/>
      <c r="BU500" s="192"/>
      <c r="BV500" s="78"/>
      <c r="BW500" s="78"/>
      <c r="BX500" s="78"/>
      <c r="BY500" s="78"/>
      <c r="BZ500" s="78"/>
      <c r="CA500" s="79"/>
      <c r="CB500" s="192"/>
      <c r="CC500" s="78"/>
      <c r="CD500" s="78"/>
      <c r="CE500" s="78"/>
      <c r="CF500" s="78"/>
      <c r="CG500" s="78"/>
      <c r="CH500" s="79"/>
      <c r="CI500" s="27">
        <f t="shared" si="1"/>
        <v>0</v>
      </c>
    </row>
    <row r="501" spans="1:87" ht="34.5" customHeight="1" x14ac:dyDescent="0.25">
      <c r="A501" s="23">
        <f t="shared" si="0"/>
        <v>489</v>
      </c>
      <c r="B501" s="179"/>
      <c r="C501" s="79"/>
      <c r="D501" s="181"/>
      <c r="E501" s="78"/>
      <c r="F501" s="79"/>
      <c r="G501" s="188"/>
      <c r="H501" s="79"/>
      <c r="I501" s="24"/>
      <c r="J501" s="25"/>
      <c r="K501" s="184"/>
      <c r="L501" s="79"/>
      <c r="M501" s="189"/>
      <c r="N501" s="79"/>
      <c r="O501" s="186"/>
      <c r="P501" s="79"/>
      <c r="Q501" s="190"/>
      <c r="R501" s="79"/>
      <c r="S501" s="181"/>
      <c r="T501" s="79"/>
      <c r="U501" s="181"/>
      <c r="V501" s="79"/>
      <c r="W501" s="179"/>
      <c r="X501" s="79"/>
      <c r="Y501" s="179"/>
      <c r="Z501" s="79"/>
      <c r="AA501" s="181"/>
      <c r="AB501" s="79"/>
      <c r="AC501" s="181"/>
      <c r="AD501" s="79"/>
      <c r="AE501" s="179"/>
      <c r="AF501" s="79"/>
      <c r="AG501" s="179"/>
      <c r="AH501" s="79"/>
      <c r="AI501" s="181"/>
      <c r="AJ501" s="79"/>
      <c r="AK501" s="181"/>
      <c r="AL501" s="79"/>
      <c r="AM501" s="179"/>
      <c r="AN501" s="79"/>
      <c r="AO501" s="179"/>
      <c r="AP501" s="79"/>
      <c r="AQ501" s="181"/>
      <c r="AR501" s="79"/>
      <c r="AS501" s="181"/>
      <c r="AT501" s="79"/>
      <c r="AU501" s="179"/>
      <c r="AV501" s="79"/>
      <c r="AW501" s="179"/>
      <c r="AX501" s="79"/>
      <c r="AY501" s="181"/>
      <c r="AZ501" s="79"/>
      <c r="BA501" s="181"/>
      <c r="BB501" s="79"/>
      <c r="BC501" s="179"/>
      <c r="BD501" s="79"/>
      <c r="BE501" s="179"/>
      <c r="BF501" s="79"/>
      <c r="BG501" s="181"/>
      <c r="BH501" s="79"/>
      <c r="BI501" s="181"/>
      <c r="BJ501" s="79"/>
      <c r="BK501" s="179"/>
      <c r="BL501" s="79"/>
      <c r="BM501" s="179"/>
      <c r="BN501" s="79"/>
      <c r="BO501" s="180"/>
      <c r="BP501" s="78"/>
      <c r="BQ501" s="79"/>
      <c r="BR501" s="26"/>
      <c r="BS501" s="191"/>
      <c r="BT501" s="79"/>
      <c r="BU501" s="192"/>
      <c r="BV501" s="78"/>
      <c r="BW501" s="78"/>
      <c r="BX501" s="78"/>
      <c r="BY501" s="78"/>
      <c r="BZ501" s="78"/>
      <c r="CA501" s="79"/>
      <c r="CB501" s="192"/>
      <c r="CC501" s="78"/>
      <c r="CD501" s="78"/>
      <c r="CE501" s="78"/>
      <c r="CF501" s="78"/>
      <c r="CG501" s="78"/>
      <c r="CH501" s="79"/>
      <c r="CI501" s="27">
        <f t="shared" si="1"/>
        <v>0</v>
      </c>
    </row>
    <row r="502" spans="1:87" ht="34.5" customHeight="1" x14ac:dyDescent="0.25">
      <c r="A502" s="23">
        <f t="shared" si="0"/>
        <v>490</v>
      </c>
      <c r="B502" s="182"/>
      <c r="C502" s="79"/>
      <c r="D502" s="179"/>
      <c r="E502" s="78"/>
      <c r="F502" s="79"/>
      <c r="G502" s="183"/>
      <c r="H502" s="79"/>
      <c r="I502" s="24"/>
      <c r="J502" s="28"/>
      <c r="K502" s="184"/>
      <c r="L502" s="79"/>
      <c r="M502" s="185"/>
      <c r="N502" s="79"/>
      <c r="O502" s="186"/>
      <c r="P502" s="79"/>
      <c r="Q502" s="187"/>
      <c r="R502" s="79"/>
      <c r="S502" s="181"/>
      <c r="T502" s="79"/>
      <c r="U502" s="181"/>
      <c r="V502" s="79"/>
      <c r="W502" s="182"/>
      <c r="X502" s="79"/>
      <c r="Y502" s="182"/>
      <c r="Z502" s="79"/>
      <c r="AA502" s="181"/>
      <c r="AB502" s="79"/>
      <c r="AC502" s="181"/>
      <c r="AD502" s="79"/>
      <c r="AE502" s="182"/>
      <c r="AF502" s="79"/>
      <c r="AG502" s="182"/>
      <c r="AH502" s="79"/>
      <c r="AI502" s="181"/>
      <c r="AJ502" s="79"/>
      <c r="AK502" s="181"/>
      <c r="AL502" s="79"/>
      <c r="AM502" s="182"/>
      <c r="AN502" s="79"/>
      <c r="AO502" s="182"/>
      <c r="AP502" s="79"/>
      <c r="AQ502" s="181"/>
      <c r="AR502" s="79"/>
      <c r="AS502" s="181"/>
      <c r="AT502" s="79"/>
      <c r="AU502" s="182"/>
      <c r="AV502" s="79"/>
      <c r="AW502" s="182"/>
      <c r="AX502" s="79"/>
      <c r="AY502" s="181"/>
      <c r="AZ502" s="79"/>
      <c r="BA502" s="181"/>
      <c r="BB502" s="79"/>
      <c r="BC502" s="182"/>
      <c r="BD502" s="79"/>
      <c r="BE502" s="182"/>
      <c r="BF502" s="79"/>
      <c r="BG502" s="181"/>
      <c r="BH502" s="79"/>
      <c r="BI502" s="181"/>
      <c r="BJ502" s="79"/>
      <c r="BK502" s="182"/>
      <c r="BL502" s="79"/>
      <c r="BM502" s="182"/>
      <c r="BN502" s="79"/>
      <c r="BO502" s="180"/>
      <c r="BP502" s="78"/>
      <c r="BQ502" s="79"/>
      <c r="BR502" s="26"/>
      <c r="BS502" s="193"/>
      <c r="BT502" s="79"/>
      <c r="BU502" s="192"/>
      <c r="BV502" s="78"/>
      <c r="BW502" s="78"/>
      <c r="BX502" s="78"/>
      <c r="BY502" s="78"/>
      <c r="BZ502" s="78"/>
      <c r="CA502" s="79"/>
      <c r="CB502" s="192"/>
      <c r="CC502" s="78"/>
      <c r="CD502" s="78"/>
      <c r="CE502" s="78"/>
      <c r="CF502" s="78"/>
      <c r="CG502" s="78"/>
      <c r="CH502" s="79"/>
      <c r="CI502" s="27">
        <f t="shared" si="1"/>
        <v>0</v>
      </c>
    </row>
    <row r="503" spans="1:87" ht="34.5" customHeight="1" x14ac:dyDescent="0.25">
      <c r="A503" s="23">
        <f t="shared" si="0"/>
        <v>491</v>
      </c>
      <c r="B503" s="179"/>
      <c r="C503" s="79"/>
      <c r="D503" s="181"/>
      <c r="E503" s="78"/>
      <c r="F503" s="79"/>
      <c r="G503" s="188"/>
      <c r="H503" s="79"/>
      <c r="I503" s="24"/>
      <c r="J503" s="25"/>
      <c r="K503" s="184"/>
      <c r="L503" s="79"/>
      <c r="M503" s="189"/>
      <c r="N503" s="79"/>
      <c r="O503" s="186"/>
      <c r="P503" s="79"/>
      <c r="Q503" s="190"/>
      <c r="R503" s="79"/>
      <c r="S503" s="181"/>
      <c r="T503" s="79"/>
      <c r="U503" s="181"/>
      <c r="V503" s="79"/>
      <c r="W503" s="179"/>
      <c r="X503" s="79"/>
      <c r="Y503" s="179"/>
      <c r="Z503" s="79"/>
      <c r="AA503" s="181"/>
      <c r="AB503" s="79"/>
      <c r="AC503" s="181"/>
      <c r="AD503" s="79"/>
      <c r="AE503" s="179"/>
      <c r="AF503" s="79"/>
      <c r="AG503" s="179"/>
      <c r="AH503" s="79"/>
      <c r="AI503" s="181"/>
      <c r="AJ503" s="79"/>
      <c r="AK503" s="181"/>
      <c r="AL503" s="79"/>
      <c r="AM503" s="179"/>
      <c r="AN503" s="79"/>
      <c r="AO503" s="179"/>
      <c r="AP503" s="79"/>
      <c r="AQ503" s="181"/>
      <c r="AR503" s="79"/>
      <c r="AS503" s="181"/>
      <c r="AT503" s="79"/>
      <c r="AU503" s="179"/>
      <c r="AV503" s="79"/>
      <c r="AW503" s="179"/>
      <c r="AX503" s="79"/>
      <c r="AY503" s="181"/>
      <c r="AZ503" s="79"/>
      <c r="BA503" s="181"/>
      <c r="BB503" s="79"/>
      <c r="BC503" s="179"/>
      <c r="BD503" s="79"/>
      <c r="BE503" s="179"/>
      <c r="BF503" s="79"/>
      <c r="BG503" s="181"/>
      <c r="BH503" s="79"/>
      <c r="BI503" s="181"/>
      <c r="BJ503" s="79"/>
      <c r="BK503" s="179"/>
      <c r="BL503" s="79"/>
      <c r="BM503" s="179"/>
      <c r="BN503" s="79"/>
      <c r="BO503" s="180"/>
      <c r="BP503" s="78"/>
      <c r="BQ503" s="79"/>
      <c r="BR503" s="26"/>
      <c r="BS503" s="191"/>
      <c r="BT503" s="79"/>
      <c r="BU503" s="192"/>
      <c r="BV503" s="78"/>
      <c r="BW503" s="78"/>
      <c r="BX503" s="78"/>
      <c r="BY503" s="78"/>
      <c r="BZ503" s="78"/>
      <c r="CA503" s="79"/>
      <c r="CB503" s="192"/>
      <c r="CC503" s="78"/>
      <c r="CD503" s="78"/>
      <c r="CE503" s="78"/>
      <c r="CF503" s="78"/>
      <c r="CG503" s="78"/>
      <c r="CH503" s="79"/>
      <c r="CI503" s="27">
        <f t="shared" si="1"/>
        <v>0</v>
      </c>
    </row>
    <row r="504" spans="1:87" ht="34.5" customHeight="1" x14ac:dyDescent="0.25">
      <c r="A504" s="23">
        <f t="shared" si="0"/>
        <v>492</v>
      </c>
      <c r="B504" s="182"/>
      <c r="C504" s="79"/>
      <c r="D504" s="179"/>
      <c r="E504" s="78"/>
      <c r="F504" s="79"/>
      <c r="G504" s="183"/>
      <c r="H504" s="79"/>
      <c r="I504" s="24"/>
      <c r="J504" s="28"/>
      <c r="K504" s="184"/>
      <c r="L504" s="79"/>
      <c r="M504" s="185"/>
      <c r="N504" s="79"/>
      <c r="O504" s="186"/>
      <c r="P504" s="79"/>
      <c r="Q504" s="187"/>
      <c r="R504" s="79"/>
      <c r="S504" s="181"/>
      <c r="T504" s="79"/>
      <c r="U504" s="181"/>
      <c r="V504" s="79"/>
      <c r="W504" s="182"/>
      <c r="X504" s="79"/>
      <c r="Y504" s="182"/>
      <c r="Z504" s="79"/>
      <c r="AA504" s="181"/>
      <c r="AB504" s="79"/>
      <c r="AC504" s="181"/>
      <c r="AD504" s="79"/>
      <c r="AE504" s="182"/>
      <c r="AF504" s="79"/>
      <c r="AG504" s="182"/>
      <c r="AH504" s="79"/>
      <c r="AI504" s="181"/>
      <c r="AJ504" s="79"/>
      <c r="AK504" s="181"/>
      <c r="AL504" s="79"/>
      <c r="AM504" s="182"/>
      <c r="AN504" s="79"/>
      <c r="AO504" s="182"/>
      <c r="AP504" s="79"/>
      <c r="AQ504" s="181"/>
      <c r="AR504" s="79"/>
      <c r="AS504" s="181"/>
      <c r="AT504" s="79"/>
      <c r="AU504" s="182"/>
      <c r="AV504" s="79"/>
      <c r="AW504" s="182"/>
      <c r="AX504" s="79"/>
      <c r="AY504" s="181"/>
      <c r="AZ504" s="79"/>
      <c r="BA504" s="181"/>
      <c r="BB504" s="79"/>
      <c r="BC504" s="182"/>
      <c r="BD504" s="79"/>
      <c r="BE504" s="182"/>
      <c r="BF504" s="79"/>
      <c r="BG504" s="181"/>
      <c r="BH504" s="79"/>
      <c r="BI504" s="181"/>
      <c r="BJ504" s="79"/>
      <c r="BK504" s="182"/>
      <c r="BL504" s="79"/>
      <c r="BM504" s="182"/>
      <c r="BN504" s="79"/>
      <c r="BO504" s="180"/>
      <c r="BP504" s="78"/>
      <c r="BQ504" s="79"/>
      <c r="BR504" s="26"/>
      <c r="BS504" s="193"/>
      <c r="BT504" s="79"/>
      <c r="BU504" s="192"/>
      <c r="BV504" s="78"/>
      <c r="BW504" s="78"/>
      <c r="BX504" s="78"/>
      <c r="BY504" s="78"/>
      <c r="BZ504" s="78"/>
      <c r="CA504" s="79"/>
      <c r="CB504" s="192"/>
      <c r="CC504" s="78"/>
      <c r="CD504" s="78"/>
      <c r="CE504" s="78"/>
      <c r="CF504" s="78"/>
      <c r="CG504" s="78"/>
      <c r="CH504" s="79"/>
      <c r="CI504" s="27">
        <f t="shared" si="1"/>
        <v>0</v>
      </c>
    </row>
    <row r="505" spans="1:87" ht="34.5" customHeight="1" x14ac:dyDescent="0.25">
      <c r="A505" s="23">
        <f t="shared" si="0"/>
        <v>493</v>
      </c>
      <c r="B505" s="179"/>
      <c r="C505" s="79"/>
      <c r="D505" s="181"/>
      <c r="E505" s="78"/>
      <c r="F505" s="79"/>
      <c r="G505" s="188"/>
      <c r="H505" s="79"/>
      <c r="I505" s="24"/>
      <c r="J505" s="25"/>
      <c r="K505" s="184"/>
      <c r="L505" s="79"/>
      <c r="M505" s="189"/>
      <c r="N505" s="79"/>
      <c r="O505" s="186"/>
      <c r="P505" s="79"/>
      <c r="Q505" s="190"/>
      <c r="R505" s="79"/>
      <c r="S505" s="181"/>
      <c r="T505" s="79"/>
      <c r="U505" s="181"/>
      <c r="V505" s="79"/>
      <c r="W505" s="179"/>
      <c r="X505" s="79"/>
      <c r="Y505" s="179"/>
      <c r="Z505" s="79"/>
      <c r="AA505" s="181"/>
      <c r="AB505" s="79"/>
      <c r="AC505" s="181"/>
      <c r="AD505" s="79"/>
      <c r="AE505" s="179"/>
      <c r="AF505" s="79"/>
      <c r="AG505" s="179"/>
      <c r="AH505" s="79"/>
      <c r="AI505" s="181"/>
      <c r="AJ505" s="79"/>
      <c r="AK505" s="181"/>
      <c r="AL505" s="79"/>
      <c r="AM505" s="179"/>
      <c r="AN505" s="79"/>
      <c r="AO505" s="179"/>
      <c r="AP505" s="79"/>
      <c r="AQ505" s="181"/>
      <c r="AR505" s="79"/>
      <c r="AS505" s="181"/>
      <c r="AT505" s="79"/>
      <c r="AU505" s="179"/>
      <c r="AV505" s="79"/>
      <c r="AW505" s="179"/>
      <c r="AX505" s="79"/>
      <c r="AY505" s="181"/>
      <c r="AZ505" s="79"/>
      <c r="BA505" s="181"/>
      <c r="BB505" s="79"/>
      <c r="BC505" s="179"/>
      <c r="BD505" s="79"/>
      <c r="BE505" s="179"/>
      <c r="BF505" s="79"/>
      <c r="BG505" s="181"/>
      <c r="BH505" s="79"/>
      <c r="BI505" s="181"/>
      <c r="BJ505" s="79"/>
      <c r="BK505" s="179"/>
      <c r="BL505" s="79"/>
      <c r="BM505" s="179"/>
      <c r="BN505" s="79"/>
      <c r="BO505" s="180"/>
      <c r="BP505" s="78"/>
      <c r="BQ505" s="79"/>
      <c r="BR505" s="26"/>
      <c r="BS505" s="191"/>
      <c r="BT505" s="79"/>
      <c r="BU505" s="192"/>
      <c r="BV505" s="78"/>
      <c r="BW505" s="78"/>
      <c r="BX505" s="78"/>
      <c r="BY505" s="78"/>
      <c r="BZ505" s="78"/>
      <c r="CA505" s="79"/>
      <c r="CB505" s="192"/>
      <c r="CC505" s="78"/>
      <c r="CD505" s="78"/>
      <c r="CE505" s="78"/>
      <c r="CF505" s="78"/>
      <c r="CG505" s="78"/>
      <c r="CH505" s="79"/>
      <c r="CI505" s="27">
        <f t="shared" si="1"/>
        <v>0</v>
      </c>
    </row>
    <row r="506" spans="1:87" ht="34.5" customHeight="1" x14ac:dyDescent="0.25">
      <c r="A506" s="23">
        <f t="shared" si="0"/>
        <v>494</v>
      </c>
      <c r="B506" s="182"/>
      <c r="C506" s="79"/>
      <c r="D506" s="179"/>
      <c r="E506" s="78"/>
      <c r="F506" s="79"/>
      <c r="G506" s="183"/>
      <c r="H506" s="79"/>
      <c r="I506" s="24"/>
      <c r="J506" s="28"/>
      <c r="K506" s="184"/>
      <c r="L506" s="79"/>
      <c r="M506" s="185"/>
      <c r="N506" s="79"/>
      <c r="O506" s="186"/>
      <c r="P506" s="79"/>
      <c r="Q506" s="187"/>
      <c r="R506" s="79"/>
      <c r="S506" s="181"/>
      <c r="T506" s="79"/>
      <c r="U506" s="181"/>
      <c r="V506" s="79"/>
      <c r="W506" s="182"/>
      <c r="X506" s="79"/>
      <c r="Y506" s="182"/>
      <c r="Z506" s="79"/>
      <c r="AA506" s="181"/>
      <c r="AB506" s="79"/>
      <c r="AC506" s="181"/>
      <c r="AD506" s="79"/>
      <c r="AE506" s="182"/>
      <c r="AF506" s="79"/>
      <c r="AG506" s="182"/>
      <c r="AH506" s="79"/>
      <c r="AI506" s="181"/>
      <c r="AJ506" s="79"/>
      <c r="AK506" s="181"/>
      <c r="AL506" s="79"/>
      <c r="AM506" s="182"/>
      <c r="AN506" s="79"/>
      <c r="AO506" s="182"/>
      <c r="AP506" s="79"/>
      <c r="AQ506" s="181"/>
      <c r="AR506" s="79"/>
      <c r="AS506" s="181"/>
      <c r="AT506" s="79"/>
      <c r="AU506" s="182"/>
      <c r="AV506" s="79"/>
      <c r="AW506" s="182"/>
      <c r="AX506" s="79"/>
      <c r="AY506" s="181"/>
      <c r="AZ506" s="79"/>
      <c r="BA506" s="181"/>
      <c r="BB506" s="79"/>
      <c r="BC506" s="182"/>
      <c r="BD506" s="79"/>
      <c r="BE506" s="182"/>
      <c r="BF506" s="79"/>
      <c r="BG506" s="181"/>
      <c r="BH506" s="79"/>
      <c r="BI506" s="181"/>
      <c r="BJ506" s="79"/>
      <c r="BK506" s="182"/>
      <c r="BL506" s="79"/>
      <c r="BM506" s="182"/>
      <c r="BN506" s="79"/>
      <c r="BO506" s="180"/>
      <c r="BP506" s="78"/>
      <c r="BQ506" s="79"/>
      <c r="BR506" s="26"/>
      <c r="BS506" s="193"/>
      <c r="BT506" s="79"/>
      <c r="BU506" s="192"/>
      <c r="BV506" s="78"/>
      <c r="BW506" s="78"/>
      <c r="BX506" s="78"/>
      <c r="BY506" s="78"/>
      <c r="BZ506" s="78"/>
      <c r="CA506" s="79"/>
      <c r="CB506" s="192"/>
      <c r="CC506" s="78"/>
      <c r="CD506" s="78"/>
      <c r="CE506" s="78"/>
      <c r="CF506" s="78"/>
      <c r="CG506" s="78"/>
      <c r="CH506" s="79"/>
      <c r="CI506" s="27">
        <f t="shared" si="1"/>
        <v>0</v>
      </c>
    </row>
    <row r="507" spans="1:87" ht="34.5" customHeight="1" x14ac:dyDescent="0.25">
      <c r="A507" s="23">
        <f t="shared" si="0"/>
        <v>495</v>
      </c>
      <c r="B507" s="179"/>
      <c r="C507" s="79"/>
      <c r="D507" s="181"/>
      <c r="E507" s="78"/>
      <c r="F507" s="79"/>
      <c r="G507" s="188"/>
      <c r="H507" s="79"/>
      <c r="I507" s="24"/>
      <c r="J507" s="25"/>
      <c r="K507" s="184"/>
      <c r="L507" s="79"/>
      <c r="M507" s="189"/>
      <c r="N507" s="79"/>
      <c r="O507" s="186"/>
      <c r="P507" s="79"/>
      <c r="Q507" s="190"/>
      <c r="R507" s="79"/>
      <c r="S507" s="181"/>
      <c r="T507" s="79"/>
      <c r="U507" s="181"/>
      <c r="V507" s="79"/>
      <c r="W507" s="179"/>
      <c r="X507" s="79"/>
      <c r="Y507" s="179"/>
      <c r="Z507" s="79"/>
      <c r="AA507" s="181"/>
      <c r="AB507" s="79"/>
      <c r="AC507" s="181"/>
      <c r="AD507" s="79"/>
      <c r="AE507" s="179"/>
      <c r="AF507" s="79"/>
      <c r="AG507" s="179"/>
      <c r="AH507" s="79"/>
      <c r="AI507" s="181"/>
      <c r="AJ507" s="79"/>
      <c r="AK507" s="181"/>
      <c r="AL507" s="79"/>
      <c r="AM507" s="179"/>
      <c r="AN507" s="79"/>
      <c r="AO507" s="179"/>
      <c r="AP507" s="79"/>
      <c r="AQ507" s="181"/>
      <c r="AR507" s="79"/>
      <c r="AS507" s="181"/>
      <c r="AT507" s="79"/>
      <c r="AU507" s="179"/>
      <c r="AV507" s="79"/>
      <c r="AW507" s="179"/>
      <c r="AX507" s="79"/>
      <c r="AY507" s="181"/>
      <c r="AZ507" s="79"/>
      <c r="BA507" s="181"/>
      <c r="BB507" s="79"/>
      <c r="BC507" s="179"/>
      <c r="BD507" s="79"/>
      <c r="BE507" s="179"/>
      <c r="BF507" s="79"/>
      <c r="BG507" s="181"/>
      <c r="BH507" s="79"/>
      <c r="BI507" s="181"/>
      <c r="BJ507" s="79"/>
      <c r="BK507" s="179"/>
      <c r="BL507" s="79"/>
      <c r="BM507" s="179"/>
      <c r="BN507" s="79"/>
      <c r="BO507" s="180"/>
      <c r="BP507" s="78"/>
      <c r="BQ507" s="79"/>
      <c r="BR507" s="26"/>
      <c r="BS507" s="191"/>
      <c r="BT507" s="79"/>
      <c r="BU507" s="192"/>
      <c r="BV507" s="78"/>
      <c r="BW507" s="78"/>
      <c r="BX507" s="78"/>
      <c r="BY507" s="78"/>
      <c r="BZ507" s="78"/>
      <c r="CA507" s="79"/>
      <c r="CB507" s="192"/>
      <c r="CC507" s="78"/>
      <c r="CD507" s="78"/>
      <c r="CE507" s="78"/>
      <c r="CF507" s="78"/>
      <c r="CG507" s="78"/>
      <c r="CH507" s="79"/>
      <c r="CI507" s="27">
        <f t="shared" si="1"/>
        <v>0</v>
      </c>
    </row>
    <row r="508" spans="1:87" ht="34.5" customHeight="1" x14ac:dyDescent="0.25">
      <c r="A508" s="23">
        <f t="shared" si="0"/>
        <v>496</v>
      </c>
      <c r="B508" s="182"/>
      <c r="C508" s="79"/>
      <c r="D508" s="179"/>
      <c r="E508" s="78"/>
      <c r="F508" s="79"/>
      <c r="G508" s="183"/>
      <c r="H508" s="79"/>
      <c r="I508" s="24"/>
      <c r="J508" s="28"/>
      <c r="K508" s="184"/>
      <c r="L508" s="79"/>
      <c r="M508" s="185"/>
      <c r="N508" s="79"/>
      <c r="O508" s="186"/>
      <c r="P508" s="79"/>
      <c r="Q508" s="187"/>
      <c r="R508" s="79"/>
      <c r="S508" s="181"/>
      <c r="T508" s="79"/>
      <c r="U508" s="181"/>
      <c r="V508" s="79"/>
      <c r="W508" s="182"/>
      <c r="X508" s="79"/>
      <c r="Y508" s="182"/>
      <c r="Z508" s="79"/>
      <c r="AA508" s="181"/>
      <c r="AB508" s="79"/>
      <c r="AC508" s="181"/>
      <c r="AD508" s="79"/>
      <c r="AE508" s="182"/>
      <c r="AF508" s="79"/>
      <c r="AG508" s="182"/>
      <c r="AH508" s="79"/>
      <c r="AI508" s="181"/>
      <c r="AJ508" s="79"/>
      <c r="AK508" s="181"/>
      <c r="AL508" s="79"/>
      <c r="AM508" s="182"/>
      <c r="AN508" s="79"/>
      <c r="AO508" s="182"/>
      <c r="AP508" s="79"/>
      <c r="AQ508" s="181"/>
      <c r="AR508" s="79"/>
      <c r="AS508" s="181"/>
      <c r="AT508" s="79"/>
      <c r="AU508" s="182"/>
      <c r="AV508" s="79"/>
      <c r="AW508" s="182"/>
      <c r="AX508" s="79"/>
      <c r="AY508" s="181"/>
      <c r="AZ508" s="79"/>
      <c r="BA508" s="181"/>
      <c r="BB508" s="79"/>
      <c r="BC508" s="182"/>
      <c r="BD508" s="79"/>
      <c r="BE508" s="182"/>
      <c r="BF508" s="79"/>
      <c r="BG508" s="181"/>
      <c r="BH508" s="79"/>
      <c r="BI508" s="181"/>
      <c r="BJ508" s="79"/>
      <c r="BK508" s="182"/>
      <c r="BL508" s="79"/>
      <c r="BM508" s="182"/>
      <c r="BN508" s="79"/>
      <c r="BO508" s="180"/>
      <c r="BP508" s="78"/>
      <c r="BQ508" s="79"/>
      <c r="BR508" s="26"/>
      <c r="BS508" s="193"/>
      <c r="BT508" s="79"/>
      <c r="BU508" s="192"/>
      <c r="BV508" s="78"/>
      <c r="BW508" s="78"/>
      <c r="BX508" s="78"/>
      <c r="BY508" s="78"/>
      <c r="BZ508" s="78"/>
      <c r="CA508" s="79"/>
      <c r="CB508" s="192"/>
      <c r="CC508" s="78"/>
      <c r="CD508" s="78"/>
      <c r="CE508" s="78"/>
      <c r="CF508" s="78"/>
      <c r="CG508" s="78"/>
      <c r="CH508" s="79"/>
      <c r="CI508" s="27">
        <f t="shared" si="1"/>
        <v>0</v>
      </c>
    </row>
    <row r="509" spans="1:87" ht="34.5" customHeight="1" x14ac:dyDescent="0.25">
      <c r="A509" s="23">
        <f t="shared" si="0"/>
        <v>497</v>
      </c>
      <c r="B509" s="179"/>
      <c r="C509" s="79"/>
      <c r="D509" s="181"/>
      <c r="E509" s="78"/>
      <c r="F509" s="79"/>
      <c r="G509" s="188"/>
      <c r="H509" s="79"/>
      <c r="I509" s="24"/>
      <c r="J509" s="25"/>
      <c r="K509" s="184"/>
      <c r="L509" s="79"/>
      <c r="M509" s="189"/>
      <c r="N509" s="79"/>
      <c r="O509" s="186"/>
      <c r="P509" s="79"/>
      <c r="Q509" s="190"/>
      <c r="R509" s="79"/>
      <c r="S509" s="181"/>
      <c r="T509" s="79"/>
      <c r="U509" s="181"/>
      <c r="V509" s="79"/>
      <c r="W509" s="179"/>
      <c r="X509" s="79"/>
      <c r="Y509" s="179"/>
      <c r="Z509" s="79"/>
      <c r="AA509" s="181"/>
      <c r="AB509" s="79"/>
      <c r="AC509" s="181"/>
      <c r="AD509" s="79"/>
      <c r="AE509" s="179"/>
      <c r="AF509" s="79"/>
      <c r="AG509" s="179"/>
      <c r="AH509" s="79"/>
      <c r="AI509" s="181"/>
      <c r="AJ509" s="79"/>
      <c r="AK509" s="181"/>
      <c r="AL509" s="79"/>
      <c r="AM509" s="179"/>
      <c r="AN509" s="79"/>
      <c r="AO509" s="179"/>
      <c r="AP509" s="79"/>
      <c r="AQ509" s="181"/>
      <c r="AR509" s="79"/>
      <c r="AS509" s="181"/>
      <c r="AT509" s="79"/>
      <c r="AU509" s="179"/>
      <c r="AV509" s="79"/>
      <c r="AW509" s="179"/>
      <c r="AX509" s="79"/>
      <c r="AY509" s="181"/>
      <c r="AZ509" s="79"/>
      <c r="BA509" s="181"/>
      <c r="BB509" s="79"/>
      <c r="BC509" s="179"/>
      <c r="BD509" s="79"/>
      <c r="BE509" s="179"/>
      <c r="BF509" s="79"/>
      <c r="BG509" s="181"/>
      <c r="BH509" s="79"/>
      <c r="BI509" s="181"/>
      <c r="BJ509" s="79"/>
      <c r="BK509" s="179"/>
      <c r="BL509" s="79"/>
      <c r="BM509" s="179"/>
      <c r="BN509" s="79"/>
      <c r="BO509" s="180"/>
      <c r="BP509" s="78"/>
      <c r="BQ509" s="79"/>
      <c r="BR509" s="26"/>
      <c r="BS509" s="191"/>
      <c r="BT509" s="79"/>
      <c r="BU509" s="192"/>
      <c r="BV509" s="78"/>
      <c r="BW509" s="78"/>
      <c r="BX509" s="78"/>
      <c r="BY509" s="78"/>
      <c r="BZ509" s="78"/>
      <c r="CA509" s="79"/>
      <c r="CB509" s="192"/>
      <c r="CC509" s="78"/>
      <c r="CD509" s="78"/>
      <c r="CE509" s="78"/>
      <c r="CF509" s="78"/>
      <c r="CG509" s="78"/>
      <c r="CH509" s="79"/>
      <c r="CI509" s="27">
        <f t="shared" si="1"/>
        <v>0</v>
      </c>
    </row>
    <row r="510" spans="1:87" ht="34.5" customHeight="1" x14ac:dyDescent="0.25">
      <c r="A510" s="23">
        <f t="shared" si="0"/>
        <v>498</v>
      </c>
      <c r="B510" s="182"/>
      <c r="C510" s="79"/>
      <c r="D510" s="179"/>
      <c r="E510" s="78"/>
      <c r="F510" s="79"/>
      <c r="G510" s="183"/>
      <c r="H510" s="79"/>
      <c r="I510" s="24"/>
      <c r="J510" s="28"/>
      <c r="K510" s="184"/>
      <c r="L510" s="79"/>
      <c r="M510" s="185"/>
      <c r="N510" s="79"/>
      <c r="O510" s="186"/>
      <c r="P510" s="79"/>
      <c r="Q510" s="187"/>
      <c r="R510" s="79"/>
      <c r="S510" s="181"/>
      <c r="T510" s="79"/>
      <c r="U510" s="181"/>
      <c r="V510" s="79"/>
      <c r="W510" s="182"/>
      <c r="X510" s="79"/>
      <c r="Y510" s="182"/>
      <c r="Z510" s="79"/>
      <c r="AA510" s="181"/>
      <c r="AB510" s="79"/>
      <c r="AC510" s="181"/>
      <c r="AD510" s="79"/>
      <c r="AE510" s="182"/>
      <c r="AF510" s="79"/>
      <c r="AG510" s="182"/>
      <c r="AH510" s="79"/>
      <c r="AI510" s="181"/>
      <c r="AJ510" s="79"/>
      <c r="AK510" s="181"/>
      <c r="AL510" s="79"/>
      <c r="AM510" s="182"/>
      <c r="AN510" s="79"/>
      <c r="AO510" s="182"/>
      <c r="AP510" s="79"/>
      <c r="AQ510" s="181"/>
      <c r="AR510" s="79"/>
      <c r="AS510" s="181"/>
      <c r="AT510" s="79"/>
      <c r="AU510" s="182"/>
      <c r="AV510" s="79"/>
      <c r="AW510" s="182"/>
      <c r="AX510" s="79"/>
      <c r="AY510" s="181"/>
      <c r="AZ510" s="79"/>
      <c r="BA510" s="181"/>
      <c r="BB510" s="79"/>
      <c r="BC510" s="182"/>
      <c r="BD510" s="79"/>
      <c r="BE510" s="182"/>
      <c r="BF510" s="79"/>
      <c r="BG510" s="181"/>
      <c r="BH510" s="79"/>
      <c r="BI510" s="181"/>
      <c r="BJ510" s="79"/>
      <c r="BK510" s="182"/>
      <c r="BL510" s="79"/>
      <c r="BM510" s="182"/>
      <c r="BN510" s="79"/>
      <c r="BO510" s="180"/>
      <c r="BP510" s="78"/>
      <c r="BQ510" s="79"/>
      <c r="BR510" s="26"/>
      <c r="BS510" s="193"/>
      <c r="BT510" s="79"/>
      <c r="BU510" s="192"/>
      <c r="BV510" s="78"/>
      <c r="BW510" s="78"/>
      <c r="BX510" s="78"/>
      <c r="BY510" s="78"/>
      <c r="BZ510" s="78"/>
      <c r="CA510" s="79"/>
      <c r="CB510" s="192"/>
      <c r="CC510" s="78"/>
      <c r="CD510" s="78"/>
      <c r="CE510" s="78"/>
      <c r="CF510" s="78"/>
      <c r="CG510" s="78"/>
      <c r="CH510" s="79"/>
      <c r="CI510" s="27">
        <f t="shared" si="1"/>
        <v>0</v>
      </c>
    </row>
    <row r="511" spans="1:87" ht="34.5" customHeight="1" x14ac:dyDescent="0.25">
      <c r="A511" s="23">
        <f t="shared" si="0"/>
        <v>499</v>
      </c>
      <c r="B511" s="179"/>
      <c r="C511" s="79"/>
      <c r="D511" s="181"/>
      <c r="E511" s="78"/>
      <c r="F511" s="79"/>
      <c r="G511" s="188"/>
      <c r="H511" s="79"/>
      <c r="I511" s="24"/>
      <c r="J511" s="25"/>
      <c r="K511" s="184"/>
      <c r="L511" s="79"/>
      <c r="M511" s="189"/>
      <c r="N511" s="79"/>
      <c r="O511" s="186"/>
      <c r="P511" s="79"/>
      <c r="Q511" s="190"/>
      <c r="R511" s="79"/>
      <c r="S511" s="181"/>
      <c r="T511" s="79"/>
      <c r="U511" s="181"/>
      <c r="V511" s="79"/>
      <c r="W511" s="179"/>
      <c r="X511" s="79"/>
      <c r="Y511" s="179"/>
      <c r="Z511" s="79"/>
      <c r="AA511" s="181"/>
      <c r="AB511" s="79"/>
      <c r="AC511" s="181"/>
      <c r="AD511" s="79"/>
      <c r="AE511" s="179"/>
      <c r="AF511" s="79"/>
      <c r="AG511" s="179"/>
      <c r="AH511" s="79"/>
      <c r="AI511" s="181"/>
      <c r="AJ511" s="79"/>
      <c r="AK511" s="181"/>
      <c r="AL511" s="79"/>
      <c r="AM511" s="179"/>
      <c r="AN511" s="79"/>
      <c r="AO511" s="179"/>
      <c r="AP511" s="79"/>
      <c r="AQ511" s="181"/>
      <c r="AR511" s="79"/>
      <c r="AS511" s="181"/>
      <c r="AT511" s="79"/>
      <c r="AU511" s="179"/>
      <c r="AV511" s="79"/>
      <c r="AW511" s="179"/>
      <c r="AX511" s="79"/>
      <c r="AY511" s="181"/>
      <c r="AZ511" s="79"/>
      <c r="BA511" s="181"/>
      <c r="BB511" s="79"/>
      <c r="BC511" s="179"/>
      <c r="BD511" s="79"/>
      <c r="BE511" s="179"/>
      <c r="BF511" s="79"/>
      <c r="BG511" s="181"/>
      <c r="BH511" s="79"/>
      <c r="BI511" s="181"/>
      <c r="BJ511" s="79"/>
      <c r="BK511" s="179"/>
      <c r="BL511" s="79"/>
      <c r="BM511" s="179"/>
      <c r="BN511" s="79"/>
      <c r="BO511" s="180"/>
      <c r="BP511" s="78"/>
      <c r="BQ511" s="79"/>
      <c r="BR511" s="26"/>
      <c r="BS511" s="191"/>
      <c r="BT511" s="79"/>
      <c r="BU511" s="192"/>
      <c r="BV511" s="78"/>
      <c r="BW511" s="78"/>
      <c r="BX511" s="78"/>
      <c r="BY511" s="78"/>
      <c r="BZ511" s="78"/>
      <c r="CA511" s="79"/>
      <c r="CB511" s="192"/>
      <c r="CC511" s="78"/>
      <c r="CD511" s="78"/>
      <c r="CE511" s="78"/>
      <c r="CF511" s="78"/>
      <c r="CG511" s="78"/>
      <c r="CH511" s="79"/>
      <c r="CI511" s="27">
        <f t="shared" si="1"/>
        <v>0</v>
      </c>
    </row>
    <row r="512" spans="1:87" ht="34.5" customHeight="1" x14ac:dyDescent="0.25">
      <c r="A512" s="23">
        <f t="shared" si="0"/>
        <v>500</v>
      </c>
      <c r="B512" s="182"/>
      <c r="C512" s="79"/>
      <c r="D512" s="179"/>
      <c r="E512" s="78"/>
      <c r="F512" s="79"/>
      <c r="G512" s="183"/>
      <c r="H512" s="79"/>
      <c r="I512" s="24"/>
      <c r="J512" s="28"/>
      <c r="K512" s="184"/>
      <c r="L512" s="79"/>
      <c r="M512" s="185"/>
      <c r="N512" s="79"/>
      <c r="O512" s="186"/>
      <c r="P512" s="79"/>
      <c r="Q512" s="187"/>
      <c r="R512" s="79"/>
      <c r="S512" s="181"/>
      <c r="T512" s="79"/>
      <c r="U512" s="181"/>
      <c r="V512" s="79"/>
      <c r="W512" s="182"/>
      <c r="X512" s="79"/>
      <c r="Y512" s="182"/>
      <c r="Z512" s="79"/>
      <c r="AA512" s="181"/>
      <c r="AB512" s="79"/>
      <c r="AC512" s="181"/>
      <c r="AD512" s="79"/>
      <c r="AE512" s="182"/>
      <c r="AF512" s="79"/>
      <c r="AG512" s="182"/>
      <c r="AH512" s="79"/>
      <c r="AI512" s="181"/>
      <c r="AJ512" s="79"/>
      <c r="AK512" s="181"/>
      <c r="AL512" s="79"/>
      <c r="AM512" s="182"/>
      <c r="AN512" s="79"/>
      <c r="AO512" s="182"/>
      <c r="AP512" s="79"/>
      <c r="AQ512" s="181"/>
      <c r="AR512" s="79"/>
      <c r="AS512" s="181"/>
      <c r="AT512" s="79"/>
      <c r="AU512" s="182"/>
      <c r="AV512" s="79"/>
      <c r="AW512" s="182"/>
      <c r="AX512" s="79"/>
      <c r="AY512" s="181"/>
      <c r="AZ512" s="79"/>
      <c r="BA512" s="181"/>
      <c r="BB512" s="79"/>
      <c r="BC512" s="182"/>
      <c r="BD512" s="79"/>
      <c r="BE512" s="182"/>
      <c r="BF512" s="79"/>
      <c r="BG512" s="181"/>
      <c r="BH512" s="79"/>
      <c r="BI512" s="181"/>
      <c r="BJ512" s="79"/>
      <c r="BK512" s="182"/>
      <c r="BL512" s="79"/>
      <c r="BM512" s="182"/>
      <c r="BN512" s="79"/>
      <c r="BO512" s="180"/>
      <c r="BP512" s="78"/>
      <c r="BQ512" s="79"/>
      <c r="BR512" s="26"/>
      <c r="BS512" s="193"/>
      <c r="BT512" s="79"/>
      <c r="BU512" s="192"/>
      <c r="BV512" s="78"/>
      <c r="BW512" s="78"/>
      <c r="BX512" s="78"/>
      <c r="BY512" s="78"/>
      <c r="BZ512" s="78"/>
      <c r="CA512" s="79"/>
      <c r="CB512" s="192"/>
      <c r="CC512" s="78"/>
      <c r="CD512" s="78"/>
      <c r="CE512" s="78"/>
      <c r="CF512" s="78"/>
      <c r="CG512" s="78"/>
      <c r="CH512" s="79"/>
      <c r="CI512" s="27">
        <f t="shared" si="1"/>
        <v>0</v>
      </c>
    </row>
    <row r="513" spans="1:87" ht="34.5" customHeight="1" x14ac:dyDescent="0.25">
      <c r="A513" s="23">
        <f t="shared" si="0"/>
        <v>501</v>
      </c>
      <c r="B513" s="179"/>
      <c r="C513" s="79"/>
      <c r="D513" s="181"/>
      <c r="E513" s="78"/>
      <c r="F513" s="79"/>
      <c r="G513" s="188"/>
      <c r="H513" s="79"/>
      <c r="I513" s="24"/>
      <c r="J513" s="25"/>
      <c r="K513" s="184"/>
      <c r="L513" s="79"/>
      <c r="M513" s="189"/>
      <c r="N513" s="79"/>
      <c r="O513" s="186"/>
      <c r="P513" s="79"/>
      <c r="Q513" s="190"/>
      <c r="R513" s="79"/>
      <c r="S513" s="181"/>
      <c r="T513" s="79"/>
      <c r="U513" s="181"/>
      <c r="V513" s="79"/>
      <c r="W513" s="179"/>
      <c r="X513" s="79"/>
      <c r="Y513" s="179"/>
      <c r="Z513" s="79"/>
      <c r="AA513" s="181"/>
      <c r="AB513" s="79"/>
      <c r="AC513" s="181"/>
      <c r="AD513" s="79"/>
      <c r="AE513" s="179"/>
      <c r="AF513" s="79"/>
      <c r="AG513" s="179"/>
      <c r="AH513" s="79"/>
      <c r="AI513" s="181"/>
      <c r="AJ513" s="79"/>
      <c r="AK513" s="181"/>
      <c r="AL513" s="79"/>
      <c r="AM513" s="179"/>
      <c r="AN513" s="79"/>
      <c r="AO513" s="179"/>
      <c r="AP513" s="79"/>
      <c r="AQ513" s="181"/>
      <c r="AR513" s="79"/>
      <c r="AS513" s="181"/>
      <c r="AT513" s="79"/>
      <c r="AU513" s="179"/>
      <c r="AV513" s="79"/>
      <c r="AW513" s="179"/>
      <c r="AX513" s="79"/>
      <c r="AY513" s="181"/>
      <c r="AZ513" s="79"/>
      <c r="BA513" s="181"/>
      <c r="BB513" s="79"/>
      <c r="BC513" s="179"/>
      <c r="BD513" s="79"/>
      <c r="BE513" s="179"/>
      <c r="BF513" s="79"/>
      <c r="BG513" s="181"/>
      <c r="BH513" s="79"/>
      <c r="BI513" s="181"/>
      <c r="BJ513" s="79"/>
      <c r="BK513" s="179"/>
      <c r="BL513" s="79"/>
      <c r="BM513" s="179"/>
      <c r="BN513" s="79"/>
      <c r="BO513" s="180"/>
      <c r="BP513" s="78"/>
      <c r="BQ513" s="79"/>
      <c r="BR513" s="26"/>
      <c r="BS513" s="191"/>
      <c r="BT513" s="79"/>
      <c r="BU513" s="192"/>
      <c r="BV513" s="78"/>
      <c r="BW513" s="78"/>
      <c r="BX513" s="78"/>
      <c r="BY513" s="78"/>
      <c r="BZ513" s="78"/>
      <c r="CA513" s="79"/>
      <c r="CB513" s="192"/>
      <c r="CC513" s="78"/>
      <c r="CD513" s="78"/>
      <c r="CE513" s="78"/>
      <c r="CF513" s="78"/>
      <c r="CG513" s="78"/>
      <c r="CH513" s="79"/>
      <c r="CI513" s="27">
        <f t="shared" si="1"/>
        <v>0</v>
      </c>
    </row>
    <row r="514" spans="1:87" ht="34.5" customHeight="1" x14ac:dyDescent="0.25">
      <c r="A514" s="23">
        <f t="shared" si="0"/>
        <v>502</v>
      </c>
      <c r="B514" s="182"/>
      <c r="C514" s="79"/>
      <c r="D514" s="179"/>
      <c r="E514" s="78"/>
      <c r="F514" s="79"/>
      <c r="G514" s="183"/>
      <c r="H514" s="79"/>
      <c r="I514" s="24"/>
      <c r="J514" s="28"/>
      <c r="K514" s="184"/>
      <c r="L514" s="79"/>
      <c r="M514" s="185"/>
      <c r="N514" s="79"/>
      <c r="O514" s="186"/>
      <c r="P514" s="79"/>
      <c r="Q514" s="187"/>
      <c r="R514" s="79"/>
      <c r="S514" s="181"/>
      <c r="T514" s="79"/>
      <c r="U514" s="181"/>
      <c r="V514" s="79"/>
      <c r="W514" s="182"/>
      <c r="X514" s="79"/>
      <c r="Y514" s="182"/>
      <c r="Z514" s="79"/>
      <c r="AA514" s="181"/>
      <c r="AB514" s="79"/>
      <c r="AC514" s="181"/>
      <c r="AD514" s="79"/>
      <c r="AE514" s="182"/>
      <c r="AF514" s="79"/>
      <c r="AG514" s="182"/>
      <c r="AH514" s="79"/>
      <c r="AI514" s="181"/>
      <c r="AJ514" s="79"/>
      <c r="AK514" s="181"/>
      <c r="AL514" s="79"/>
      <c r="AM514" s="182"/>
      <c r="AN514" s="79"/>
      <c r="AO514" s="182"/>
      <c r="AP514" s="79"/>
      <c r="AQ514" s="181"/>
      <c r="AR514" s="79"/>
      <c r="AS514" s="181"/>
      <c r="AT514" s="79"/>
      <c r="AU514" s="182"/>
      <c r="AV514" s="79"/>
      <c r="AW514" s="182"/>
      <c r="AX514" s="79"/>
      <c r="AY514" s="181"/>
      <c r="AZ514" s="79"/>
      <c r="BA514" s="181"/>
      <c r="BB514" s="79"/>
      <c r="BC514" s="182"/>
      <c r="BD514" s="79"/>
      <c r="BE514" s="182"/>
      <c r="BF514" s="79"/>
      <c r="BG514" s="181"/>
      <c r="BH514" s="79"/>
      <c r="BI514" s="181"/>
      <c r="BJ514" s="79"/>
      <c r="BK514" s="182"/>
      <c r="BL514" s="79"/>
      <c r="BM514" s="182"/>
      <c r="BN514" s="79"/>
      <c r="BO514" s="180"/>
      <c r="BP514" s="78"/>
      <c r="BQ514" s="79"/>
      <c r="BR514" s="26"/>
      <c r="BS514" s="193"/>
      <c r="BT514" s="79"/>
      <c r="BU514" s="192"/>
      <c r="BV514" s="78"/>
      <c r="BW514" s="78"/>
      <c r="BX514" s="78"/>
      <c r="BY514" s="78"/>
      <c r="BZ514" s="78"/>
      <c r="CA514" s="79"/>
      <c r="CB514" s="192"/>
      <c r="CC514" s="78"/>
      <c r="CD514" s="78"/>
      <c r="CE514" s="78"/>
      <c r="CF514" s="78"/>
      <c r="CG514" s="78"/>
      <c r="CH514" s="79"/>
      <c r="CI514" s="27">
        <f t="shared" si="1"/>
        <v>0</v>
      </c>
    </row>
    <row r="515" spans="1:87" ht="34.5" customHeight="1" x14ac:dyDescent="0.25">
      <c r="A515" s="23">
        <f t="shared" si="0"/>
        <v>503</v>
      </c>
      <c r="B515" s="179"/>
      <c r="C515" s="79"/>
      <c r="D515" s="181"/>
      <c r="E515" s="78"/>
      <c r="F515" s="79"/>
      <c r="G515" s="188"/>
      <c r="H515" s="79"/>
      <c r="I515" s="24"/>
      <c r="J515" s="25"/>
      <c r="K515" s="184"/>
      <c r="L515" s="79"/>
      <c r="M515" s="189"/>
      <c r="N515" s="79"/>
      <c r="O515" s="186"/>
      <c r="P515" s="79"/>
      <c r="Q515" s="190"/>
      <c r="R515" s="79"/>
      <c r="S515" s="181"/>
      <c r="T515" s="79"/>
      <c r="U515" s="181"/>
      <c r="V515" s="79"/>
      <c r="W515" s="179"/>
      <c r="X515" s="79"/>
      <c r="Y515" s="179"/>
      <c r="Z515" s="79"/>
      <c r="AA515" s="181"/>
      <c r="AB515" s="79"/>
      <c r="AC515" s="181"/>
      <c r="AD515" s="79"/>
      <c r="AE515" s="179"/>
      <c r="AF515" s="79"/>
      <c r="AG515" s="179"/>
      <c r="AH515" s="79"/>
      <c r="AI515" s="181"/>
      <c r="AJ515" s="79"/>
      <c r="AK515" s="181"/>
      <c r="AL515" s="79"/>
      <c r="AM515" s="179"/>
      <c r="AN515" s="79"/>
      <c r="AO515" s="179"/>
      <c r="AP515" s="79"/>
      <c r="AQ515" s="181"/>
      <c r="AR515" s="79"/>
      <c r="AS515" s="181"/>
      <c r="AT515" s="79"/>
      <c r="AU515" s="179"/>
      <c r="AV515" s="79"/>
      <c r="AW515" s="179"/>
      <c r="AX515" s="79"/>
      <c r="AY515" s="181"/>
      <c r="AZ515" s="79"/>
      <c r="BA515" s="181"/>
      <c r="BB515" s="79"/>
      <c r="BC515" s="179"/>
      <c r="BD515" s="79"/>
      <c r="BE515" s="179"/>
      <c r="BF515" s="79"/>
      <c r="BG515" s="181"/>
      <c r="BH515" s="79"/>
      <c r="BI515" s="181"/>
      <c r="BJ515" s="79"/>
      <c r="BK515" s="179"/>
      <c r="BL515" s="79"/>
      <c r="BM515" s="179"/>
      <c r="BN515" s="79"/>
      <c r="BO515" s="180"/>
      <c r="BP515" s="78"/>
      <c r="BQ515" s="79"/>
      <c r="BR515" s="26"/>
      <c r="BS515" s="191"/>
      <c r="BT515" s="79"/>
      <c r="BU515" s="192"/>
      <c r="BV515" s="78"/>
      <c r="BW515" s="78"/>
      <c r="BX515" s="78"/>
      <c r="BY515" s="78"/>
      <c r="BZ515" s="78"/>
      <c r="CA515" s="79"/>
      <c r="CB515" s="192"/>
      <c r="CC515" s="78"/>
      <c r="CD515" s="78"/>
      <c r="CE515" s="78"/>
      <c r="CF515" s="78"/>
      <c r="CG515" s="78"/>
      <c r="CH515" s="79"/>
      <c r="CI515" s="27">
        <f t="shared" si="1"/>
        <v>0</v>
      </c>
    </row>
    <row r="516" spans="1:87" ht="34.5" customHeight="1" x14ac:dyDescent="0.25">
      <c r="A516" s="23">
        <f t="shared" si="0"/>
        <v>504</v>
      </c>
      <c r="B516" s="182"/>
      <c r="C516" s="79"/>
      <c r="D516" s="179"/>
      <c r="E516" s="78"/>
      <c r="F516" s="79"/>
      <c r="G516" s="183"/>
      <c r="H516" s="79"/>
      <c r="I516" s="24"/>
      <c r="J516" s="28"/>
      <c r="K516" s="184"/>
      <c r="L516" s="79"/>
      <c r="M516" s="185"/>
      <c r="N516" s="79"/>
      <c r="O516" s="186"/>
      <c r="P516" s="79"/>
      <c r="Q516" s="187"/>
      <c r="R516" s="79"/>
      <c r="S516" s="181"/>
      <c r="T516" s="79"/>
      <c r="U516" s="181"/>
      <c r="V516" s="79"/>
      <c r="W516" s="182"/>
      <c r="X516" s="79"/>
      <c r="Y516" s="182"/>
      <c r="Z516" s="79"/>
      <c r="AA516" s="181"/>
      <c r="AB516" s="79"/>
      <c r="AC516" s="181"/>
      <c r="AD516" s="79"/>
      <c r="AE516" s="182"/>
      <c r="AF516" s="79"/>
      <c r="AG516" s="182"/>
      <c r="AH516" s="79"/>
      <c r="AI516" s="181"/>
      <c r="AJ516" s="79"/>
      <c r="AK516" s="181"/>
      <c r="AL516" s="79"/>
      <c r="AM516" s="182"/>
      <c r="AN516" s="79"/>
      <c r="AO516" s="182"/>
      <c r="AP516" s="79"/>
      <c r="AQ516" s="181"/>
      <c r="AR516" s="79"/>
      <c r="AS516" s="181"/>
      <c r="AT516" s="79"/>
      <c r="AU516" s="182"/>
      <c r="AV516" s="79"/>
      <c r="AW516" s="182"/>
      <c r="AX516" s="79"/>
      <c r="AY516" s="181"/>
      <c r="AZ516" s="79"/>
      <c r="BA516" s="181"/>
      <c r="BB516" s="79"/>
      <c r="BC516" s="182"/>
      <c r="BD516" s="79"/>
      <c r="BE516" s="182"/>
      <c r="BF516" s="79"/>
      <c r="BG516" s="181"/>
      <c r="BH516" s="79"/>
      <c r="BI516" s="181"/>
      <c r="BJ516" s="79"/>
      <c r="BK516" s="182"/>
      <c r="BL516" s="79"/>
      <c r="BM516" s="182"/>
      <c r="BN516" s="79"/>
      <c r="BO516" s="180"/>
      <c r="BP516" s="78"/>
      <c r="BQ516" s="79"/>
      <c r="BR516" s="26"/>
      <c r="BS516" s="193"/>
      <c r="BT516" s="79"/>
      <c r="BU516" s="192"/>
      <c r="BV516" s="78"/>
      <c r="BW516" s="78"/>
      <c r="BX516" s="78"/>
      <c r="BY516" s="78"/>
      <c r="BZ516" s="78"/>
      <c r="CA516" s="79"/>
      <c r="CB516" s="192"/>
      <c r="CC516" s="78"/>
      <c r="CD516" s="78"/>
      <c r="CE516" s="78"/>
      <c r="CF516" s="78"/>
      <c r="CG516" s="78"/>
      <c r="CH516" s="79"/>
      <c r="CI516" s="27">
        <f t="shared" si="1"/>
        <v>0</v>
      </c>
    </row>
    <row r="517" spans="1:87" ht="34.5" customHeight="1" x14ac:dyDescent="0.25">
      <c r="A517" s="23">
        <f t="shared" si="0"/>
        <v>505</v>
      </c>
      <c r="B517" s="179"/>
      <c r="C517" s="79"/>
      <c r="D517" s="181"/>
      <c r="E517" s="78"/>
      <c r="F517" s="79"/>
      <c r="G517" s="188"/>
      <c r="H517" s="79"/>
      <c r="I517" s="24"/>
      <c r="J517" s="25"/>
      <c r="K517" s="184"/>
      <c r="L517" s="79"/>
      <c r="M517" s="189"/>
      <c r="N517" s="79"/>
      <c r="O517" s="186"/>
      <c r="P517" s="79"/>
      <c r="Q517" s="190"/>
      <c r="R517" s="79"/>
      <c r="S517" s="181"/>
      <c r="T517" s="79"/>
      <c r="U517" s="181"/>
      <c r="V517" s="79"/>
      <c r="W517" s="179"/>
      <c r="X517" s="79"/>
      <c r="Y517" s="179"/>
      <c r="Z517" s="79"/>
      <c r="AA517" s="181"/>
      <c r="AB517" s="79"/>
      <c r="AC517" s="181"/>
      <c r="AD517" s="79"/>
      <c r="AE517" s="179"/>
      <c r="AF517" s="79"/>
      <c r="AG517" s="179"/>
      <c r="AH517" s="79"/>
      <c r="AI517" s="181"/>
      <c r="AJ517" s="79"/>
      <c r="AK517" s="181"/>
      <c r="AL517" s="79"/>
      <c r="AM517" s="179"/>
      <c r="AN517" s="79"/>
      <c r="AO517" s="179"/>
      <c r="AP517" s="79"/>
      <c r="AQ517" s="181"/>
      <c r="AR517" s="79"/>
      <c r="AS517" s="181"/>
      <c r="AT517" s="79"/>
      <c r="AU517" s="179"/>
      <c r="AV517" s="79"/>
      <c r="AW517" s="179"/>
      <c r="AX517" s="79"/>
      <c r="AY517" s="181"/>
      <c r="AZ517" s="79"/>
      <c r="BA517" s="181"/>
      <c r="BB517" s="79"/>
      <c r="BC517" s="179"/>
      <c r="BD517" s="79"/>
      <c r="BE517" s="179"/>
      <c r="BF517" s="79"/>
      <c r="BG517" s="181"/>
      <c r="BH517" s="79"/>
      <c r="BI517" s="181"/>
      <c r="BJ517" s="79"/>
      <c r="BK517" s="179"/>
      <c r="BL517" s="79"/>
      <c r="BM517" s="179"/>
      <c r="BN517" s="79"/>
      <c r="BO517" s="180"/>
      <c r="BP517" s="78"/>
      <c r="BQ517" s="79"/>
      <c r="BR517" s="26"/>
      <c r="BS517" s="191"/>
      <c r="BT517" s="79"/>
      <c r="BU517" s="192"/>
      <c r="BV517" s="78"/>
      <c r="BW517" s="78"/>
      <c r="BX517" s="78"/>
      <c r="BY517" s="78"/>
      <c r="BZ517" s="78"/>
      <c r="CA517" s="79"/>
      <c r="CB517" s="192"/>
      <c r="CC517" s="78"/>
      <c r="CD517" s="78"/>
      <c r="CE517" s="78"/>
      <c r="CF517" s="78"/>
      <c r="CG517" s="78"/>
      <c r="CH517" s="79"/>
      <c r="CI517" s="27">
        <f t="shared" si="1"/>
        <v>0</v>
      </c>
    </row>
    <row r="518" spans="1:87" ht="34.5" customHeight="1" x14ac:dyDescent="0.25">
      <c r="A518" s="23">
        <f t="shared" si="0"/>
        <v>506</v>
      </c>
      <c r="B518" s="182"/>
      <c r="C518" s="79"/>
      <c r="D518" s="179"/>
      <c r="E518" s="78"/>
      <c r="F518" s="79"/>
      <c r="G518" s="183"/>
      <c r="H518" s="79"/>
      <c r="I518" s="24"/>
      <c r="J518" s="28"/>
      <c r="K518" s="184"/>
      <c r="L518" s="79"/>
      <c r="M518" s="185"/>
      <c r="N518" s="79"/>
      <c r="O518" s="186"/>
      <c r="P518" s="79"/>
      <c r="Q518" s="187"/>
      <c r="R518" s="79"/>
      <c r="S518" s="181"/>
      <c r="T518" s="79"/>
      <c r="U518" s="181"/>
      <c r="V518" s="79"/>
      <c r="W518" s="182"/>
      <c r="X518" s="79"/>
      <c r="Y518" s="182"/>
      <c r="Z518" s="79"/>
      <c r="AA518" s="181"/>
      <c r="AB518" s="79"/>
      <c r="AC518" s="181"/>
      <c r="AD518" s="79"/>
      <c r="AE518" s="182"/>
      <c r="AF518" s="79"/>
      <c r="AG518" s="182"/>
      <c r="AH518" s="79"/>
      <c r="AI518" s="181"/>
      <c r="AJ518" s="79"/>
      <c r="AK518" s="181"/>
      <c r="AL518" s="79"/>
      <c r="AM518" s="182"/>
      <c r="AN518" s="79"/>
      <c r="AO518" s="182"/>
      <c r="AP518" s="79"/>
      <c r="AQ518" s="181"/>
      <c r="AR518" s="79"/>
      <c r="AS518" s="181"/>
      <c r="AT518" s="79"/>
      <c r="AU518" s="182"/>
      <c r="AV518" s="79"/>
      <c r="AW518" s="182"/>
      <c r="AX518" s="79"/>
      <c r="AY518" s="181"/>
      <c r="AZ518" s="79"/>
      <c r="BA518" s="181"/>
      <c r="BB518" s="79"/>
      <c r="BC518" s="182"/>
      <c r="BD518" s="79"/>
      <c r="BE518" s="182"/>
      <c r="BF518" s="79"/>
      <c r="BG518" s="181"/>
      <c r="BH518" s="79"/>
      <c r="BI518" s="181"/>
      <c r="BJ518" s="79"/>
      <c r="BK518" s="182"/>
      <c r="BL518" s="79"/>
      <c r="BM518" s="182"/>
      <c r="BN518" s="79"/>
      <c r="BO518" s="180"/>
      <c r="BP518" s="78"/>
      <c r="BQ518" s="79"/>
      <c r="BR518" s="26"/>
      <c r="BS518" s="193"/>
      <c r="BT518" s="79"/>
      <c r="BU518" s="192"/>
      <c r="BV518" s="78"/>
      <c r="BW518" s="78"/>
      <c r="BX518" s="78"/>
      <c r="BY518" s="78"/>
      <c r="BZ518" s="78"/>
      <c r="CA518" s="79"/>
      <c r="CB518" s="192"/>
      <c r="CC518" s="78"/>
      <c r="CD518" s="78"/>
      <c r="CE518" s="78"/>
      <c r="CF518" s="78"/>
      <c r="CG518" s="78"/>
      <c r="CH518" s="79"/>
      <c r="CI518" s="27">
        <f t="shared" si="1"/>
        <v>0</v>
      </c>
    </row>
    <row r="519" spans="1:87" ht="34.5" customHeight="1" x14ac:dyDescent="0.25">
      <c r="A519" s="23">
        <f t="shared" si="0"/>
        <v>507</v>
      </c>
      <c r="B519" s="179"/>
      <c r="C519" s="79"/>
      <c r="D519" s="181"/>
      <c r="E519" s="78"/>
      <c r="F519" s="79"/>
      <c r="G519" s="188"/>
      <c r="H519" s="79"/>
      <c r="I519" s="24"/>
      <c r="J519" s="25"/>
      <c r="K519" s="184"/>
      <c r="L519" s="79"/>
      <c r="M519" s="189"/>
      <c r="N519" s="79"/>
      <c r="O519" s="186"/>
      <c r="P519" s="79"/>
      <c r="Q519" s="190"/>
      <c r="R519" s="79"/>
      <c r="S519" s="181"/>
      <c r="T519" s="79"/>
      <c r="U519" s="181"/>
      <c r="V519" s="79"/>
      <c r="W519" s="179"/>
      <c r="X519" s="79"/>
      <c r="Y519" s="179"/>
      <c r="Z519" s="79"/>
      <c r="AA519" s="181"/>
      <c r="AB519" s="79"/>
      <c r="AC519" s="181"/>
      <c r="AD519" s="79"/>
      <c r="AE519" s="179"/>
      <c r="AF519" s="79"/>
      <c r="AG519" s="179"/>
      <c r="AH519" s="79"/>
      <c r="AI519" s="181"/>
      <c r="AJ519" s="79"/>
      <c r="AK519" s="181"/>
      <c r="AL519" s="79"/>
      <c r="AM519" s="179"/>
      <c r="AN519" s="79"/>
      <c r="AO519" s="179"/>
      <c r="AP519" s="79"/>
      <c r="AQ519" s="181"/>
      <c r="AR519" s="79"/>
      <c r="AS519" s="181"/>
      <c r="AT519" s="79"/>
      <c r="AU519" s="179"/>
      <c r="AV519" s="79"/>
      <c r="AW519" s="179"/>
      <c r="AX519" s="79"/>
      <c r="AY519" s="181"/>
      <c r="AZ519" s="79"/>
      <c r="BA519" s="181"/>
      <c r="BB519" s="79"/>
      <c r="BC519" s="179"/>
      <c r="BD519" s="79"/>
      <c r="BE519" s="179"/>
      <c r="BF519" s="79"/>
      <c r="BG519" s="181"/>
      <c r="BH519" s="79"/>
      <c r="BI519" s="181"/>
      <c r="BJ519" s="79"/>
      <c r="BK519" s="179"/>
      <c r="BL519" s="79"/>
      <c r="BM519" s="179"/>
      <c r="BN519" s="79"/>
      <c r="BO519" s="180"/>
      <c r="BP519" s="78"/>
      <c r="BQ519" s="79"/>
      <c r="BR519" s="26"/>
      <c r="BS519" s="191"/>
      <c r="BT519" s="79"/>
      <c r="BU519" s="192"/>
      <c r="BV519" s="78"/>
      <c r="BW519" s="78"/>
      <c r="BX519" s="78"/>
      <c r="BY519" s="78"/>
      <c r="BZ519" s="78"/>
      <c r="CA519" s="79"/>
      <c r="CB519" s="192"/>
      <c r="CC519" s="78"/>
      <c r="CD519" s="78"/>
      <c r="CE519" s="78"/>
      <c r="CF519" s="78"/>
      <c r="CG519" s="78"/>
      <c r="CH519" s="79"/>
      <c r="CI519" s="27">
        <f t="shared" si="1"/>
        <v>0</v>
      </c>
    </row>
    <row r="520" spans="1:87" ht="34.5" customHeight="1" x14ac:dyDescent="0.25">
      <c r="A520" s="23">
        <f t="shared" si="0"/>
        <v>508</v>
      </c>
      <c r="B520" s="182"/>
      <c r="C520" s="79"/>
      <c r="D520" s="179"/>
      <c r="E520" s="78"/>
      <c r="F520" s="79"/>
      <c r="G520" s="183"/>
      <c r="H520" s="79"/>
      <c r="I520" s="24"/>
      <c r="J520" s="28"/>
      <c r="K520" s="184"/>
      <c r="L520" s="79"/>
      <c r="M520" s="185"/>
      <c r="N520" s="79"/>
      <c r="O520" s="186"/>
      <c r="P520" s="79"/>
      <c r="Q520" s="187"/>
      <c r="R520" s="79"/>
      <c r="S520" s="181"/>
      <c r="T520" s="79"/>
      <c r="U520" s="181"/>
      <c r="V520" s="79"/>
      <c r="W520" s="182"/>
      <c r="X520" s="79"/>
      <c r="Y520" s="182"/>
      <c r="Z520" s="79"/>
      <c r="AA520" s="181"/>
      <c r="AB520" s="79"/>
      <c r="AC520" s="181"/>
      <c r="AD520" s="79"/>
      <c r="AE520" s="182"/>
      <c r="AF520" s="79"/>
      <c r="AG520" s="182"/>
      <c r="AH520" s="79"/>
      <c r="AI520" s="181"/>
      <c r="AJ520" s="79"/>
      <c r="AK520" s="181"/>
      <c r="AL520" s="79"/>
      <c r="AM520" s="182"/>
      <c r="AN520" s="79"/>
      <c r="AO520" s="182"/>
      <c r="AP520" s="79"/>
      <c r="AQ520" s="181"/>
      <c r="AR520" s="79"/>
      <c r="AS520" s="181"/>
      <c r="AT520" s="79"/>
      <c r="AU520" s="182"/>
      <c r="AV520" s="79"/>
      <c r="AW520" s="182"/>
      <c r="AX520" s="79"/>
      <c r="AY520" s="181"/>
      <c r="AZ520" s="79"/>
      <c r="BA520" s="181"/>
      <c r="BB520" s="79"/>
      <c r="BC520" s="182"/>
      <c r="BD520" s="79"/>
      <c r="BE520" s="182"/>
      <c r="BF520" s="79"/>
      <c r="BG520" s="181"/>
      <c r="BH520" s="79"/>
      <c r="BI520" s="181"/>
      <c r="BJ520" s="79"/>
      <c r="BK520" s="182"/>
      <c r="BL520" s="79"/>
      <c r="BM520" s="182"/>
      <c r="BN520" s="79"/>
      <c r="BO520" s="180"/>
      <c r="BP520" s="78"/>
      <c r="BQ520" s="79"/>
      <c r="BR520" s="26"/>
      <c r="BS520" s="193"/>
      <c r="BT520" s="79"/>
      <c r="BU520" s="192"/>
      <c r="BV520" s="78"/>
      <c r="BW520" s="78"/>
      <c r="BX520" s="78"/>
      <c r="BY520" s="78"/>
      <c r="BZ520" s="78"/>
      <c r="CA520" s="79"/>
      <c r="CB520" s="192"/>
      <c r="CC520" s="78"/>
      <c r="CD520" s="78"/>
      <c r="CE520" s="78"/>
      <c r="CF520" s="78"/>
      <c r="CG520" s="78"/>
      <c r="CH520" s="79"/>
      <c r="CI520" s="27">
        <f t="shared" si="1"/>
        <v>0</v>
      </c>
    </row>
    <row r="521" spans="1:87" ht="34.5" customHeight="1" x14ac:dyDescent="0.25">
      <c r="A521" s="23">
        <f t="shared" si="0"/>
        <v>509</v>
      </c>
      <c r="B521" s="179"/>
      <c r="C521" s="79"/>
      <c r="D521" s="181"/>
      <c r="E521" s="78"/>
      <c r="F521" s="79"/>
      <c r="G521" s="188"/>
      <c r="H521" s="79"/>
      <c r="I521" s="24"/>
      <c r="J521" s="25"/>
      <c r="K521" s="184"/>
      <c r="L521" s="79"/>
      <c r="M521" s="189"/>
      <c r="N521" s="79"/>
      <c r="O521" s="186"/>
      <c r="P521" s="79"/>
      <c r="Q521" s="190"/>
      <c r="R521" s="79"/>
      <c r="S521" s="181"/>
      <c r="T521" s="79"/>
      <c r="U521" s="181"/>
      <c r="V521" s="79"/>
      <c r="W521" s="179"/>
      <c r="X521" s="79"/>
      <c r="Y521" s="179"/>
      <c r="Z521" s="79"/>
      <c r="AA521" s="181"/>
      <c r="AB521" s="79"/>
      <c r="AC521" s="181"/>
      <c r="AD521" s="79"/>
      <c r="AE521" s="179"/>
      <c r="AF521" s="79"/>
      <c r="AG521" s="179"/>
      <c r="AH521" s="79"/>
      <c r="AI521" s="181"/>
      <c r="AJ521" s="79"/>
      <c r="AK521" s="181"/>
      <c r="AL521" s="79"/>
      <c r="AM521" s="179"/>
      <c r="AN521" s="79"/>
      <c r="AO521" s="179"/>
      <c r="AP521" s="79"/>
      <c r="AQ521" s="181"/>
      <c r="AR521" s="79"/>
      <c r="AS521" s="181"/>
      <c r="AT521" s="79"/>
      <c r="AU521" s="179"/>
      <c r="AV521" s="79"/>
      <c r="AW521" s="179"/>
      <c r="AX521" s="79"/>
      <c r="AY521" s="181"/>
      <c r="AZ521" s="79"/>
      <c r="BA521" s="181"/>
      <c r="BB521" s="79"/>
      <c r="BC521" s="179"/>
      <c r="BD521" s="79"/>
      <c r="BE521" s="179"/>
      <c r="BF521" s="79"/>
      <c r="BG521" s="181"/>
      <c r="BH521" s="79"/>
      <c r="BI521" s="181"/>
      <c r="BJ521" s="79"/>
      <c r="BK521" s="179"/>
      <c r="BL521" s="79"/>
      <c r="BM521" s="179"/>
      <c r="BN521" s="79"/>
      <c r="BO521" s="180"/>
      <c r="BP521" s="78"/>
      <c r="BQ521" s="79"/>
      <c r="BR521" s="26"/>
      <c r="BS521" s="191"/>
      <c r="BT521" s="79"/>
      <c r="BU521" s="192"/>
      <c r="BV521" s="78"/>
      <c r="BW521" s="78"/>
      <c r="BX521" s="78"/>
      <c r="BY521" s="78"/>
      <c r="BZ521" s="78"/>
      <c r="CA521" s="79"/>
      <c r="CB521" s="192"/>
      <c r="CC521" s="78"/>
      <c r="CD521" s="78"/>
      <c r="CE521" s="78"/>
      <c r="CF521" s="78"/>
      <c r="CG521" s="78"/>
      <c r="CH521" s="79"/>
      <c r="CI521" s="27">
        <f t="shared" si="1"/>
        <v>0</v>
      </c>
    </row>
    <row r="522" spans="1:87" ht="34.5" customHeight="1" x14ac:dyDescent="0.25">
      <c r="A522" s="23">
        <f t="shared" si="0"/>
        <v>510</v>
      </c>
      <c r="B522" s="182"/>
      <c r="C522" s="79"/>
      <c r="D522" s="179"/>
      <c r="E522" s="78"/>
      <c r="F522" s="79"/>
      <c r="G522" s="183"/>
      <c r="H522" s="79"/>
      <c r="I522" s="24"/>
      <c r="J522" s="28"/>
      <c r="K522" s="184"/>
      <c r="L522" s="79"/>
      <c r="M522" s="185"/>
      <c r="N522" s="79"/>
      <c r="O522" s="186"/>
      <c r="P522" s="79"/>
      <c r="Q522" s="187"/>
      <c r="R522" s="79"/>
      <c r="S522" s="181"/>
      <c r="T522" s="79"/>
      <c r="U522" s="181"/>
      <c r="V522" s="79"/>
      <c r="W522" s="182"/>
      <c r="X522" s="79"/>
      <c r="Y522" s="182"/>
      <c r="Z522" s="79"/>
      <c r="AA522" s="181"/>
      <c r="AB522" s="79"/>
      <c r="AC522" s="181"/>
      <c r="AD522" s="79"/>
      <c r="AE522" s="182"/>
      <c r="AF522" s="79"/>
      <c r="AG522" s="182"/>
      <c r="AH522" s="79"/>
      <c r="AI522" s="181"/>
      <c r="AJ522" s="79"/>
      <c r="AK522" s="181"/>
      <c r="AL522" s="79"/>
      <c r="AM522" s="182"/>
      <c r="AN522" s="79"/>
      <c r="AO522" s="182"/>
      <c r="AP522" s="79"/>
      <c r="AQ522" s="181"/>
      <c r="AR522" s="79"/>
      <c r="AS522" s="181"/>
      <c r="AT522" s="79"/>
      <c r="AU522" s="182"/>
      <c r="AV522" s="79"/>
      <c r="AW522" s="182"/>
      <c r="AX522" s="79"/>
      <c r="AY522" s="181"/>
      <c r="AZ522" s="79"/>
      <c r="BA522" s="181"/>
      <c r="BB522" s="79"/>
      <c r="BC522" s="182"/>
      <c r="BD522" s="79"/>
      <c r="BE522" s="182"/>
      <c r="BF522" s="79"/>
      <c r="BG522" s="181"/>
      <c r="BH522" s="79"/>
      <c r="BI522" s="181"/>
      <c r="BJ522" s="79"/>
      <c r="BK522" s="182"/>
      <c r="BL522" s="79"/>
      <c r="BM522" s="182"/>
      <c r="BN522" s="79"/>
      <c r="BO522" s="180"/>
      <c r="BP522" s="78"/>
      <c r="BQ522" s="79"/>
      <c r="BR522" s="26"/>
      <c r="BS522" s="193"/>
      <c r="BT522" s="79"/>
      <c r="BU522" s="192"/>
      <c r="BV522" s="78"/>
      <c r="BW522" s="78"/>
      <c r="BX522" s="78"/>
      <c r="BY522" s="78"/>
      <c r="BZ522" s="78"/>
      <c r="CA522" s="79"/>
      <c r="CB522" s="192"/>
      <c r="CC522" s="78"/>
      <c r="CD522" s="78"/>
      <c r="CE522" s="78"/>
      <c r="CF522" s="78"/>
      <c r="CG522" s="78"/>
      <c r="CH522" s="79"/>
      <c r="CI522" s="27">
        <f t="shared" si="1"/>
        <v>0</v>
      </c>
    </row>
    <row r="523" spans="1:87" ht="34.5" customHeight="1" x14ac:dyDescent="0.25">
      <c r="A523" s="23">
        <f t="shared" si="0"/>
        <v>511</v>
      </c>
      <c r="B523" s="179"/>
      <c r="C523" s="79"/>
      <c r="D523" s="181"/>
      <c r="E523" s="78"/>
      <c r="F523" s="79"/>
      <c r="G523" s="188"/>
      <c r="H523" s="79"/>
      <c r="I523" s="24"/>
      <c r="J523" s="25"/>
      <c r="K523" s="184"/>
      <c r="L523" s="79"/>
      <c r="M523" s="189"/>
      <c r="N523" s="79"/>
      <c r="O523" s="186"/>
      <c r="P523" s="79"/>
      <c r="Q523" s="190"/>
      <c r="R523" s="79"/>
      <c r="S523" s="181"/>
      <c r="T523" s="79"/>
      <c r="U523" s="181"/>
      <c r="V523" s="79"/>
      <c r="W523" s="179"/>
      <c r="X523" s="79"/>
      <c r="Y523" s="179"/>
      <c r="Z523" s="79"/>
      <c r="AA523" s="181"/>
      <c r="AB523" s="79"/>
      <c r="AC523" s="181"/>
      <c r="AD523" s="79"/>
      <c r="AE523" s="179"/>
      <c r="AF523" s="79"/>
      <c r="AG523" s="179"/>
      <c r="AH523" s="79"/>
      <c r="AI523" s="181"/>
      <c r="AJ523" s="79"/>
      <c r="AK523" s="181"/>
      <c r="AL523" s="79"/>
      <c r="AM523" s="179"/>
      <c r="AN523" s="79"/>
      <c r="AO523" s="179"/>
      <c r="AP523" s="79"/>
      <c r="AQ523" s="181"/>
      <c r="AR523" s="79"/>
      <c r="AS523" s="181"/>
      <c r="AT523" s="79"/>
      <c r="AU523" s="179"/>
      <c r="AV523" s="79"/>
      <c r="AW523" s="179"/>
      <c r="AX523" s="79"/>
      <c r="AY523" s="181"/>
      <c r="AZ523" s="79"/>
      <c r="BA523" s="181"/>
      <c r="BB523" s="79"/>
      <c r="BC523" s="179"/>
      <c r="BD523" s="79"/>
      <c r="BE523" s="179"/>
      <c r="BF523" s="79"/>
      <c r="BG523" s="181"/>
      <c r="BH523" s="79"/>
      <c r="BI523" s="181"/>
      <c r="BJ523" s="79"/>
      <c r="BK523" s="179"/>
      <c r="BL523" s="79"/>
      <c r="BM523" s="179"/>
      <c r="BN523" s="79"/>
      <c r="BO523" s="180"/>
      <c r="BP523" s="78"/>
      <c r="BQ523" s="79"/>
      <c r="BR523" s="26"/>
      <c r="BS523" s="191"/>
      <c r="BT523" s="79"/>
      <c r="BU523" s="192"/>
      <c r="BV523" s="78"/>
      <c r="BW523" s="78"/>
      <c r="BX523" s="78"/>
      <c r="BY523" s="78"/>
      <c r="BZ523" s="78"/>
      <c r="CA523" s="79"/>
      <c r="CB523" s="192"/>
      <c r="CC523" s="78"/>
      <c r="CD523" s="78"/>
      <c r="CE523" s="78"/>
      <c r="CF523" s="78"/>
      <c r="CG523" s="78"/>
      <c r="CH523" s="79"/>
      <c r="CI523" s="27">
        <f t="shared" si="1"/>
        <v>0</v>
      </c>
    </row>
    <row r="524" spans="1:87" ht="34.5" customHeight="1" x14ac:dyDescent="0.25">
      <c r="A524" s="23">
        <f t="shared" si="0"/>
        <v>512</v>
      </c>
      <c r="B524" s="182"/>
      <c r="C524" s="79"/>
      <c r="D524" s="179"/>
      <c r="E524" s="78"/>
      <c r="F524" s="79"/>
      <c r="G524" s="183"/>
      <c r="H524" s="79"/>
      <c r="I524" s="24"/>
      <c r="J524" s="28"/>
      <c r="K524" s="184"/>
      <c r="L524" s="79"/>
      <c r="M524" s="185"/>
      <c r="N524" s="79"/>
      <c r="O524" s="186"/>
      <c r="P524" s="79"/>
      <c r="Q524" s="187"/>
      <c r="R524" s="79"/>
      <c r="S524" s="181"/>
      <c r="T524" s="79"/>
      <c r="U524" s="181"/>
      <c r="V524" s="79"/>
      <c r="W524" s="182"/>
      <c r="X524" s="79"/>
      <c r="Y524" s="182"/>
      <c r="Z524" s="79"/>
      <c r="AA524" s="181"/>
      <c r="AB524" s="79"/>
      <c r="AC524" s="181"/>
      <c r="AD524" s="79"/>
      <c r="AE524" s="182"/>
      <c r="AF524" s="79"/>
      <c r="AG524" s="182"/>
      <c r="AH524" s="79"/>
      <c r="AI524" s="181"/>
      <c r="AJ524" s="79"/>
      <c r="AK524" s="181"/>
      <c r="AL524" s="79"/>
      <c r="AM524" s="182"/>
      <c r="AN524" s="79"/>
      <c r="AO524" s="182"/>
      <c r="AP524" s="79"/>
      <c r="AQ524" s="181"/>
      <c r="AR524" s="79"/>
      <c r="AS524" s="181"/>
      <c r="AT524" s="79"/>
      <c r="AU524" s="182"/>
      <c r="AV524" s="79"/>
      <c r="AW524" s="182"/>
      <c r="AX524" s="79"/>
      <c r="AY524" s="181"/>
      <c r="AZ524" s="79"/>
      <c r="BA524" s="181"/>
      <c r="BB524" s="79"/>
      <c r="BC524" s="182"/>
      <c r="BD524" s="79"/>
      <c r="BE524" s="182"/>
      <c r="BF524" s="79"/>
      <c r="BG524" s="181"/>
      <c r="BH524" s="79"/>
      <c r="BI524" s="181"/>
      <c r="BJ524" s="79"/>
      <c r="BK524" s="182"/>
      <c r="BL524" s="79"/>
      <c r="BM524" s="182"/>
      <c r="BN524" s="79"/>
      <c r="BO524" s="180"/>
      <c r="BP524" s="78"/>
      <c r="BQ524" s="79"/>
      <c r="BR524" s="26"/>
      <c r="BS524" s="193"/>
      <c r="BT524" s="79"/>
      <c r="BU524" s="192"/>
      <c r="BV524" s="78"/>
      <c r="BW524" s="78"/>
      <c r="BX524" s="78"/>
      <c r="BY524" s="78"/>
      <c r="BZ524" s="78"/>
      <c r="CA524" s="79"/>
      <c r="CB524" s="192"/>
      <c r="CC524" s="78"/>
      <c r="CD524" s="78"/>
      <c r="CE524" s="78"/>
      <c r="CF524" s="78"/>
      <c r="CG524" s="78"/>
      <c r="CH524" s="79"/>
      <c r="CI524" s="27">
        <f t="shared" si="1"/>
        <v>0</v>
      </c>
    </row>
    <row r="525" spans="1:87" ht="34.5" customHeight="1" x14ac:dyDescent="0.25">
      <c r="A525" s="23">
        <f t="shared" si="0"/>
        <v>513</v>
      </c>
      <c r="B525" s="179"/>
      <c r="C525" s="79"/>
      <c r="D525" s="181"/>
      <c r="E525" s="78"/>
      <c r="F525" s="79"/>
      <c r="G525" s="188"/>
      <c r="H525" s="79"/>
      <c r="I525" s="24"/>
      <c r="J525" s="25"/>
      <c r="K525" s="184"/>
      <c r="L525" s="79"/>
      <c r="M525" s="189"/>
      <c r="N525" s="79"/>
      <c r="O525" s="186"/>
      <c r="P525" s="79"/>
      <c r="Q525" s="190"/>
      <c r="R525" s="79"/>
      <c r="S525" s="181"/>
      <c r="T525" s="79"/>
      <c r="U525" s="181"/>
      <c r="V525" s="79"/>
      <c r="W525" s="179"/>
      <c r="X525" s="79"/>
      <c r="Y525" s="179"/>
      <c r="Z525" s="79"/>
      <c r="AA525" s="181"/>
      <c r="AB525" s="79"/>
      <c r="AC525" s="181"/>
      <c r="AD525" s="79"/>
      <c r="AE525" s="179"/>
      <c r="AF525" s="79"/>
      <c r="AG525" s="179"/>
      <c r="AH525" s="79"/>
      <c r="AI525" s="181"/>
      <c r="AJ525" s="79"/>
      <c r="AK525" s="181"/>
      <c r="AL525" s="79"/>
      <c r="AM525" s="179"/>
      <c r="AN525" s="79"/>
      <c r="AO525" s="179"/>
      <c r="AP525" s="79"/>
      <c r="AQ525" s="181"/>
      <c r="AR525" s="79"/>
      <c r="AS525" s="181"/>
      <c r="AT525" s="79"/>
      <c r="AU525" s="179"/>
      <c r="AV525" s="79"/>
      <c r="AW525" s="179"/>
      <c r="AX525" s="79"/>
      <c r="AY525" s="181"/>
      <c r="AZ525" s="79"/>
      <c r="BA525" s="181"/>
      <c r="BB525" s="79"/>
      <c r="BC525" s="179"/>
      <c r="BD525" s="79"/>
      <c r="BE525" s="179"/>
      <c r="BF525" s="79"/>
      <c r="BG525" s="181"/>
      <c r="BH525" s="79"/>
      <c r="BI525" s="181"/>
      <c r="BJ525" s="79"/>
      <c r="BK525" s="179"/>
      <c r="BL525" s="79"/>
      <c r="BM525" s="179"/>
      <c r="BN525" s="79"/>
      <c r="BO525" s="180"/>
      <c r="BP525" s="78"/>
      <c r="BQ525" s="79"/>
      <c r="BR525" s="26"/>
      <c r="BS525" s="191"/>
      <c r="BT525" s="79"/>
      <c r="BU525" s="192"/>
      <c r="BV525" s="78"/>
      <c r="BW525" s="78"/>
      <c r="BX525" s="78"/>
      <c r="BY525" s="78"/>
      <c r="BZ525" s="78"/>
      <c r="CA525" s="79"/>
      <c r="CB525" s="192"/>
      <c r="CC525" s="78"/>
      <c r="CD525" s="78"/>
      <c r="CE525" s="78"/>
      <c r="CF525" s="78"/>
      <c r="CG525" s="78"/>
      <c r="CH525" s="79"/>
      <c r="CI525" s="27">
        <f t="shared" si="1"/>
        <v>0</v>
      </c>
    </row>
    <row r="526" spans="1:87" ht="34.5" customHeight="1" x14ac:dyDescent="0.25">
      <c r="A526" s="23">
        <f t="shared" si="0"/>
        <v>514</v>
      </c>
      <c r="B526" s="182"/>
      <c r="C526" s="79"/>
      <c r="D526" s="179"/>
      <c r="E526" s="78"/>
      <c r="F526" s="79"/>
      <c r="G526" s="183"/>
      <c r="H526" s="79"/>
      <c r="I526" s="24"/>
      <c r="J526" s="28"/>
      <c r="K526" s="184"/>
      <c r="L526" s="79"/>
      <c r="M526" s="185"/>
      <c r="N526" s="79"/>
      <c r="O526" s="186"/>
      <c r="P526" s="79"/>
      <c r="Q526" s="187"/>
      <c r="R526" s="79"/>
      <c r="S526" s="181"/>
      <c r="T526" s="79"/>
      <c r="U526" s="181"/>
      <c r="V526" s="79"/>
      <c r="W526" s="182"/>
      <c r="X526" s="79"/>
      <c r="Y526" s="182"/>
      <c r="Z526" s="79"/>
      <c r="AA526" s="181"/>
      <c r="AB526" s="79"/>
      <c r="AC526" s="181"/>
      <c r="AD526" s="79"/>
      <c r="AE526" s="182"/>
      <c r="AF526" s="79"/>
      <c r="AG526" s="182"/>
      <c r="AH526" s="79"/>
      <c r="AI526" s="181"/>
      <c r="AJ526" s="79"/>
      <c r="AK526" s="181"/>
      <c r="AL526" s="79"/>
      <c r="AM526" s="182"/>
      <c r="AN526" s="79"/>
      <c r="AO526" s="182"/>
      <c r="AP526" s="79"/>
      <c r="AQ526" s="181"/>
      <c r="AR526" s="79"/>
      <c r="AS526" s="181"/>
      <c r="AT526" s="79"/>
      <c r="AU526" s="182"/>
      <c r="AV526" s="79"/>
      <c r="AW526" s="182"/>
      <c r="AX526" s="79"/>
      <c r="AY526" s="181"/>
      <c r="AZ526" s="79"/>
      <c r="BA526" s="181"/>
      <c r="BB526" s="79"/>
      <c r="BC526" s="182"/>
      <c r="BD526" s="79"/>
      <c r="BE526" s="182"/>
      <c r="BF526" s="79"/>
      <c r="BG526" s="181"/>
      <c r="BH526" s="79"/>
      <c r="BI526" s="181"/>
      <c r="BJ526" s="79"/>
      <c r="BK526" s="182"/>
      <c r="BL526" s="79"/>
      <c r="BM526" s="182"/>
      <c r="BN526" s="79"/>
      <c r="BO526" s="180"/>
      <c r="BP526" s="78"/>
      <c r="BQ526" s="79"/>
      <c r="BR526" s="26"/>
      <c r="BS526" s="193"/>
      <c r="BT526" s="79"/>
      <c r="BU526" s="192"/>
      <c r="BV526" s="78"/>
      <c r="BW526" s="78"/>
      <c r="BX526" s="78"/>
      <c r="BY526" s="78"/>
      <c r="BZ526" s="78"/>
      <c r="CA526" s="79"/>
      <c r="CB526" s="192"/>
      <c r="CC526" s="78"/>
      <c r="CD526" s="78"/>
      <c r="CE526" s="78"/>
      <c r="CF526" s="78"/>
      <c r="CG526" s="78"/>
      <c r="CH526" s="79"/>
      <c r="CI526" s="27">
        <f t="shared" si="1"/>
        <v>0</v>
      </c>
    </row>
    <row r="527" spans="1:87" ht="34.5" customHeight="1" x14ac:dyDescent="0.25">
      <c r="A527" s="23">
        <f t="shared" si="0"/>
        <v>515</v>
      </c>
      <c r="B527" s="179"/>
      <c r="C527" s="79"/>
      <c r="D527" s="181"/>
      <c r="E527" s="78"/>
      <c r="F527" s="79"/>
      <c r="G527" s="188"/>
      <c r="H527" s="79"/>
      <c r="I527" s="24"/>
      <c r="J527" s="25"/>
      <c r="K527" s="184"/>
      <c r="L527" s="79"/>
      <c r="M527" s="189"/>
      <c r="N527" s="79"/>
      <c r="O527" s="186"/>
      <c r="P527" s="79"/>
      <c r="Q527" s="190"/>
      <c r="R527" s="79"/>
      <c r="S527" s="181"/>
      <c r="T527" s="79"/>
      <c r="U527" s="181"/>
      <c r="V527" s="79"/>
      <c r="W527" s="179"/>
      <c r="X527" s="79"/>
      <c r="Y527" s="179"/>
      <c r="Z527" s="79"/>
      <c r="AA527" s="181"/>
      <c r="AB527" s="79"/>
      <c r="AC527" s="181"/>
      <c r="AD527" s="79"/>
      <c r="AE527" s="179"/>
      <c r="AF527" s="79"/>
      <c r="AG527" s="179"/>
      <c r="AH527" s="79"/>
      <c r="AI527" s="181"/>
      <c r="AJ527" s="79"/>
      <c r="AK527" s="181"/>
      <c r="AL527" s="79"/>
      <c r="AM527" s="179"/>
      <c r="AN527" s="79"/>
      <c r="AO527" s="179"/>
      <c r="AP527" s="79"/>
      <c r="AQ527" s="181"/>
      <c r="AR527" s="79"/>
      <c r="AS527" s="181"/>
      <c r="AT527" s="79"/>
      <c r="AU527" s="179"/>
      <c r="AV527" s="79"/>
      <c r="AW527" s="179"/>
      <c r="AX527" s="79"/>
      <c r="AY527" s="181"/>
      <c r="AZ527" s="79"/>
      <c r="BA527" s="181"/>
      <c r="BB527" s="79"/>
      <c r="BC527" s="179"/>
      <c r="BD527" s="79"/>
      <c r="BE527" s="179"/>
      <c r="BF527" s="79"/>
      <c r="BG527" s="181"/>
      <c r="BH527" s="79"/>
      <c r="BI527" s="181"/>
      <c r="BJ527" s="79"/>
      <c r="BK527" s="179"/>
      <c r="BL527" s="79"/>
      <c r="BM527" s="179"/>
      <c r="BN527" s="79"/>
      <c r="BO527" s="180"/>
      <c r="BP527" s="78"/>
      <c r="BQ527" s="79"/>
      <c r="BR527" s="26"/>
      <c r="BS527" s="191"/>
      <c r="BT527" s="79"/>
      <c r="BU527" s="192"/>
      <c r="BV527" s="78"/>
      <c r="BW527" s="78"/>
      <c r="BX527" s="78"/>
      <c r="BY527" s="78"/>
      <c r="BZ527" s="78"/>
      <c r="CA527" s="79"/>
      <c r="CB527" s="192"/>
      <c r="CC527" s="78"/>
      <c r="CD527" s="78"/>
      <c r="CE527" s="78"/>
      <c r="CF527" s="78"/>
      <c r="CG527" s="78"/>
      <c r="CH527" s="79"/>
      <c r="CI527" s="27">
        <f t="shared" si="1"/>
        <v>0</v>
      </c>
    </row>
    <row r="528" spans="1:87" ht="34.5" customHeight="1" x14ac:dyDescent="0.25">
      <c r="A528" s="23">
        <f t="shared" si="0"/>
        <v>516</v>
      </c>
      <c r="B528" s="182"/>
      <c r="C528" s="79"/>
      <c r="D528" s="179"/>
      <c r="E528" s="78"/>
      <c r="F528" s="79"/>
      <c r="G528" s="183"/>
      <c r="H528" s="79"/>
      <c r="I528" s="24"/>
      <c r="J528" s="28"/>
      <c r="K528" s="184"/>
      <c r="L528" s="79"/>
      <c r="M528" s="185"/>
      <c r="N528" s="79"/>
      <c r="O528" s="186"/>
      <c r="P528" s="79"/>
      <c r="Q528" s="187"/>
      <c r="R528" s="79"/>
      <c r="S528" s="181"/>
      <c r="T528" s="79"/>
      <c r="U528" s="181"/>
      <c r="V528" s="79"/>
      <c r="W528" s="182"/>
      <c r="X528" s="79"/>
      <c r="Y528" s="182"/>
      <c r="Z528" s="79"/>
      <c r="AA528" s="181"/>
      <c r="AB528" s="79"/>
      <c r="AC528" s="181"/>
      <c r="AD528" s="79"/>
      <c r="AE528" s="182"/>
      <c r="AF528" s="79"/>
      <c r="AG528" s="182"/>
      <c r="AH528" s="79"/>
      <c r="AI528" s="181"/>
      <c r="AJ528" s="79"/>
      <c r="AK528" s="181"/>
      <c r="AL528" s="79"/>
      <c r="AM528" s="182"/>
      <c r="AN528" s="79"/>
      <c r="AO528" s="182"/>
      <c r="AP528" s="79"/>
      <c r="AQ528" s="181"/>
      <c r="AR528" s="79"/>
      <c r="AS528" s="181"/>
      <c r="AT528" s="79"/>
      <c r="AU528" s="182"/>
      <c r="AV528" s="79"/>
      <c r="AW528" s="182"/>
      <c r="AX528" s="79"/>
      <c r="AY528" s="181"/>
      <c r="AZ528" s="79"/>
      <c r="BA528" s="181"/>
      <c r="BB528" s="79"/>
      <c r="BC528" s="182"/>
      <c r="BD528" s="79"/>
      <c r="BE528" s="182"/>
      <c r="BF528" s="79"/>
      <c r="BG528" s="181"/>
      <c r="BH528" s="79"/>
      <c r="BI528" s="181"/>
      <c r="BJ528" s="79"/>
      <c r="BK528" s="182"/>
      <c r="BL528" s="79"/>
      <c r="BM528" s="182"/>
      <c r="BN528" s="79"/>
      <c r="BO528" s="180"/>
      <c r="BP528" s="78"/>
      <c r="BQ528" s="79"/>
      <c r="BR528" s="26"/>
      <c r="BS528" s="193"/>
      <c r="BT528" s="79"/>
      <c r="BU528" s="192"/>
      <c r="BV528" s="78"/>
      <c r="BW528" s="78"/>
      <c r="BX528" s="78"/>
      <c r="BY528" s="78"/>
      <c r="BZ528" s="78"/>
      <c r="CA528" s="79"/>
      <c r="CB528" s="192"/>
      <c r="CC528" s="78"/>
      <c r="CD528" s="78"/>
      <c r="CE528" s="78"/>
      <c r="CF528" s="78"/>
      <c r="CG528" s="78"/>
      <c r="CH528" s="79"/>
      <c r="CI528" s="27">
        <f t="shared" si="1"/>
        <v>0</v>
      </c>
    </row>
    <row r="529" spans="1:87" ht="34.5" customHeight="1" x14ac:dyDescent="0.25">
      <c r="A529" s="23">
        <f t="shared" si="0"/>
        <v>517</v>
      </c>
      <c r="B529" s="179"/>
      <c r="C529" s="79"/>
      <c r="D529" s="181"/>
      <c r="E529" s="78"/>
      <c r="F529" s="79"/>
      <c r="G529" s="188"/>
      <c r="H529" s="79"/>
      <c r="I529" s="24"/>
      <c r="J529" s="25"/>
      <c r="K529" s="184"/>
      <c r="L529" s="79"/>
      <c r="M529" s="189"/>
      <c r="N529" s="79"/>
      <c r="O529" s="186"/>
      <c r="P529" s="79"/>
      <c r="Q529" s="190"/>
      <c r="R529" s="79"/>
      <c r="S529" s="181"/>
      <c r="T529" s="79"/>
      <c r="U529" s="181"/>
      <c r="V529" s="79"/>
      <c r="W529" s="179"/>
      <c r="X529" s="79"/>
      <c r="Y529" s="179"/>
      <c r="Z529" s="79"/>
      <c r="AA529" s="181"/>
      <c r="AB529" s="79"/>
      <c r="AC529" s="181"/>
      <c r="AD529" s="79"/>
      <c r="AE529" s="179"/>
      <c r="AF529" s="79"/>
      <c r="AG529" s="179"/>
      <c r="AH529" s="79"/>
      <c r="AI529" s="181"/>
      <c r="AJ529" s="79"/>
      <c r="AK529" s="181"/>
      <c r="AL529" s="79"/>
      <c r="AM529" s="179"/>
      <c r="AN529" s="79"/>
      <c r="AO529" s="179"/>
      <c r="AP529" s="79"/>
      <c r="AQ529" s="181"/>
      <c r="AR529" s="79"/>
      <c r="AS529" s="181"/>
      <c r="AT529" s="79"/>
      <c r="AU529" s="179"/>
      <c r="AV529" s="79"/>
      <c r="AW529" s="179"/>
      <c r="AX529" s="79"/>
      <c r="AY529" s="181"/>
      <c r="AZ529" s="79"/>
      <c r="BA529" s="181"/>
      <c r="BB529" s="79"/>
      <c r="BC529" s="179"/>
      <c r="BD529" s="79"/>
      <c r="BE529" s="179"/>
      <c r="BF529" s="79"/>
      <c r="BG529" s="181"/>
      <c r="BH529" s="79"/>
      <c r="BI529" s="181"/>
      <c r="BJ529" s="79"/>
      <c r="BK529" s="179"/>
      <c r="BL529" s="79"/>
      <c r="BM529" s="179"/>
      <c r="BN529" s="79"/>
      <c r="BO529" s="180"/>
      <c r="BP529" s="78"/>
      <c r="BQ529" s="79"/>
      <c r="BR529" s="26"/>
      <c r="BS529" s="191"/>
      <c r="BT529" s="79"/>
      <c r="BU529" s="192"/>
      <c r="BV529" s="78"/>
      <c r="BW529" s="78"/>
      <c r="BX529" s="78"/>
      <c r="BY529" s="78"/>
      <c r="BZ529" s="78"/>
      <c r="CA529" s="79"/>
      <c r="CB529" s="192"/>
      <c r="CC529" s="78"/>
      <c r="CD529" s="78"/>
      <c r="CE529" s="78"/>
      <c r="CF529" s="78"/>
      <c r="CG529" s="78"/>
      <c r="CH529" s="79"/>
      <c r="CI529" s="27">
        <f t="shared" si="1"/>
        <v>0</v>
      </c>
    </row>
    <row r="530" spans="1:87" ht="34.5" customHeight="1" x14ac:dyDescent="0.25">
      <c r="A530" s="23">
        <f t="shared" si="0"/>
        <v>518</v>
      </c>
      <c r="B530" s="182"/>
      <c r="C530" s="79"/>
      <c r="D530" s="179"/>
      <c r="E530" s="78"/>
      <c r="F530" s="79"/>
      <c r="G530" s="183"/>
      <c r="H530" s="79"/>
      <c r="I530" s="24"/>
      <c r="J530" s="28"/>
      <c r="K530" s="184"/>
      <c r="L530" s="79"/>
      <c r="M530" s="185"/>
      <c r="N530" s="79"/>
      <c r="O530" s="186"/>
      <c r="P530" s="79"/>
      <c r="Q530" s="187"/>
      <c r="R530" s="79"/>
      <c r="S530" s="181"/>
      <c r="T530" s="79"/>
      <c r="U530" s="181"/>
      <c r="V530" s="79"/>
      <c r="W530" s="182"/>
      <c r="X530" s="79"/>
      <c r="Y530" s="182"/>
      <c r="Z530" s="79"/>
      <c r="AA530" s="181"/>
      <c r="AB530" s="79"/>
      <c r="AC530" s="181"/>
      <c r="AD530" s="79"/>
      <c r="AE530" s="182"/>
      <c r="AF530" s="79"/>
      <c r="AG530" s="182"/>
      <c r="AH530" s="79"/>
      <c r="AI530" s="181"/>
      <c r="AJ530" s="79"/>
      <c r="AK530" s="181"/>
      <c r="AL530" s="79"/>
      <c r="AM530" s="182"/>
      <c r="AN530" s="79"/>
      <c r="AO530" s="182"/>
      <c r="AP530" s="79"/>
      <c r="AQ530" s="181"/>
      <c r="AR530" s="79"/>
      <c r="AS530" s="181"/>
      <c r="AT530" s="79"/>
      <c r="AU530" s="182"/>
      <c r="AV530" s="79"/>
      <c r="AW530" s="182"/>
      <c r="AX530" s="79"/>
      <c r="AY530" s="181"/>
      <c r="AZ530" s="79"/>
      <c r="BA530" s="181"/>
      <c r="BB530" s="79"/>
      <c r="BC530" s="182"/>
      <c r="BD530" s="79"/>
      <c r="BE530" s="182"/>
      <c r="BF530" s="79"/>
      <c r="BG530" s="181"/>
      <c r="BH530" s="79"/>
      <c r="BI530" s="181"/>
      <c r="BJ530" s="79"/>
      <c r="BK530" s="182"/>
      <c r="BL530" s="79"/>
      <c r="BM530" s="182"/>
      <c r="BN530" s="79"/>
      <c r="BO530" s="180"/>
      <c r="BP530" s="78"/>
      <c r="BQ530" s="79"/>
      <c r="BR530" s="26"/>
      <c r="BS530" s="193"/>
      <c r="BT530" s="79"/>
      <c r="BU530" s="192"/>
      <c r="BV530" s="78"/>
      <c r="BW530" s="78"/>
      <c r="BX530" s="78"/>
      <c r="BY530" s="78"/>
      <c r="BZ530" s="78"/>
      <c r="CA530" s="79"/>
      <c r="CB530" s="192"/>
      <c r="CC530" s="78"/>
      <c r="CD530" s="78"/>
      <c r="CE530" s="78"/>
      <c r="CF530" s="78"/>
      <c r="CG530" s="78"/>
      <c r="CH530" s="79"/>
      <c r="CI530" s="27">
        <f t="shared" si="1"/>
        <v>0</v>
      </c>
    </row>
    <row r="531" spans="1:87" ht="34.5" customHeight="1" x14ac:dyDescent="0.25">
      <c r="A531" s="23">
        <f t="shared" si="0"/>
        <v>519</v>
      </c>
      <c r="B531" s="179"/>
      <c r="C531" s="79"/>
      <c r="D531" s="181"/>
      <c r="E531" s="78"/>
      <c r="F531" s="79"/>
      <c r="G531" s="188"/>
      <c r="H531" s="79"/>
      <c r="I531" s="24"/>
      <c r="J531" s="25"/>
      <c r="K531" s="184"/>
      <c r="L531" s="79"/>
      <c r="M531" s="189"/>
      <c r="N531" s="79"/>
      <c r="O531" s="186"/>
      <c r="P531" s="79"/>
      <c r="Q531" s="190"/>
      <c r="R531" s="79"/>
      <c r="S531" s="181"/>
      <c r="T531" s="79"/>
      <c r="U531" s="181"/>
      <c r="V531" s="79"/>
      <c r="W531" s="179"/>
      <c r="X531" s="79"/>
      <c r="Y531" s="179"/>
      <c r="Z531" s="79"/>
      <c r="AA531" s="181"/>
      <c r="AB531" s="79"/>
      <c r="AC531" s="181"/>
      <c r="AD531" s="79"/>
      <c r="AE531" s="179"/>
      <c r="AF531" s="79"/>
      <c r="AG531" s="179"/>
      <c r="AH531" s="79"/>
      <c r="AI531" s="181"/>
      <c r="AJ531" s="79"/>
      <c r="AK531" s="181"/>
      <c r="AL531" s="79"/>
      <c r="AM531" s="179"/>
      <c r="AN531" s="79"/>
      <c r="AO531" s="179"/>
      <c r="AP531" s="79"/>
      <c r="AQ531" s="181"/>
      <c r="AR531" s="79"/>
      <c r="AS531" s="181"/>
      <c r="AT531" s="79"/>
      <c r="AU531" s="179"/>
      <c r="AV531" s="79"/>
      <c r="AW531" s="179"/>
      <c r="AX531" s="79"/>
      <c r="AY531" s="181"/>
      <c r="AZ531" s="79"/>
      <c r="BA531" s="181"/>
      <c r="BB531" s="79"/>
      <c r="BC531" s="179"/>
      <c r="BD531" s="79"/>
      <c r="BE531" s="179"/>
      <c r="BF531" s="79"/>
      <c r="BG531" s="181"/>
      <c r="BH531" s="79"/>
      <c r="BI531" s="181"/>
      <c r="BJ531" s="79"/>
      <c r="BK531" s="179"/>
      <c r="BL531" s="79"/>
      <c r="BM531" s="179"/>
      <c r="BN531" s="79"/>
      <c r="BO531" s="180"/>
      <c r="BP531" s="78"/>
      <c r="BQ531" s="79"/>
      <c r="BR531" s="26"/>
      <c r="BS531" s="191"/>
      <c r="BT531" s="79"/>
      <c r="BU531" s="192"/>
      <c r="BV531" s="78"/>
      <c r="BW531" s="78"/>
      <c r="BX531" s="78"/>
      <c r="BY531" s="78"/>
      <c r="BZ531" s="78"/>
      <c r="CA531" s="79"/>
      <c r="CB531" s="192"/>
      <c r="CC531" s="78"/>
      <c r="CD531" s="78"/>
      <c r="CE531" s="78"/>
      <c r="CF531" s="78"/>
      <c r="CG531" s="78"/>
      <c r="CH531" s="79"/>
      <c r="CI531" s="27">
        <f t="shared" si="1"/>
        <v>0</v>
      </c>
    </row>
    <row r="532" spans="1:87" ht="34.5" customHeight="1" x14ac:dyDescent="0.25">
      <c r="A532" s="23">
        <f t="shared" si="0"/>
        <v>520</v>
      </c>
      <c r="B532" s="182"/>
      <c r="C532" s="79"/>
      <c r="D532" s="179"/>
      <c r="E532" s="78"/>
      <c r="F532" s="79"/>
      <c r="G532" s="183"/>
      <c r="H532" s="79"/>
      <c r="I532" s="24"/>
      <c r="J532" s="28"/>
      <c r="K532" s="184"/>
      <c r="L532" s="79"/>
      <c r="M532" s="185"/>
      <c r="N532" s="79"/>
      <c r="O532" s="186"/>
      <c r="P532" s="79"/>
      <c r="Q532" s="187"/>
      <c r="R532" s="79"/>
      <c r="S532" s="181"/>
      <c r="T532" s="79"/>
      <c r="U532" s="181"/>
      <c r="V532" s="79"/>
      <c r="W532" s="182"/>
      <c r="X532" s="79"/>
      <c r="Y532" s="182"/>
      <c r="Z532" s="79"/>
      <c r="AA532" s="181"/>
      <c r="AB532" s="79"/>
      <c r="AC532" s="181"/>
      <c r="AD532" s="79"/>
      <c r="AE532" s="182"/>
      <c r="AF532" s="79"/>
      <c r="AG532" s="182"/>
      <c r="AH532" s="79"/>
      <c r="AI532" s="181"/>
      <c r="AJ532" s="79"/>
      <c r="AK532" s="181"/>
      <c r="AL532" s="79"/>
      <c r="AM532" s="182"/>
      <c r="AN532" s="79"/>
      <c r="AO532" s="182"/>
      <c r="AP532" s="79"/>
      <c r="AQ532" s="181"/>
      <c r="AR532" s="79"/>
      <c r="AS532" s="181"/>
      <c r="AT532" s="79"/>
      <c r="AU532" s="182"/>
      <c r="AV532" s="79"/>
      <c r="AW532" s="182"/>
      <c r="AX532" s="79"/>
      <c r="AY532" s="181"/>
      <c r="AZ532" s="79"/>
      <c r="BA532" s="181"/>
      <c r="BB532" s="79"/>
      <c r="BC532" s="182"/>
      <c r="BD532" s="79"/>
      <c r="BE532" s="182"/>
      <c r="BF532" s="79"/>
      <c r="BG532" s="181"/>
      <c r="BH532" s="79"/>
      <c r="BI532" s="181"/>
      <c r="BJ532" s="79"/>
      <c r="BK532" s="182"/>
      <c r="BL532" s="79"/>
      <c r="BM532" s="182"/>
      <c r="BN532" s="79"/>
      <c r="BO532" s="180"/>
      <c r="BP532" s="78"/>
      <c r="BQ532" s="79"/>
      <c r="BR532" s="26"/>
      <c r="BS532" s="193"/>
      <c r="BT532" s="79"/>
      <c r="BU532" s="192"/>
      <c r="BV532" s="78"/>
      <c r="BW532" s="78"/>
      <c r="BX532" s="78"/>
      <c r="BY532" s="78"/>
      <c r="BZ532" s="78"/>
      <c r="CA532" s="79"/>
      <c r="CB532" s="192"/>
      <c r="CC532" s="78"/>
      <c r="CD532" s="78"/>
      <c r="CE532" s="78"/>
      <c r="CF532" s="78"/>
      <c r="CG532" s="78"/>
      <c r="CH532" s="79"/>
      <c r="CI532" s="27">
        <f t="shared" si="1"/>
        <v>0</v>
      </c>
    </row>
    <row r="533" spans="1:87" ht="34.5" customHeight="1" x14ac:dyDescent="0.25">
      <c r="A533" s="23">
        <f t="shared" si="0"/>
        <v>521</v>
      </c>
      <c r="B533" s="179"/>
      <c r="C533" s="79"/>
      <c r="D533" s="181"/>
      <c r="E533" s="78"/>
      <c r="F533" s="79"/>
      <c r="G533" s="188"/>
      <c r="H533" s="79"/>
      <c r="I533" s="24"/>
      <c r="J533" s="25"/>
      <c r="K533" s="184"/>
      <c r="L533" s="79"/>
      <c r="M533" s="189"/>
      <c r="N533" s="79"/>
      <c r="O533" s="186"/>
      <c r="P533" s="79"/>
      <c r="Q533" s="190"/>
      <c r="R533" s="79"/>
      <c r="S533" s="181"/>
      <c r="T533" s="79"/>
      <c r="U533" s="181"/>
      <c r="V533" s="79"/>
      <c r="W533" s="179"/>
      <c r="X533" s="79"/>
      <c r="Y533" s="179"/>
      <c r="Z533" s="79"/>
      <c r="AA533" s="181"/>
      <c r="AB533" s="79"/>
      <c r="AC533" s="181"/>
      <c r="AD533" s="79"/>
      <c r="AE533" s="179"/>
      <c r="AF533" s="79"/>
      <c r="AG533" s="179"/>
      <c r="AH533" s="79"/>
      <c r="AI533" s="181"/>
      <c r="AJ533" s="79"/>
      <c r="AK533" s="181"/>
      <c r="AL533" s="79"/>
      <c r="AM533" s="179"/>
      <c r="AN533" s="79"/>
      <c r="AO533" s="179"/>
      <c r="AP533" s="79"/>
      <c r="AQ533" s="181"/>
      <c r="AR533" s="79"/>
      <c r="AS533" s="181"/>
      <c r="AT533" s="79"/>
      <c r="AU533" s="179"/>
      <c r="AV533" s="79"/>
      <c r="AW533" s="179"/>
      <c r="AX533" s="79"/>
      <c r="AY533" s="181"/>
      <c r="AZ533" s="79"/>
      <c r="BA533" s="181"/>
      <c r="BB533" s="79"/>
      <c r="BC533" s="179"/>
      <c r="BD533" s="79"/>
      <c r="BE533" s="179"/>
      <c r="BF533" s="79"/>
      <c r="BG533" s="181"/>
      <c r="BH533" s="79"/>
      <c r="BI533" s="181"/>
      <c r="BJ533" s="79"/>
      <c r="BK533" s="179"/>
      <c r="BL533" s="79"/>
      <c r="BM533" s="179"/>
      <c r="BN533" s="79"/>
      <c r="BO533" s="180"/>
      <c r="BP533" s="78"/>
      <c r="BQ533" s="79"/>
      <c r="BR533" s="26"/>
      <c r="BS533" s="191"/>
      <c r="BT533" s="79"/>
      <c r="BU533" s="192"/>
      <c r="BV533" s="78"/>
      <c r="BW533" s="78"/>
      <c r="BX533" s="78"/>
      <c r="BY533" s="78"/>
      <c r="BZ533" s="78"/>
      <c r="CA533" s="79"/>
      <c r="CB533" s="192"/>
      <c r="CC533" s="78"/>
      <c r="CD533" s="78"/>
      <c r="CE533" s="78"/>
      <c r="CF533" s="78"/>
      <c r="CG533" s="78"/>
      <c r="CH533" s="79"/>
      <c r="CI533" s="27">
        <f t="shared" si="1"/>
        <v>0</v>
      </c>
    </row>
    <row r="534" spans="1:87" ht="34.5" customHeight="1" x14ac:dyDescent="0.25">
      <c r="A534" s="23">
        <f t="shared" si="0"/>
        <v>522</v>
      </c>
      <c r="B534" s="182"/>
      <c r="C534" s="79"/>
      <c r="D534" s="179"/>
      <c r="E534" s="78"/>
      <c r="F534" s="79"/>
      <c r="G534" s="183"/>
      <c r="H534" s="79"/>
      <c r="I534" s="24"/>
      <c r="J534" s="28"/>
      <c r="K534" s="184"/>
      <c r="L534" s="79"/>
      <c r="M534" s="185"/>
      <c r="N534" s="79"/>
      <c r="O534" s="186"/>
      <c r="P534" s="79"/>
      <c r="Q534" s="187"/>
      <c r="R534" s="79"/>
      <c r="S534" s="181"/>
      <c r="T534" s="79"/>
      <c r="U534" s="181"/>
      <c r="V534" s="79"/>
      <c r="W534" s="182"/>
      <c r="X534" s="79"/>
      <c r="Y534" s="182"/>
      <c r="Z534" s="79"/>
      <c r="AA534" s="181"/>
      <c r="AB534" s="79"/>
      <c r="AC534" s="181"/>
      <c r="AD534" s="79"/>
      <c r="AE534" s="182"/>
      <c r="AF534" s="79"/>
      <c r="AG534" s="182"/>
      <c r="AH534" s="79"/>
      <c r="AI534" s="181"/>
      <c r="AJ534" s="79"/>
      <c r="AK534" s="181"/>
      <c r="AL534" s="79"/>
      <c r="AM534" s="182"/>
      <c r="AN534" s="79"/>
      <c r="AO534" s="182"/>
      <c r="AP534" s="79"/>
      <c r="AQ534" s="181"/>
      <c r="AR534" s="79"/>
      <c r="AS534" s="181"/>
      <c r="AT534" s="79"/>
      <c r="AU534" s="182"/>
      <c r="AV534" s="79"/>
      <c r="AW534" s="182"/>
      <c r="AX534" s="79"/>
      <c r="AY534" s="181"/>
      <c r="AZ534" s="79"/>
      <c r="BA534" s="181"/>
      <c r="BB534" s="79"/>
      <c r="BC534" s="182"/>
      <c r="BD534" s="79"/>
      <c r="BE534" s="182"/>
      <c r="BF534" s="79"/>
      <c r="BG534" s="181"/>
      <c r="BH534" s="79"/>
      <c r="BI534" s="181"/>
      <c r="BJ534" s="79"/>
      <c r="BK534" s="182"/>
      <c r="BL534" s="79"/>
      <c r="BM534" s="182"/>
      <c r="BN534" s="79"/>
      <c r="BO534" s="180"/>
      <c r="BP534" s="78"/>
      <c r="BQ534" s="79"/>
      <c r="BR534" s="26"/>
      <c r="BS534" s="193"/>
      <c r="BT534" s="79"/>
      <c r="BU534" s="192"/>
      <c r="BV534" s="78"/>
      <c r="BW534" s="78"/>
      <c r="BX534" s="78"/>
      <c r="BY534" s="78"/>
      <c r="BZ534" s="78"/>
      <c r="CA534" s="79"/>
      <c r="CB534" s="192"/>
      <c r="CC534" s="78"/>
      <c r="CD534" s="78"/>
      <c r="CE534" s="78"/>
      <c r="CF534" s="78"/>
      <c r="CG534" s="78"/>
      <c r="CH534" s="79"/>
      <c r="CI534" s="27">
        <f t="shared" si="1"/>
        <v>0</v>
      </c>
    </row>
    <row r="535" spans="1:87" ht="34.5" customHeight="1" x14ac:dyDescent="0.25">
      <c r="A535" s="23">
        <f t="shared" si="0"/>
        <v>523</v>
      </c>
      <c r="B535" s="179"/>
      <c r="C535" s="79"/>
      <c r="D535" s="181"/>
      <c r="E535" s="78"/>
      <c r="F535" s="79"/>
      <c r="G535" s="188"/>
      <c r="H535" s="79"/>
      <c r="I535" s="24"/>
      <c r="J535" s="25"/>
      <c r="K535" s="184"/>
      <c r="L535" s="79"/>
      <c r="M535" s="189"/>
      <c r="N535" s="79"/>
      <c r="O535" s="186"/>
      <c r="P535" s="79"/>
      <c r="Q535" s="190"/>
      <c r="R535" s="79"/>
      <c r="S535" s="181"/>
      <c r="T535" s="79"/>
      <c r="U535" s="181"/>
      <c r="V535" s="79"/>
      <c r="W535" s="179"/>
      <c r="X535" s="79"/>
      <c r="Y535" s="179"/>
      <c r="Z535" s="79"/>
      <c r="AA535" s="181"/>
      <c r="AB535" s="79"/>
      <c r="AC535" s="181"/>
      <c r="AD535" s="79"/>
      <c r="AE535" s="179"/>
      <c r="AF535" s="79"/>
      <c r="AG535" s="179"/>
      <c r="AH535" s="79"/>
      <c r="AI535" s="181"/>
      <c r="AJ535" s="79"/>
      <c r="AK535" s="181"/>
      <c r="AL535" s="79"/>
      <c r="AM535" s="179"/>
      <c r="AN535" s="79"/>
      <c r="AO535" s="179"/>
      <c r="AP535" s="79"/>
      <c r="AQ535" s="181"/>
      <c r="AR535" s="79"/>
      <c r="AS535" s="181"/>
      <c r="AT535" s="79"/>
      <c r="AU535" s="179"/>
      <c r="AV535" s="79"/>
      <c r="AW535" s="179"/>
      <c r="AX535" s="79"/>
      <c r="AY535" s="181"/>
      <c r="AZ535" s="79"/>
      <c r="BA535" s="181"/>
      <c r="BB535" s="79"/>
      <c r="BC535" s="179"/>
      <c r="BD535" s="79"/>
      <c r="BE535" s="179"/>
      <c r="BF535" s="79"/>
      <c r="BG535" s="181"/>
      <c r="BH535" s="79"/>
      <c r="BI535" s="181"/>
      <c r="BJ535" s="79"/>
      <c r="BK535" s="179"/>
      <c r="BL535" s="79"/>
      <c r="BM535" s="179"/>
      <c r="BN535" s="79"/>
      <c r="BO535" s="180"/>
      <c r="BP535" s="78"/>
      <c r="BQ535" s="79"/>
      <c r="BR535" s="26"/>
      <c r="BS535" s="191"/>
      <c r="BT535" s="79"/>
      <c r="BU535" s="192"/>
      <c r="BV535" s="78"/>
      <c r="BW535" s="78"/>
      <c r="BX535" s="78"/>
      <c r="BY535" s="78"/>
      <c r="BZ535" s="78"/>
      <c r="CA535" s="79"/>
      <c r="CB535" s="192"/>
      <c r="CC535" s="78"/>
      <c r="CD535" s="78"/>
      <c r="CE535" s="78"/>
      <c r="CF535" s="78"/>
      <c r="CG535" s="78"/>
      <c r="CH535" s="79"/>
      <c r="CI535" s="27">
        <f t="shared" si="1"/>
        <v>0</v>
      </c>
    </row>
    <row r="536" spans="1:87" ht="34.5" customHeight="1" x14ac:dyDescent="0.25">
      <c r="A536" s="23">
        <f t="shared" si="0"/>
        <v>524</v>
      </c>
      <c r="B536" s="182"/>
      <c r="C536" s="79"/>
      <c r="D536" s="179"/>
      <c r="E536" s="78"/>
      <c r="F536" s="79"/>
      <c r="G536" s="183"/>
      <c r="H536" s="79"/>
      <c r="I536" s="24"/>
      <c r="J536" s="28"/>
      <c r="K536" s="184"/>
      <c r="L536" s="79"/>
      <c r="M536" s="185"/>
      <c r="N536" s="79"/>
      <c r="O536" s="186"/>
      <c r="P536" s="79"/>
      <c r="Q536" s="187"/>
      <c r="R536" s="79"/>
      <c r="S536" s="181"/>
      <c r="T536" s="79"/>
      <c r="U536" s="181"/>
      <c r="V536" s="79"/>
      <c r="W536" s="182"/>
      <c r="X536" s="79"/>
      <c r="Y536" s="182"/>
      <c r="Z536" s="79"/>
      <c r="AA536" s="181"/>
      <c r="AB536" s="79"/>
      <c r="AC536" s="181"/>
      <c r="AD536" s="79"/>
      <c r="AE536" s="182"/>
      <c r="AF536" s="79"/>
      <c r="AG536" s="182"/>
      <c r="AH536" s="79"/>
      <c r="AI536" s="181"/>
      <c r="AJ536" s="79"/>
      <c r="AK536" s="181"/>
      <c r="AL536" s="79"/>
      <c r="AM536" s="182"/>
      <c r="AN536" s="79"/>
      <c r="AO536" s="182"/>
      <c r="AP536" s="79"/>
      <c r="AQ536" s="181"/>
      <c r="AR536" s="79"/>
      <c r="AS536" s="181"/>
      <c r="AT536" s="79"/>
      <c r="AU536" s="182"/>
      <c r="AV536" s="79"/>
      <c r="AW536" s="182"/>
      <c r="AX536" s="79"/>
      <c r="AY536" s="181"/>
      <c r="AZ536" s="79"/>
      <c r="BA536" s="181"/>
      <c r="BB536" s="79"/>
      <c r="BC536" s="182"/>
      <c r="BD536" s="79"/>
      <c r="BE536" s="182"/>
      <c r="BF536" s="79"/>
      <c r="BG536" s="181"/>
      <c r="BH536" s="79"/>
      <c r="BI536" s="181"/>
      <c r="BJ536" s="79"/>
      <c r="BK536" s="182"/>
      <c r="BL536" s="79"/>
      <c r="BM536" s="182"/>
      <c r="BN536" s="79"/>
      <c r="BO536" s="180"/>
      <c r="BP536" s="78"/>
      <c r="BQ536" s="79"/>
      <c r="BR536" s="26"/>
      <c r="BS536" s="193"/>
      <c r="BT536" s="79"/>
      <c r="BU536" s="192"/>
      <c r="BV536" s="78"/>
      <c r="BW536" s="78"/>
      <c r="BX536" s="78"/>
      <c r="BY536" s="78"/>
      <c r="BZ536" s="78"/>
      <c r="CA536" s="79"/>
      <c r="CB536" s="192"/>
      <c r="CC536" s="78"/>
      <c r="CD536" s="78"/>
      <c r="CE536" s="78"/>
      <c r="CF536" s="78"/>
      <c r="CG536" s="78"/>
      <c r="CH536" s="79"/>
      <c r="CI536" s="27">
        <f t="shared" si="1"/>
        <v>0</v>
      </c>
    </row>
    <row r="537" spans="1:87" ht="34.5" customHeight="1" x14ac:dyDescent="0.25">
      <c r="A537" s="23">
        <f t="shared" si="0"/>
        <v>525</v>
      </c>
      <c r="B537" s="179"/>
      <c r="C537" s="79"/>
      <c r="D537" s="181"/>
      <c r="E537" s="78"/>
      <c r="F537" s="79"/>
      <c r="G537" s="188"/>
      <c r="H537" s="79"/>
      <c r="I537" s="24"/>
      <c r="J537" s="25"/>
      <c r="K537" s="184"/>
      <c r="L537" s="79"/>
      <c r="M537" s="189"/>
      <c r="N537" s="79"/>
      <c r="O537" s="186"/>
      <c r="P537" s="79"/>
      <c r="Q537" s="190"/>
      <c r="R537" s="79"/>
      <c r="S537" s="181"/>
      <c r="T537" s="79"/>
      <c r="U537" s="181"/>
      <c r="V537" s="79"/>
      <c r="W537" s="179"/>
      <c r="X537" s="79"/>
      <c r="Y537" s="179"/>
      <c r="Z537" s="79"/>
      <c r="AA537" s="181"/>
      <c r="AB537" s="79"/>
      <c r="AC537" s="181"/>
      <c r="AD537" s="79"/>
      <c r="AE537" s="179"/>
      <c r="AF537" s="79"/>
      <c r="AG537" s="179"/>
      <c r="AH537" s="79"/>
      <c r="AI537" s="181"/>
      <c r="AJ537" s="79"/>
      <c r="AK537" s="181"/>
      <c r="AL537" s="79"/>
      <c r="AM537" s="179"/>
      <c r="AN537" s="79"/>
      <c r="AO537" s="179"/>
      <c r="AP537" s="79"/>
      <c r="AQ537" s="181"/>
      <c r="AR537" s="79"/>
      <c r="AS537" s="181"/>
      <c r="AT537" s="79"/>
      <c r="AU537" s="179"/>
      <c r="AV537" s="79"/>
      <c r="AW537" s="179"/>
      <c r="AX537" s="79"/>
      <c r="AY537" s="181"/>
      <c r="AZ537" s="79"/>
      <c r="BA537" s="181"/>
      <c r="BB537" s="79"/>
      <c r="BC537" s="179"/>
      <c r="BD537" s="79"/>
      <c r="BE537" s="179"/>
      <c r="BF537" s="79"/>
      <c r="BG537" s="181"/>
      <c r="BH537" s="79"/>
      <c r="BI537" s="181"/>
      <c r="BJ537" s="79"/>
      <c r="BK537" s="179"/>
      <c r="BL537" s="79"/>
      <c r="BM537" s="179"/>
      <c r="BN537" s="79"/>
      <c r="BO537" s="180"/>
      <c r="BP537" s="78"/>
      <c r="BQ537" s="79"/>
      <c r="BR537" s="26"/>
      <c r="BS537" s="191"/>
      <c r="BT537" s="79"/>
      <c r="BU537" s="192"/>
      <c r="BV537" s="78"/>
      <c r="BW537" s="78"/>
      <c r="BX537" s="78"/>
      <c r="BY537" s="78"/>
      <c r="BZ537" s="78"/>
      <c r="CA537" s="79"/>
      <c r="CB537" s="192"/>
      <c r="CC537" s="78"/>
      <c r="CD537" s="78"/>
      <c r="CE537" s="78"/>
      <c r="CF537" s="78"/>
      <c r="CG537" s="78"/>
      <c r="CH537" s="79"/>
      <c r="CI537" s="27">
        <f t="shared" si="1"/>
        <v>0</v>
      </c>
    </row>
    <row r="538" spans="1:87" ht="34.5" customHeight="1" x14ac:dyDescent="0.25">
      <c r="A538" s="23">
        <f t="shared" si="0"/>
        <v>526</v>
      </c>
      <c r="B538" s="182"/>
      <c r="C538" s="79"/>
      <c r="D538" s="179"/>
      <c r="E538" s="78"/>
      <c r="F538" s="79"/>
      <c r="G538" s="183"/>
      <c r="H538" s="79"/>
      <c r="I538" s="24"/>
      <c r="J538" s="28"/>
      <c r="K538" s="184"/>
      <c r="L538" s="79"/>
      <c r="M538" s="185"/>
      <c r="N538" s="79"/>
      <c r="O538" s="186"/>
      <c r="P538" s="79"/>
      <c r="Q538" s="187"/>
      <c r="R538" s="79"/>
      <c r="S538" s="181"/>
      <c r="T538" s="79"/>
      <c r="U538" s="181"/>
      <c r="V538" s="79"/>
      <c r="W538" s="182"/>
      <c r="X538" s="79"/>
      <c r="Y538" s="182"/>
      <c r="Z538" s="79"/>
      <c r="AA538" s="181"/>
      <c r="AB538" s="79"/>
      <c r="AC538" s="181"/>
      <c r="AD538" s="79"/>
      <c r="AE538" s="182"/>
      <c r="AF538" s="79"/>
      <c r="AG538" s="182"/>
      <c r="AH538" s="79"/>
      <c r="AI538" s="181"/>
      <c r="AJ538" s="79"/>
      <c r="AK538" s="181"/>
      <c r="AL538" s="79"/>
      <c r="AM538" s="182"/>
      <c r="AN538" s="79"/>
      <c r="AO538" s="182"/>
      <c r="AP538" s="79"/>
      <c r="AQ538" s="181"/>
      <c r="AR538" s="79"/>
      <c r="AS538" s="181"/>
      <c r="AT538" s="79"/>
      <c r="AU538" s="182"/>
      <c r="AV538" s="79"/>
      <c r="AW538" s="182"/>
      <c r="AX538" s="79"/>
      <c r="AY538" s="181"/>
      <c r="AZ538" s="79"/>
      <c r="BA538" s="181"/>
      <c r="BB538" s="79"/>
      <c r="BC538" s="182"/>
      <c r="BD538" s="79"/>
      <c r="BE538" s="182"/>
      <c r="BF538" s="79"/>
      <c r="BG538" s="181"/>
      <c r="BH538" s="79"/>
      <c r="BI538" s="181"/>
      <c r="BJ538" s="79"/>
      <c r="BK538" s="182"/>
      <c r="BL538" s="79"/>
      <c r="BM538" s="182"/>
      <c r="BN538" s="79"/>
      <c r="BO538" s="180"/>
      <c r="BP538" s="78"/>
      <c r="BQ538" s="79"/>
      <c r="BR538" s="26"/>
      <c r="BS538" s="193"/>
      <c r="BT538" s="79"/>
      <c r="BU538" s="192"/>
      <c r="BV538" s="78"/>
      <c r="BW538" s="78"/>
      <c r="BX538" s="78"/>
      <c r="BY538" s="78"/>
      <c r="BZ538" s="78"/>
      <c r="CA538" s="79"/>
      <c r="CB538" s="192"/>
      <c r="CC538" s="78"/>
      <c r="CD538" s="78"/>
      <c r="CE538" s="78"/>
      <c r="CF538" s="78"/>
      <c r="CG538" s="78"/>
      <c r="CH538" s="79"/>
      <c r="CI538" s="27">
        <f t="shared" si="1"/>
        <v>0</v>
      </c>
    </row>
    <row r="539" spans="1:87" ht="34.5" customHeight="1" x14ac:dyDescent="0.25">
      <c r="A539" s="23">
        <f t="shared" si="0"/>
        <v>527</v>
      </c>
      <c r="B539" s="179"/>
      <c r="C539" s="79"/>
      <c r="D539" s="181"/>
      <c r="E539" s="78"/>
      <c r="F539" s="79"/>
      <c r="G539" s="188"/>
      <c r="H539" s="79"/>
      <c r="I539" s="24"/>
      <c r="J539" s="25"/>
      <c r="K539" s="184"/>
      <c r="L539" s="79"/>
      <c r="M539" s="189"/>
      <c r="N539" s="79"/>
      <c r="O539" s="186"/>
      <c r="P539" s="79"/>
      <c r="Q539" s="190"/>
      <c r="R539" s="79"/>
      <c r="S539" s="181"/>
      <c r="T539" s="79"/>
      <c r="U539" s="181"/>
      <c r="V539" s="79"/>
      <c r="W539" s="179"/>
      <c r="X539" s="79"/>
      <c r="Y539" s="179"/>
      <c r="Z539" s="79"/>
      <c r="AA539" s="181"/>
      <c r="AB539" s="79"/>
      <c r="AC539" s="181"/>
      <c r="AD539" s="79"/>
      <c r="AE539" s="179"/>
      <c r="AF539" s="79"/>
      <c r="AG539" s="179"/>
      <c r="AH539" s="79"/>
      <c r="AI539" s="181"/>
      <c r="AJ539" s="79"/>
      <c r="AK539" s="181"/>
      <c r="AL539" s="79"/>
      <c r="AM539" s="179"/>
      <c r="AN539" s="79"/>
      <c r="AO539" s="179"/>
      <c r="AP539" s="79"/>
      <c r="AQ539" s="181"/>
      <c r="AR539" s="79"/>
      <c r="AS539" s="181"/>
      <c r="AT539" s="79"/>
      <c r="AU539" s="179"/>
      <c r="AV539" s="79"/>
      <c r="AW539" s="179"/>
      <c r="AX539" s="79"/>
      <c r="AY539" s="181"/>
      <c r="AZ539" s="79"/>
      <c r="BA539" s="181"/>
      <c r="BB539" s="79"/>
      <c r="BC539" s="179"/>
      <c r="BD539" s="79"/>
      <c r="BE539" s="179"/>
      <c r="BF539" s="79"/>
      <c r="BG539" s="181"/>
      <c r="BH539" s="79"/>
      <c r="BI539" s="181"/>
      <c r="BJ539" s="79"/>
      <c r="BK539" s="179"/>
      <c r="BL539" s="79"/>
      <c r="BM539" s="179"/>
      <c r="BN539" s="79"/>
      <c r="BO539" s="180"/>
      <c r="BP539" s="78"/>
      <c r="BQ539" s="79"/>
      <c r="BR539" s="26"/>
      <c r="BS539" s="191"/>
      <c r="BT539" s="79"/>
      <c r="BU539" s="192"/>
      <c r="BV539" s="78"/>
      <c r="BW539" s="78"/>
      <c r="BX539" s="78"/>
      <c r="BY539" s="78"/>
      <c r="BZ539" s="78"/>
      <c r="CA539" s="79"/>
      <c r="CB539" s="192"/>
      <c r="CC539" s="78"/>
      <c r="CD539" s="78"/>
      <c r="CE539" s="78"/>
      <c r="CF539" s="78"/>
      <c r="CG539" s="78"/>
      <c r="CH539" s="79"/>
      <c r="CI539" s="27">
        <f t="shared" si="1"/>
        <v>0</v>
      </c>
    </row>
    <row r="540" spans="1:87" ht="34.5" customHeight="1" x14ac:dyDescent="0.25">
      <c r="A540" s="23">
        <f t="shared" si="0"/>
        <v>528</v>
      </c>
      <c r="B540" s="182"/>
      <c r="C540" s="79"/>
      <c r="D540" s="179"/>
      <c r="E540" s="78"/>
      <c r="F540" s="79"/>
      <c r="G540" s="183"/>
      <c r="H540" s="79"/>
      <c r="I540" s="24"/>
      <c r="J540" s="28"/>
      <c r="K540" s="184"/>
      <c r="L540" s="79"/>
      <c r="M540" s="185"/>
      <c r="N540" s="79"/>
      <c r="O540" s="186"/>
      <c r="P540" s="79"/>
      <c r="Q540" s="187"/>
      <c r="R540" s="79"/>
      <c r="S540" s="181"/>
      <c r="T540" s="79"/>
      <c r="U540" s="181"/>
      <c r="V540" s="79"/>
      <c r="W540" s="182"/>
      <c r="X540" s="79"/>
      <c r="Y540" s="182"/>
      <c r="Z540" s="79"/>
      <c r="AA540" s="181"/>
      <c r="AB540" s="79"/>
      <c r="AC540" s="181"/>
      <c r="AD540" s="79"/>
      <c r="AE540" s="182"/>
      <c r="AF540" s="79"/>
      <c r="AG540" s="182"/>
      <c r="AH540" s="79"/>
      <c r="AI540" s="181"/>
      <c r="AJ540" s="79"/>
      <c r="AK540" s="181"/>
      <c r="AL540" s="79"/>
      <c r="AM540" s="182"/>
      <c r="AN540" s="79"/>
      <c r="AO540" s="182"/>
      <c r="AP540" s="79"/>
      <c r="AQ540" s="181"/>
      <c r="AR540" s="79"/>
      <c r="AS540" s="181"/>
      <c r="AT540" s="79"/>
      <c r="AU540" s="182"/>
      <c r="AV540" s="79"/>
      <c r="AW540" s="182"/>
      <c r="AX540" s="79"/>
      <c r="AY540" s="181"/>
      <c r="AZ540" s="79"/>
      <c r="BA540" s="181"/>
      <c r="BB540" s="79"/>
      <c r="BC540" s="182"/>
      <c r="BD540" s="79"/>
      <c r="BE540" s="182"/>
      <c r="BF540" s="79"/>
      <c r="BG540" s="181"/>
      <c r="BH540" s="79"/>
      <c r="BI540" s="181"/>
      <c r="BJ540" s="79"/>
      <c r="BK540" s="182"/>
      <c r="BL540" s="79"/>
      <c r="BM540" s="182"/>
      <c r="BN540" s="79"/>
      <c r="BO540" s="180"/>
      <c r="BP540" s="78"/>
      <c r="BQ540" s="79"/>
      <c r="BR540" s="26"/>
      <c r="BS540" s="193"/>
      <c r="BT540" s="79"/>
      <c r="BU540" s="192"/>
      <c r="BV540" s="78"/>
      <c r="BW540" s="78"/>
      <c r="BX540" s="78"/>
      <c r="BY540" s="78"/>
      <c r="BZ540" s="78"/>
      <c r="CA540" s="79"/>
      <c r="CB540" s="192"/>
      <c r="CC540" s="78"/>
      <c r="CD540" s="78"/>
      <c r="CE540" s="78"/>
      <c r="CF540" s="78"/>
      <c r="CG540" s="78"/>
      <c r="CH540" s="79"/>
      <c r="CI540" s="27">
        <f t="shared" si="1"/>
        <v>0</v>
      </c>
    </row>
    <row r="541" spans="1:87" ht="34.5" customHeight="1" x14ac:dyDescent="0.25">
      <c r="A541" s="23">
        <f t="shared" si="0"/>
        <v>529</v>
      </c>
      <c r="B541" s="179"/>
      <c r="C541" s="79"/>
      <c r="D541" s="181"/>
      <c r="E541" s="78"/>
      <c r="F541" s="79"/>
      <c r="G541" s="188"/>
      <c r="H541" s="79"/>
      <c r="I541" s="24"/>
      <c r="J541" s="25"/>
      <c r="K541" s="184"/>
      <c r="L541" s="79"/>
      <c r="M541" s="189"/>
      <c r="N541" s="79"/>
      <c r="O541" s="186"/>
      <c r="P541" s="79"/>
      <c r="Q541" s="190"/>
      <c r="R541" s="79"/>
      <c r="S541" s="181"/>
      <c r="T541" s="79"/>
      <c r="U541" s="181"/>
      <c r="V541" s="79"/>
      <c r="W541" s="179"/>
      <c r="X541" s="79"/>
      <c r="Y541" s="179"/>
      <c r="Z541" s="79"/>
      <c r="AA541" s="181"/>
      <c r="AB541" s="79"/>
      <c r="AC541" s="181"/>
      <c r="AD541" s="79"/>
      <c r="AE541" s="179"/>
      <c r="AF541" s="79"/>
      <c r="AG541" s="179"/>
      <c r="AH541" s="79"/>
      <c r="AI541" s="181"/>
      <c r="AJ541" s="79"/>
      <c r="AK541" s="181"/>
      <c r="AL541" s="79"/>
      <c r="AM541" s="179"/>
      <c r="AN541" s="79"/>
      <c r="AO541" s="179"/>
      <c r="AP541" s="79"/>
      <c r="AQ541" s="181"/>
      <c r="AR541" s="79"/>
      <c r="AS541" s="181"/>
      <c r="AT541" s="79"/>
      <c r="AU541" s="179"/>
      <c r="AV541" s="79"/>
      <c r="AW541" s="179"/>
      <c r="AX541" s="79"/>
      <c r="AY541" s="181"/>
      <c r="AZ541" s="79"/>
      <c r="BA541" s="181"/>
      <c r="BB541" s="79"/>
      <c r="BC541" s="179"/>
      <c r="BD541" s="79"/>
      <c r="BE541" s="179"/>
      <c r="BF541" s="79"/>
      <c r="BG541" s="181"/>
      <c r="BH541" s="79"/>
      <c r="BI541" s="181"/>
      <c r="BJ541" s="79"/>
      <c r="BK541" s="179"/>
      <c r="BL541" s="79"/>
      <c r="BM541" s="179"/>
      <c r="BN541" s="79"/>
      <c r="BO541" s="180"/>
      <c r="BP541" s="78"/>
      <c r="BQ541" s="79"/>
      <c r="BR541" s="26"/>
      <c r="BS541" s="191"/>
      <c r="BT541" s="79"/>
      <c r="BU541" s="192"/>
      <c r="BV541" s="78"/>
      <c r="BW541" s="78"/>
      <c r="BX541" s="78"/>
      <c r="BY541" s="78"/>
      <c r="BZ541" s="78"/>
      <c r="CA541" s="79"/>
      <c r="CB541" s="192"/>
      <c r="CC541" s="78"/>
      <c r="CD541" s="78"/>
      <c r="CE541" s="78"/>
      <c r="CF541" s="78"/>
      <c r="CG541" s="78"/>
      <c r="CH541" s="79"/>
      <c r="CI541" s="27">
        <f t="shared" si="1"/>
        <v>0</v>
      </c>
    </row>
    <row r="542" spans="1:87" ht="34.5" customHeight="1" x14ac:dyDescent="0.25">
      <c r="A542" s="23">
        <f t="shared" si="0"/>
        <v>530</v>
      </c>
      <c r="B542" s="182"/>
      <c r="C542" s="79"/>
      <c r="D542" s="179"/>
      <c r="E542" s="78"/>
      <c r="F542" s="79"/>
      <c r="G542" s="183"/>
      <c r="H542" s="79"/>
      <c r="I542" s="24"/>
      <c r="J542" s="28"/>
      <c r="K542" s="184"/>
      <c r="L542" s="79"/>
      <c r="M542" s="185"/>
      <c r="N542" s="79"/>
      <c r="O542" s="186"/>
      <c r="P542" s="79"/>
      <c r="Q542" s="187"/>
      <c r="R542" s="79"/>
      <c r="S542" s="181"/>
      <c r="T542" s="79"/>
      <c r="U542" s="181"/>
      <c r="V542" s="79"/>
      <c r="W542" s="182"/>
      <c r="X542" s="79"/>
      <c r="Y542" s="182"/>
      <c r="Z542" s="79"/>
      <c r="AA542" s="181"/>
      <c r="AB542" s="79"/>
      <c r="AC542" s="181"/>
      <c r="AD542" s="79"/>
      <c r="AE542" s="182"/>
      <c r="AF542" s="79"/>
      <c r="AG542" s="182"/>
      <c r="AH542" s="79"/>
      <c r="AI542" s="181"/>
      <c r="AJ542" s="79"/>
      <c r="AK542" s="181"/>
      <c r="AL542" s="79"/>
      <c r="AM542" s="182"/>
      <c r="AN542" s="79"/>
      <c r="AO542" s="182"/>
      <c r="AP542" s="79"/>
      <c r="AQ542" s="181"/>
      <c r="AR542" s="79"/>
      <c r="AS542" s="181"/>
      <c r="AT542" s="79"/>
      <c r="AU542" s="182"/>
      <c r="AV542" s="79"/>
      <c r="AW542" s="182"/>
      <c r="AX542" s="79"/>
      <c r="AY542" s="181"/>
      <c r="AZ542" s="79"/>
      <c r="BA542" s="181"/>
      <c r="BB542" s="79"/>
      <c r="BC542" s="182"/>
      <c r="BD542" s="79"/>
      <c r="BE542" s="182"/>
      <c r="BF542" s="79"/>
      <c r="BG542" s="181"/>
      <c r="BH542" s="79"/>
      <c r="BI542" s="181"/>
      <c r="BJ542" s="79"/>
      <c r="BK542" s="182"/>
      <c r="BL542" s="79"/>
      <c r="BM542" s="182"/>
      <c r="BN542" s="79"/>
      <c r="BO542" s="180"/>
      <c r="BP542" s="78"/>
      <c r="BQ542" s="79"/>
      <c r="BR542" s="26"/>
      <c r="BS542" s="193"/>
      <c r="BT542" s="79"/>
      <c r="BU542" s="192"/>
      <c r="BV542" s="78"/>
      <c r="BW542" s="78"/>
      <c r="BX542" s="78"/>
      <c r="BY542" s="78"/>
      <c r="BZ542" s="78"/>
      <c r="CA542" s="79"/>
      <c r="CB542" s="192"/>
      <c r="CC542" s="78"/>
      <c r="CD542" s="78"/>
      <c r="CE542" s="78"/>
      <c r="CF542" s="78"/>
      <c r="CG542" s="78"/>
      <c r="CH542" s="79"/>
      <c r="CI542" s="27">
        <f t="shared" si="1"/>
        <v>0</v>
      </c>
    </row>
    <row r="543" spans="1:87" ht="34.5" customHeight="1" x14ac:dyDescent="0.25">
      <c r="A543" s="23">
        <f t="shared" si="0"/>
        <v>531</v>
      </c>
      <c r="B543" s="179"/>
      <c r="C543" s="79"/>
      <c r="D543" s="181"/>
      <c r="E543" s="78"/>
      <c r="F543" s="79"/>
      <c r="G543" s="188"/>
      <c r="H543" s="79"/>
      <c r="I543" s="24"/>
      <c r="J543" s="25"/>
      <c r="K543" s="184"/>
      <c r="L543" s="79"/>
      <c r="M543" s="189"/>
      <c r="N543" s="79"/>
      <c r="O543" s="186"/>
      <c r="P543" s="79"/>
      <c r="Q543" s="190"/>
      <c r="R543" s="79"/>
      <c r="S543" s="181"/>
      <c r="T543" s="79"/>
      <c r="U543" s="181"/>
      <c r="V543" s="79"/>
      <c r="W543" s="179"/>
      <c r="X543" s="79"/>
      <c r="Y543" s="179"/>
      <c r="Z543" s="79"/>
      <c r="AA543" s="181"/>
      <c r="AB543" s="79"/>
      <c r="AC543" s="181"/>
      <c r="AD543" s="79"/>
      <c r="AE543" s="179"/>
      <c r="AF543" s="79"/>
      <c r="AG543" s="179"/>
      <c r="AH543" s="79"/>
      <c r="AI543" s="181"/>
      <c r="AJ543" s="79"/>
      <c r="AK543" s="181"/>
      <c r="AL543" s="79"/>
      <c r="AM543" s="179"/>
      <c r="AN543" s="79"/>
      <c r="AO543" s="179"/>
      <c r="AP543" s="79"/>
      <c r="AQ543" s="181"/>
      <c r="AR543" s="79"/>
      <c r="AS543" s="181"/>
      <c r="AT543" s="79"/>
      <c r="AU543" s="179"/>
      <c r="AV543" s="79"/>
      <c r="AW543" s="179"/>
      <c r="AX543" s="79"/>
      <c r="AY543" s="181"/>
      <c r="AZ543" s="79"/>
      <c r="BA543" s="181"/>
      <c r="BB543" s="79"/>
      <c r="BC543" s="179"/>
      <c r="BD543" s="79"/>
      <c r="BE543" s="179"/>
      <c r="BF543" s="79"/>
      <c r="BG543" s="181"/>
      <c r="BH543" s="79"/>
      <c r="BI543" s="181"/>
      <c r="BJ543" s="79"/>
      <c r="BK543" s="179"/>
      <c r="BL543" s="79"/>
      <c r="BM543" s="179"/>
      <c r="BN543" s="79"/>
      <c r="BO543" s="180"/>
      <c r="BP543" s="78"/>
      <c r="BQ543" s="79"/>
      <c r="BR543" s="26"/>
      <c r="BS543" s="191"/>
      <c r="BT543" s="79"/>
      <c r="BU543" s="192"/>
      <c r="BV543" s="78"/>
      <c r="BW543" s="78"/>
      <c r="BX543" s="78"/>
      <c r="BY543" s="78"/>
      <c r="BZ543" s="78"/>
      <c r="CA543" s="79"/>
      <c r="CB543" s="192"/>
      <c r="CC543" s="78"/>
      <c r="CD543" s="78"/>
      <c r="CE543" s="78"/>
      <c r="CF543" s="78"/>
      <c r="CG543" s="78"/>
      <c r="CH543" s="79"/>
      <c r="CI543" s="27">
        <f t="shared" si="1"/>
        <v>0</v>
      </c>
    </row>
    <row r="544" spans="1:87" ht="34.5" customHeight="1" x14ac:dyDescent="0.25">
      <c r="A544" s="23">
        <f t="shared" si="0"/>
        <v>532</v>
      </c>
      <c r="B544" s="182"/>
      <c r="C544" s="79"/>
      <c r="D544" s="179"/>
      <c r="E544" s="78"/>
      <c r="F544" s="79"/>
      <c r="G544" s="183"/>
      <c r="H544" s="79"/>
      <c r="I544" s="24"/>
      <c r="J544" s="28"/>
      <c r="K544" s="184"/>
      <c r="L544" s="79"/>
      <c r="M544" s="185"/>
      <c r="N544" s="79"/>
      <c r="O544" s="186"/>
      <c r="P544" s="79"/>
      <c r="Q544" s="187"/>
      <c r="R544" s="79"/>
      <c r="S544" s="181"/>
      <c r="T544" s="79"/>
      <c r="U544" s="181"/>
      <c r="V544" s="79"/>
      <c r="W544" s="182"/>
      <c r="X544" s="79"/>
      <c r="Y544" s="182"/>
      <c r="Z544" s="79"/>
      <c r="AA544" s="181"/>
      <c r="AB544" s="79"/>
      <c r="AC544" s="181"/>
      <c r="AD544" s="79"/>
      <c r="AE544" s="182"/>
      <c r="AF544" s="79"/>
      <c r="AG544" s="182"/>
      <c r="AH544" s="79"/>
      <c r="AI544" s="181"/>
      <c r="AJ544" s="79"/>
      <c r="AK544" s="181"/>
      <c r="AL544" s="79"/>
      <c r="AM544" s="182"/>
      <c r="AN544" s="79"/>
      <c r="AO544" s="182"/>
      <c r="AP544" s="79"/>
      <c r="AQ544" s="181"/>
      <c r="AR544" s="79"/>
      <c r="AS544" s="181"/>
      <c r="AT544" s="79"/>
      <c r="AU544" s="182"/>
      <c r="AV544" s="79"/>
      <c r="AW544" s="182"/>
      <c r="AX544" s="79"/>
      <c r="AY544" s="181"/>
      <c r="AZ544" s="79"/>
      <c r="BA544" s="181"/>
      <c r="BB544" s="79"/>
      <c r="BC544" s="182"/>
      <c r="BD544" s="79"/>
      <c r="BE544" s="182"/>
      <c r="BF544" s="79"/>
      <c r="BG544" s="181"/>
      <c r="BH544" s="79"/>
      <c r="BI544" s="181"/>
      <c r="BJ544" s="79"/>
      <c r="BK544" s="182"/>
      <c r="BL544" s="79"/>
      <c r="BM544" s="182"/>
      <c r="BN544" s="79"/>
      <c r="BO544" s="180"/>
      <c r="BP544" s="78"/>
      <c r="BQ544" s="79"/>
      <c r="BR544" s="26"/>
      <c r="BS544" s="193"/>
      <c r="BT544" s="79"/>
      <c r="BU544" s="192"/>
      <c r="BV544" s="78"/>
      <c r="BW544" s="78"/>
      <c r="BX544" s="78"/>
      <c r="BY544" s="78"/>
      <c r="BZ544" s="78"/>
      <c r="CA544" s="79"/>
      <c r="CB544" s="192"/>
      <c r="CC544" s="78"/>
      <c r="CD544" s="78"/>
      <c r="CE544" s="78"/>
      <c r="CF544" s="78"/>
      <c r="CG544" s="78"/>
      <c r="CH544" s="79"/>
      <c r="CI544" s="27">
        <f t="shared" si="1"/>
        <v>0</v>
      </c>
    </row>
    <row r="545" spans="1:87" ht="34.5" customHeight="1" x14ac:dyDescent="0.25">
      <c r="A545" s="23">
        <f t="shared" si="0"/>
        <v>533</v>
      </c>
      <c r="B545" s="179"/>
      <c r="C545" s="79"/>
      <c r="D545" s="181"/>
      <c r="E545" s="78"/>
      <c r="F545" s="79"/>
      <c r="G545" s="188"/>
      <c r="H545" s="79"/>
      <c r="I545" s="24"/>
      <c r="J545" s="25"/>
      <c r="K545" s="184"/>
      <c r="L545" s="79"/>
      <c r="M545" s="189"/>
      <c r="N545" s="79"/>
      <c r="O545" s="186"/>
      <c r="P545" s="79"/>
      <c r="Q545" s="190"/>
      <c r="R545" s="79"/>
      <c r="S545" s="181"/>
      <c r="T545" s="79"/>
      <c r="U545" s="181"/>
      <c r="V545" s="79"/>
      <c r="W545" s="179"/>
      <c r="X545" s="79"/>
      <c r="Y545" s="179"/>
      <c r="Z545" s="79"/>
      <c r="AA545" s="181"/>
      <c r="AB545" s="79"/>
      <c r="AC545" s="181"/>
      <c r="AD545" s="79"/>
      <c r="AE545" s="179"/>
      <c r="AF545" s="79"/>
      <c r="AG545" s="179"/>
      <c r="AH545" s="79"/>
      <c r="AI545" s="181"/>
      <c r="AJ545" s="79"/>
      <c r="AK545" s="181"/>
      <c r="AL545" s="79"/>
      <c r="AM545" s="179"/>
      <c r="AN545" s="79"/>
      <c r="AO545" s="179"/>
      <c r="AP545" s="79"/>
      <c r="AQ545" s="181"/>
      <c r="AR545" s="79"/>
      <c r="AS545" s="181"/>
      <c r="AT545" s="79"/>
      <c r="AU545" s="179"/>
      <c r="AV545" s="79"/>
      <c r="AW545" s="179"/>
      <c r="AX545" s="79"/>
      <c r="AY545" s="181"/>
      <c r="AZ545" s="79"/>
      <c r="BA545" s="181"/>
      <c r="BB545" s="79"/>
      <c r="BC545" s="179"/>
      <c r="BD545" s="79"/>
      <c r="BE545" s="179"/>
      <c r="BF545" s="79"/>
      <c r="BG545" s="181"/>
      <c r="BH545" s="79"/>
      <c r="BI545" s="181"/>
      <c r="BJ545" s="79"/>
      <c r="BK545" s="179"/>
      <c r="BL545" s="79"/>
      <c r="BM545" s="179"/>
      <c r="BN545" s="79"/>
      <c r="BO545" s="180"/>
      <c r="BP545" s="78"/>
      <c r="BQ545" s="79"/>
      <c r="BR545" s="26"/>
      <c r="BS545" s="191"/>
      <c r="BT545" s="79"/>
      <c r="BU545" s="192"/>
      <c r="BV545" s="78"/>
      <c r="BW545" s="78"/>
      <c r="BX545" s="78"/>
      <c r="BY545" s="78"/>
      <c r="BZ545" s="78"/>
      <c r="CA545" s="79"/>
      <c r="CB545" s="192"/>
      <c r="CC545" s="78"/>
      <c r="CD545" s="78"/>
      <c r="CE545" s="78"/>
      <c r="CF545" s="78"/>
      <c r="CG545" s="78"/>
      <c r="CH545" s="79"/>
      <c r="CI545" s="27">
        <f t="shared" si="1"/>
        <v>0</v>
      </c>
    </row>
    <row r="546" spans="1:87" ht="34.5" customHeight="1" x14ac:dyDescent="0.25">
      <c r="A546" s="23">
        <f t="shared" si="0"/>
        <v>534</v>
      </c>
      <c r="B546" s="182"/>
      <c r="C546" s="79"/>
      <c r="D546" s="179"/>
      <c r="E546" s="78"/>
      <c r="F546" s="79"/>
      <c r="G546" s="183"/>
      <c r="H546" s="79"/>
      <c r="I546" s="24"/>
      <c r="J546" s="28"/>
      <c r="K546" s="184"/>
      <c r="L546" s="79"/>
      <c r="M546" s="185"/>
      <c r="N546" s="79"/>
      <c r="O546" s="186"/>
      <c r="P546" s="79"/>
      <c r="Q546" s="187"/>
      <c r="R546" s="79"/>
      <c r="S546" s="181"/>
      <c r="T546" s="79"/>
      <c r="U546" s="181"/>
      <c r="V546" s="79"/>
      <c r="W546" s="182"/>
      <c r="X546" s="79"/>
      <c r="Y546" s="182"/>
      <c r="Z546" s="79"/>
      <c r="AA546" s="181"/>
      <c r="AB546" s="79"/>
      <c r="AC546" s="181"/>
      <c r="AD546" s="79"/>
      <c r="AE546" s="182"/>
      <c r="AF546" s="79"/>
      <c r="AG546" s="182"/>
      <c r="AH546" s="79"/>
      <c r="AI546" s="181"/>
      <c r="AJ546" s="79"/>
      <c r="AK546" s="181"/>
      <c r="AL546" s="79"/>
      <c r="AM546" s="182"/>
      <c r="AN546" s="79"/>
      <c r="AO546" s="182"/>
      <c r="AP546" s="79"/>
      <c r="AQ546" s="181"/>
      <c r="AR546" s="79"/>
      <c r="AS546" s="181"/>
      <c r="AT546" s="79"/>
      <c r="AU546" s="182"/>
      <c r="AV546" s="79"/>
      <c r="AW546" s="182"/>
      <c r="AX546" s="79"/>
      <c r="AY546" s="181"/>
      <c r="AZ546" s="79"/>
      <c r="BA546" s="181"/>
      <c r="BB546" s="79"/>
      <c r="BC546" s="182"/>
      <c r="BD546" s="79"/>
      <c r="BE546" s="182"/>
      <c r="BF546" s="79"/>
      <c r="BG546" s="181"/>
      <c r="BH546" s="79"/>
      <c r="BI546" s="181"/>
      <c r="BJ546" s="79"/>
      <c r="BK546" s="182"/>
      <c r="BL546" s="79"/>
      <c r="BM546" s="182"/>
      <c r="BN546" s="79"/>
      <c r="BO546" s="180"/>
      <c r="BP546" s="78"/>
      <c r="BQ546" s="79"/>
      <c r="BR546" s="26"/>
      <c r="BS546" s="193"/>
      <c r="BT546" s="79"/>
      <c r="BU546" s="192"/>
      <c r="BV546" s="78"/>
      <c r="BW546" s="78"/>
      <c r="BX546" s="78"/>
      <c r="BY546" s="78"/>
      <c r="BZ546" s="78"/>
      <c r="CA546" s="79"/>
      <c r="CB546" s="192"/>
      <c r="CC546" s="78"/>
      <c r="CD546" s="78"/>
      <c r="CE546" s="78"/>
      <c r="CF546" s="78"/>
      <c r="CG546" s="78"/>
      <c r="CH546" s="79"/>
      <c r="CI546" s="27">
        <f t="shared" si="1"/>
        <v>0</v>
      </c>
    </row>
    <row r="547" spans="1:87" ht="34.5" customHeight="1" x14ac:dyDescent="0.25">
      <c r="A547" s="23">
        <f t="shared" si="0"/>
        <v>535</v>
      </c>
      <c r="B547" s="179"/>
      <c r="C547" s="79"/>
      <c r="D547" s="181"/>
      <c r="E547" s="78"/>
      <c r="F547" s="79"/>
      <c r="G547" s="188"/>
      <c r="H547" s="79"/>
      <c r="I547" s="24"/>
      <c r="J547" s="25"/>
      <c r="K547" s="184"/>
      <c r="L547" s="79"/>
      <c r="M547" s="189"/>
      <c r="N547" s="79"/>
      <c r="O547" s="186"/>
      <c r="P547" s="79"/>
      <c r="Q547" s="190"/>
      <c r="R547" s="79"/>
      <c r="S547" s="181"/>
      <c r="T547" s="79"/>
      <c r="U547" s="181"/>
      <c r="V547" s="79"/>
      <c r="W547" s="179"/>
      <c r="X547" s="79"/>
      <c r="Y547" s="179"/>
      <c r="Z547" s="79"/>
      <c r="AA547" s="181"/>
      <c r="AB547" s="79"/>
      <c r="AC547" s="181"/>
      <c r="AD547" s="79"/>
      <c r="AE547" s="179"/>
      <c r="AF547" s="79"/>
      <c r="AG547" s="179"/>
      <c r="AH547" s="79"/>
      <c r="AI547" s="181"/>
      <c r="AJ547" s="79"/>
      <c r="AK547" s="181"/>
      <c r="AL547" s="79"/>
      <c r="AM547" s="179"/>
      <c r="AN547" s="79"/>
      <c r="AO547" s="179"/>
      <c r="AP547" s="79"/>
      <c r="AQ547" s="181"/>
      <c r="AR547" s="79"/>
      <c r="AS547" s="181"/>
      <c r="AT547" s="79"/>
      <c r="AU547" s="179"/>
      <c r="AV547" s="79"/>
      <c r="AW547" s="179"/>
      <c r="AX547" s="79"/>
      <c r="AY547" s="181"/>
      <c r="AZ547" s="79"/>
      <c r="BA547" s="181"/>
      <c r="BB547" s="79"/>
      <c r="BC547" s="179"/>
      <c r="BD547" s="79"/>
      <c r="BE547" s="179"/>
      <c r="BF547" s="79"/>
      <c r="BG547" s="181"/>
      <c r="BH547" s="79"/>
      <c r="BI547" s="181"/>
      <c r="BJ547" s="79"/>
      <c r="BK547" s="179"/>
      <c r="BL547" s="79"/>
      <c r="BM547" s="179"/>
      <c r="BN547" s="79"/>
      <c r="BO547" s="180"/>
      <c r="BP547" s="78"/>
      <c r="BQ547" s="79"/>
      <c r="BR547" s="26"/>
      <c r="BS547" s="191"/>
      <c r="BT547" s="79"/>
      <c r="BU547" s="192"/>
      <c r="BV547" s="78"/>
      <c r="BW547" s="78"/>
      <c r="BX547" s="78"/>
      <c r="BY547" s="78"/>
      <c r="BZ547" s="78"/>
      <c r="CA547" s="79"/>
      <c r="CB547" s="192"/>
      <c r="CC547" s="78"/>
      <c r="CD547" s="78"/>
      <c r="CE547" s="78"/>
      <c r="CF547" s="78"/>
      <c r="CG547" s="78"/>
      <c r="CH547" s="79"/>
      <c r="CI547" s="27">
        <f t="shared" si="1"/>
        <v>0</v>
      </c>
    </row>
    <row r="548" spans="1:87" ht="34.5" customHeight="1" x14ac:dyDescent="0.25">
      <c r="A548" s="23">
        <f t="shared" si="0"/>
        <v>536</v>
      </c>
      <c r="B548" s="182"/>
      <c r="C548" s="79"/>
      <c r="D548" s="179"/>
      <c r="E548" s="78"/>
      <c r="F548" s="79"/>
      <c r="G548" s="183"/>
      <c r="H548" s="79"/>
      <c r="I548" s="24"/>
      <c r="J548" s="28"/>
      <c r="K548" s="184"/>
      <c r="L548" s="79"/>
      <c r="M548" s="185"/>
      <c r="N548" s="79"/>
      <c r="O548" s="186"/>
      <c r="P548" s="79"/>
      <c r="Q548" s="187"/>
      <c r="R548" s="79"/>
      <c r="S548" s="181"/>
      <c r="T548" s="79"/>
      <c r="U548" s="181"/>
      <c r="V548" s="79"/>
      <c r="W548" s="182"/>
      <c r="X548" s="79"/>
      <c r="Y548" s="182"/>
      <c r="Z548" s="79"/>
      <c r="AA548" s="181"/>
      <c r="AB548" s="79"/>
      <c r="AC548" s="181"/>
      <c r="AD548" s="79"/>
      <c r="AE548" s="182"/>
      <c r="AF548" s="79"/>
      <c r="AG548" s="182"/>
      <c r="AH548" s="79"/>
      <c r="AI548" s="181"/>
      <c r="AJ548" s="79"/>
      <c r="AK548" s="181"/>
      <c r="AL548" s="79"/>
      <c r="AM548" s="182"/>
      <c r="AN548" s="79"/>
      <c r="AO548" s="182"/>
      <c r="AP548" s="79"/>
      <c r="AQ548" s="181"/>
      <c r="AR548" s="79"/>
      <c r="AS548" s="181"/>
      <c r="AT548" s="79"/>
      <c r="AU548" s="182"/>
      <c r="AV548" s="79"/>
      <c r="AW548" s="182"/>
      <c r="AX548" s="79"/>
      <c r="AY548" s="181"/>
      <c r="AZ548" s="79"/>
      <c r="BA548" s="181"/>
      <c r="BB548" s="79"/>
      <c r="BC548" s="182"/>
      <c r="BD548" s="79"/>
      <c r="BE548" s="182"/>
      <c r="BF548" s="79"/>
      <c r="BG548" s="181"/>
      <c r="BH548" s="79"/>
      <c r="BI548" s="181"/>
      <c r="BJ548" s="79"/>
      <c r="BK548" s="182"/>
      <c r="BL548" s="79"/>
      <c r="BM548" s="182"/>
      <c r="BN548" s="79"/>
      <c r="BO548" s="180"/>
      <c r="BP548" s="78"/>
      <c r="BQ548" s="79"/>
      <c r="BR548" s="26"/>
      <c r="BS548" s="193"/>
      <c r="BT548" s="79"/>
      <c r="BU548" s="192"/>
      <c r="BV548" s="78"/>
      <c r="BW548" s="78"/>
      <c r="BX548" s="78"/>
      <c r="BY548" s="78"/>
      <c r="BZ548" s="78"/>
      <c r="CA548" s="79"/>
      <c r="CB548" s="192"/>
      <c r="CC548" s="78"/>
      <c r="CD548" s="78"/>
      <c r="CE548" s="78"/>
      <c r="CF548" s="78"/>
      <c r="CG548" s="78"/>
      <c r="CH548" s="79"/>
      <c r="CI548" s="27">
        <f t="shared" si="1"/>
        <v>0</v>
      </c>
    </row>
    <row r="549" spans="1:87" ht="34.5" customHeight="1" x14ac:dyDescent="0.25">
      <c r="A549" s="23">
        <f t="shared" si="0"/>
        <v>537</v>
      </c>
      <c r="B549" s="179"/>
      <c r="C549" s="79"/>
      <c r="D549" s="181"/>
      <c r="E549" s="78"/>
      <c r="F549" s="79"/>
      <c r="G549" s="188"/>
      <c r="H549" s="79"/>
      <c r="I549" s="24"/>
      <c r="J549" s="25"/>
      <c r="K549" s="184"/>
      <c r="L549" s="79"/>
      <c r="M549" s="189"/>
      <c r="N549" s="79"/>
      <c r="O549" s="186"/>
      <c r="P549" s="79"/>
      <c r="Q549" s="190"/>
      <c r="R549" s="79"/>
      <c r="S549" s="181"/>
      <c r="T549" s="79"/>
      <c r="U549" s="181"/>
      <c r="V549" s="79"/>
      <c r="W549" s="179"/>
      <c r="X549" s="79"/>
      <c r="Y549" s="179"/>
      <c r="Z549" s="79"/>
      <c r="AA549" s="181"/>
      <c r="AB549" s="79"/>
      <c r="AC549" s="181"/>
      <c r="AD549" s="79"/>
      <c r="AE549" s="179"/>
      <c r="AF549" s="79"/>
      <c r="AG549" s="179"/>
      <c r="AH549" s="79"/>
      <c r="AI549" s="181"/>
      <c r="AJ549" s="79"/>
      <c r="AK549" s="181"/>
      <c r="AL549" s="79"/>
      <c r="AM549" s="179"/>
      <c r="AN549" s="79"/>
      <c r="AO549" s="179"/>
      <c r="AP549" s="79"/>
      <c r="AQ549" s="181"/>
      <c r="AR549" s="79"/>
      <c r="AS549" s="181"/>
      <c r="AT549" s="79"/>
      <c r="AU549" s="179"/>
      <c r="AV549" s="79"/>
      <c r="AW549" s="179"/>
      <c r="AX549" s="79"/>
      <c r="AY549" s="181"/>
      <c r="AZ549" s="79"/>
      <c r="BA549" s="181"/>
      <c r="BB549" s="79"/>
      <c r="BC549" s="179"/>
      <c r="BD549" s="79"/>
      <c r="BE549" s="179"/>
      <c r="BF549" s="79"/>
      <c r="BG549" s="181"/>
      <c r="BH549" s="79"/>
      <c r="BI549" s="181"/>
      <c r="BJ549" s="79"/>
      <c r="BK549" s="179"/>
      <c r="BL549" s="79"/>
      <c r="BM549" s="179"/>
      <c r="BN549" s="79"/>
      <c r="BO549" s="180"/>
      <c r="BP549" s="78"/>
      <c r="BQ549" s="79"/>
      <c r="BR549" s="26"/>
      <c r="BS549" s="191"/>
      <c r="BT549" s="79"/>
      <c r="BU549" s="192"/>
      <c r="BV549" s="78"/>
      <c r="BW549" s="78"/>
      <c r="BX549" s="78"/>
      <c r="BY549" s="78"/>
      <c r="BZ549" s="78"/>
      <c r="CA549" s="79"/>
      <c r="CB549" s="192"/>
      <c r="CC549" s="78"/>
      <c r="CD549" s="78"/>
      <c r="CE549" s="78"/>
      <c r="CF549" s="78"/>
      <c r="CG549" s="78"/>
      <c r="CH549" s="79"/>
      <c r="CI549" s="27">
        <f t="shared" si="1"/>
        <v>0</v>
      </c>
    </row>
    <row r="550" spans="1:87" ht="34.5" customHeight="1" x14ac:dyDescent="0.25">
      <c r="A550" s="23">
        <f t="shared" si="0"/>
        <v>538</v>
      </c>
      <c r="B550" s="182"/>
      <c r="C550" s="79"/>
      <c r="D550" s="179"/>
      <c r="E550" s="78"/>
      <c r="F550" s="79"/>
      <c r="G550" s="183"/>
      <c r="H550" s="79"/>
      <c r="I550" s="24"/>
      <c r="J550" s="28"/>
      <c r="K550" s="184"/>
      <c r="L550" s="79"/>
      <c r="M550" s="185"/>
      <c r="N550" s="79"/>
      <c r="O550" s="186"/>
      <c r="P550" s="79"/>
      <c r="Q550" s="187"/>
      <c r="R550" s="79"/>
      <c r="S550" s="181"/>
      <c r="T550" s="79"/>
      <c r="U550" s="181"/>
      <c r="V550" s="79"/>
      <c r="W550" s="182"/>
      <c r="X550" s="79"/>
      <c r="Y550" s="182"/>
      <c r="Z550" s="79"/>
      <c r="AA550" s="181"/>
      <c r="AB550" s="79"/>
      <c r="AC550" s="181"/>
      <c r="AD550" s="79"/>
      <c r="AE550" s="182"/>
      <c r="AF550" s="79"/>
      <c r="AG550" s="182"/>
      <c r="AH550" s="79"/>
      <c r="AI550" s="181"/>
      <c r="AJ550" s="79"/>
      <c r="AK550" s="181"/>
      <c r="AL550" s="79"/>
      <c r="AM550" s="182"/>
      <c r="AN550" s="79"/>
      <c r="AO550" s="182"/>
      <c r="AP550" s="79"/>
      <c r="AQ550" s="181"/>
      <c r="AR550" s="79"/>
      <c r="AS550" s="181"/>
      <c r="AT550" s="79"/>
      <c r="AU550" s="182"/>
      <c r="AV550" s="79"/>
      <c r="AW550" s="182"/>
      <c r="AX550" s="79"/>
      <c r="AY550" s="181"/>
      <c r="AZ550" s="79"/>
      <c r="BA550" s="181"/>
      <c r="BB550" s="79"/>
      <c r="BC550" s="182"/>
      <c r="BD550" s="79"/>
      <c r="BE550" s="182"/>
      <c r="BF550" s="79"/>
      <c r="BG550" s="181"/>
      <c r="BH550" s="79"/>
      <c r="BI550" s="181"/>
      <c r="BJ550" s="79"/>
      <c r="BK550" s="182"/>
      <c r="BL550" s="79"/>
      <c r="BM550" s="182"/>
      <c r="BN550" s="79"/>
      <c r="BO550" s="180"/>
      <c r="BP550" s="78"/>
      <c r="BQ550" s="79"/>
      <c r="BR550" s="26"/>
      <c r="BS550" s="193"/>
      <c r="BT550" s="79"/>
      <c r="BU550" s="192"/>
      <c r="BV550" s="78"/>
      <c r="BW550" s="78"/>
      <c r="BX550" s="78"/>
      <c r="BY550" s="78"/>
      <c r="BZ550" s="78"/>
      <c r="CA550" s="79"/>
      <c r="CB550" s="192"/>
      <c r="CC550" s="78"/>
      <c r="CD550" s="78"/>
      <c r="CE550" s="78"/>
      <c r="CF550" s="78"/>
      <c r="CG550" s="78"/>
      <c r="CH550" s="79"/>
      <c r="CI550" s="27">
        <f t="shared" si="1"/>
        <v>0</v>
      </c>
    </row>
    <row r="551" spans="1:87" ht="34.5" customHeight="1" x14ac:dyDescent="0.25">
      <c r="A551" s="23">
        <f t="shared" si="0"/>
        <v>539</v>
      </c>
      <c r="B551" s="179"/>
      <c r="C551" s="79"/>
      <c r="D551" s="181"/>
      <c r="E551" s="78"/>
      <c r="F551" s="79"/>
      <c r="G551" s="188"/>
      <c r="H551" s="79"/>
      <c r="I551" s="24"/>
      <c r="J551" s="25"/>
      <c r="K551" s="184"/>
      <c r="L551" s="79"/>
      <c r="M551" s="189"/>
      <c r="N551" s="79"/>
      <c r="O551" s="186"/>
      <c r="P551" s="79"/>
      <c r="Q551" s="190"/>
      <c r="R551" s="79"/>
      <c r="S551" s="181"/>
      <c r="T551" s="79"/>
      <c r="U551" s="181"/>
      <c r="V551" s="79"/>
      <c r="W551" s="179"/>
      <c r="X551" s="79"/>
      <c r="Y551" s="179"/>
      <c r="Z551" s="79"/>
      <c r="AA551" s="181"/>
      <c r="AB551" s="79"/>
      <c r="AC551" s="181"/>
      <c r="AD551" s="79"/>
      <c r="AE551" s="179"/>
      <c r="AF551" s="79"/>
      <c r="AG551" s="179"/>
      <c r="AH551" s="79"/>
      <c r="AI551" s="181"/>
      <c r="AJ551" s="79"/>
      <c r="AK551" s="181"/>
      <c r="AL551" s="79"/>
      <c r="AM551" s="179"/>
      <c r="AN551" s="79"/>
      <c r="AO551" s="179"/>
      <c r="AP551" s="79"/>
      <c r="AQ551" s="181"/>
      <c r="AR551" s="79"/>
      <c r="AS551" s="181"/>
      <c r="AT551" s="79"/>
      <c r="AU551" s="179"/>
      <c r="AV551" s="79"/>
      <c r="AW551" s="179"/>
      <c r="AX551" s="79"/>
      <c r="AY551" s="181"/>
      <c r="AZ551" s="79"/>
      <c r="BA551" s="181"/>
      <c r="BB551" s="79"/>
      <c r="BC551" s="179"/>
      <c r="BD551" s="79"/>
      <c r="BE551" s="179"/>
      <c r="BF551" s="79"/>
      <c r="BG551" s="181"/>
      <c r="BH551" s="79"/>
      <c r="BI551" s="181"/>
      <c r="BJ551" s="79"/>
      <c r="BK551" s="179"/>
      <c r="BL551" s="79"/>
      <c r="BM551" s="179"/>
      <c r="BN551" s="79"/>
      <c r="BO551" s="180"/>
      <c r="BP551" s="78"/>
      <c r="BQ551" s="79"/>
      <c r="BR551" s="26"/>
      <c r="BS551" s="191"/>
      <c r="BT551" s="79"/>
      <c r="BU551" s="192"/>
      <c r="BV551" s="78"/>
      <c r="BW551" s="78"/>
      <c r="BX551" s="78"/>
      <c r="BY551" s="78"/>
      <c r="BZ551" s="78"/>
      <c r="CA551" s="79"/>
      <c r="CB551" s="192"/>
      <c r="CC551" s="78"/>
      <c r="CD551" s="78"/>
      <c r="CE551" s="78"/>
      <c r="CF551" s="78"/>
      <c r="CG551" s="78"/>
      <c r="CH551" s="79"/>
      <c r="CI551" s="27">
        <f t="shared" si="1"/>
        <v>0</v>
      </c>
    </row>
    <row r="552" spans="1:87" ht="34.5" customHeight="1" x14ac:dyDescent="0.25">
      <c r="A552" s="23">
        <f t="shared" si="0"/>
        <v>540</v>
      </c>
      <c r="B552" s="182"/>
      <c r="C552" s="79"/>
      <c r="D552" s="179"/>
      <c r="E552" s="78"/>
      <c r="F552" s="79"/>
      <c r="G552" s="183"/>
      <c r="H552" s="79"/>
      <c r="I552" s="24"/>
      <c r="J552" s="28"/>
      <c r="K552" s="184"/>
      <c r="L552" s="79"/>
      <c r="M552" s="185"/>
      <c r="N552" s="79"/>
      <c r="O552" s="186"/>
      <c r="P552" s="79"/>
      <c r="Q552" s="187"/>
      <c r="R552" s="79"/>
      <c r="S552" s="181"/>
      <c r="T552" s="79"/>
      <c r="U552" s="181"/>
      <c r="V552" s="79"/>
      <c r="W552" s="182"/>
      <c r="X552" s="79"/>
      <c r="Y552" s="182"/>
      <c r="Z552" s="79"/>
      <c r="AA552" s="181"/>
      <c r="AB552" s="79"/>
      <c r="AC552" s="181"/>
      <c r="AD552" s="79"/>
      <c r="AE552" s="182"/>
      <c r="AF552" s="79"/>
      <c r="AG552" s="182"/>
      <c r="AH552" s="79"/>
      <c r="AI552" s="181"/>
      <c r="AJ552" s="79"/>
      <c r="AK552" s="181"/>
      <c r="AL552" s="79"/>
      <c r="AM552" s="182"/>
      <c r="AN552" s="79"/>
      <c r="AO552" s="182"/>
      <c r="AP552" s="79"/>
      <c r="AQ552" s="181"/>
      <c r="AR552" s="79"/>
      <c r="AS552" s="181"/>
      <c r="AT552" s="79"/>
      <c r="AU552" s="182"/>
      <c r="AV552" s="79"/>
      <c r="AW552" s="182"/>
      <c r="AX552" s="79"/>
      <c r="AY552" s="181"/>
      <c r="AZ552" s="79"/>
      <c r="BA552" s="181"/>
      <c r="BB552" s="79"/>
      <c r="BC552" s="182"/>
      <c r="BD552" s="79"/>
      <c r="BE552" s="182"/>
      <c r="BF552" s="79"/>
      <c r="BG552" s="181"/>
      <c r="BH552" s="79"/>
      <c r="BI552" s="181"/>
      <c r="BJ552" s="79"/>
      <c r="BK552" s="182"/>
      <c r="BL552" s="79"/>
      <c r="BM552" s="182"/>
      <c r="BN552" s="79"/>
      <c r="BO552" s="180"/>
      <c r="BP552" s="78"/>
      <c r="BQ552" s="79"/>
      <c r="BR552" s="26"/>
      <c r="BS552" s="193"/>
      <c r="BT552" s="79"/>
      <c r="BU552" s="192"/>
      <c r="BV552" s="78"/>
      <c r="BW552" s="78"/>
      <c r="BX552" s="78"/>
      <c r="BY552" s="78"/>
      <c r="BZ552" s="78"/>
      <c r="CA552" s="79"/>
      <c r="CB552" s="192"/>
      <c r="CC552" s="78"/>
      <c r="CD552" s="78"/>
      <c r="CE552" s="78"/>
      <c r="CF552" s="78"/>
      <c r="CG552" s="78"/>
      <c r="CH552" s="79"/>
      <c r="CI552" s="27">
        <f t="shared" si="1"/>
        <v>0</v>
      </c>
    </row>
    <row r="553" spans="1:87" ht="34.5" customHeight="1" x14ac:dyDescent="0.25">
      <c r="A553" s="23">
        <f t="shared" si="0"/>
        <v>541</v>
      </c>
      <c r="B553" s="179"/>
      <c r="C553" s="79"/>
      <c r="D553" s="181"/>
      <c r="E553" s="78"/>
      <c r="F553" s="79"/>
      <c r="G553" s="188"/>
      <c r="H553" s="79"/>
      <c r="I553" s="24"/>
      <c r="J553" s="25"/>
      <c r="K553" s="184"/>
      <c r="L553" s="79"/>
      <c r="M553" s="189"/>
      <c r="N553" s="79"/>
      <c r="O553" s="186"/>
      <c r="P553" s="79"/>
      <c r="Q553" s="190"/>
      <c r="R553" s="79"/>
      <c r="S553" s="181"/>
      <c r="T553" s="79"/>
      <c r="U553" s="181"/>
      <c r="V553" s="79"/>
      <c r="W553" s="179"/>
      <c r="X553" s="79"/>
      <c r="Y553" s="179"/>
      <c r="Z553" s="79"/>
      <c r="AA553" s="181"/>
      <c r="AB553" s="79"/>
      <c r="AC553" s="181"/>
      <c r="AD553" s="79"/>
      <c r="AE553" s="179"/>
      <c r="AF553" s="79"/>
      <c r="AG553" s="179"/>
      <c r="AH553" s="79"/>
      <c r="AI553" s="181"/>
      <c r="AJ553" s="79"/>
      <c r="AK553" s="181"/>
      <c r="AL553" s="79"/>
      <c r="AM553" s="179"/>
      <c r="AN553" s="79"/>
      <c r="AO553" s="179"/>
      <c r="AP553" s="79"/>
      <c r="AQ553" s="181"/>
      <c r="AR553" s="79"/>
      <c r="AS553" s="181"/>
      <c r="AT553" s="79"/>
      <c r="AU553" s="179"/>
      <c r="AV553" s="79"/>
      <c r="AW553" s="179"/>
      <c r="AX553" s="79"/>
      <c r="AY553" s="181"/>
      <c r="AZ553" s="79"/>
      <c r="BA553" s="181"/>
      <c r="BB553" s="79"/>
      <c r="BC553" s="179"/>
      <c r="BD553" s="79"/>
      <c r="BE553" s="179"/>
      <c r="BF553" s="79"/>
      <c r="BG553" s="181"/>
      <c r="BH553" s="79"/>
      <c r="BI553" s="181"/>
      <c r="BJ553" s="79"/>
      <c r="BK553" s="179"/>
      <c r="BL553" s="79"/>
      <c r="BM553" s="179"/>
      <c r="BN553" s="79"/>
      <c r="BO553" s="180"/>
      <c r="BP553" s="78"/>
      <c r="BQ553" s="79"/>
      <c r="BR553" s="26"/>
      <c r="BS553" s="191"/>
      <c r="BT553" s="79"/>
      <c r="BU553" s="192"/>
      <c r="BV553" s="78"/>
      <c r="BW553" s="78"/>
      <c r="BX553" s="78"/>
      <c r="BY553" s="78"/>
      <c r="BZ553" s="78"/>
      <c r="CA553" s="79"/>
      <c r="CB553" s="192"/>
      <c r="CC553" s="78"/>
      <c r="CD553" s="78"/>
      <c r="CE553" s="78"/>
      <c r="CF553" s="78"/>
      <c r="CG553" s="78"/>
      <c r="CH553" s="79"/>
      <c r="CI553" s="27">
        <f t="shared" si="1"/>
        <v>0</v>
      </c>
    </row>
    <row r="554" spans="1:87" ht="34.5" customHeight="1" x14ac:dyDescent="0.25">
      <c r="A554" s="23">
        <f t="shared" si="0"/>
        <v>542</v>
      </c>
      <c r="B554" s="182"/>
      <c r="C554" s="79"/>
      <c r="D554" s="179"/>
      <c r="E554" s="78"/>
      <c r="F554" s="79"/>
      <c r="G554" s="183"/>
      <c r="H554" s="79"/>
      <c r="I554" s="24"/>
      <c r="J554" s="28"/>
      <c r="K554" s="184"/>
      <c r="L554" s="79"/>
      <c r="M554" s="185"/>
      <c r="N554" s="79"/>
      <c r="O554" s="186"/>
      <c r="P554" s="79"/>
      <c r="Q554" s="187"/>
      <c r="R554" s="79"/>
      <c r="S554" s="181"/>
      <c r="T554" s="79"/>
      <c r="U554" s="181"/>
      <c r="V554" s="79"/>
      <c r="W554" s="182"/>
      <c r="X554" s="79"/>
      <c r="Y554" s="182"/>
      <c r="Z554" s="79"/>
      <c r="AA554" s="181"/>
      <c r="AB554" s="79"/>
      <c r="AC554" s="181"/>
      <c r="AD554" s="79"/>
      <c r="AE554" s="182"/>
      <c r="AF554" s="79"/>
      <c r="AG554" s="182"/>
      <c r="AH554" s="79"/>
      <c r="AI554" s="181"/>
      <c r="AJ554" s="79"/>
      <c r="AK554" s="181"/>
      <c r="AL554" s="79"/>
      <c r="AM554" s="182"/>
      <c r="AN554" s="79"/>
      <c r="AO554" s="182"/>
      <c r="AP554" s="79"/>
      <c r="AQ554" s="181"/>
      <c r="AR554" s="79"/>
      <c r="AS554" s="181"/>
      <c r="AT554" s="79"/>
      <c r="AU554" s="182"/>
      <c r="AV554" s="79"/>
      <c r="AW554" s="182"/>
      <c r="AX554" s="79"/>
      <c r="AY554" s="181"/>
      <c r="AZ554" s="79"/>
      <c r="BA554" s="181"/>
      <c r="BB554" s="79"/>
      <c r="BC554" s="182"/>
      <c r="BD554" s="79"/>
      <c r="BE554" s="182"/>
      <c r="BF554" s="79"/>
      <c r="BG554" s="181"/>
      <c r="BH554" s="79"/>
      <c r="BI554" s="181"/>
      <c r="BJ554" s="79"/>
      <c r="BK554" s="182"/>
      <c r="BL554" s="79"/>
      <c r="BM554" s="182"/>
      <c r="BN554" s="79"/>
      <c r="BO554" s="180"/>
      <c r="BP554" s="78"/>
      <c r="BQ554" s="79"/>
      <c r="BR554" s="26"/>
      <c r="BS554" s="193"/>
      <c r="BT554" s="79"/>
      <c r="BU554" s="192"/>
      <c r="BV554" s="78"/>
      <c r="BW554" s="78"/>
      <c r="BX554" s="78"/>
      <c r="BY554" s="78"/>
      <c r="BZ554" s="78"/>
      <c r="CA554" s="79"/>
      <c r="CB554" s="192"/>
      <c r="CC554" s="78"/>
      <c r="CD554" s="78"/>
      <c r="CE554" s="78"/>
      <c r="CF554" s="78"/>
      <c r="CG554" s="78"/>
      <c r="CH554" s="79"/>
      <c r="CI554" s="27">
        <f t="shared" si="1"/>
        <v>0</v>
      </c>
    </row>
    <row r="555" spans="1:87" ht="34.5" customHeight="1" x14ac:dyDescent="0.25">
      <c r="A555" s="23">
        <f t="shared" si="0"/>
        <v>543</v>
      </c>
      <c r="B555" s="179"/>
      <c r="C555" s="79"/>
      <c r="D555" s="181"/>
      <c r="E555" s="78"/>
      <c r="F555" s="79"/>
      <c r="G555" s="188"/>
      <c r="H555" s="79"/>
      <c r="I555" s="24"/>
      <c r="J555" s="25"/>
      <c r="K555" s="184"/>
      <c r="L555" s="79"/>
      <c r="M555" s="189"/>
      <c r="N555" s="79"/>
      <c r="O555" s="186"/>
      <c r="P555" s="79"/>
      <c r="Q555" s="190"/>
      <c r="R555" s="79"/>
      <c r="S555" s="181"/>
      <c r="T555" s="79"/>
      <c r="U555" s="181"/>
      <c r="V555" s="79"/>
      <c r="W555" s="179"/>
      <c r="X555" s="79"/>
      <c r="Y555" s="179"/>
      <c r="Z555" s="79"/>
      <c r="AA555" s="181"/>
      <c r="AB555" s="79"/>
      <c r="AC555" s="181"/>
      <c r="AD555" s="79"/>
      <c r="AE555" s="179"/>
      <c r="AF555" s="79"/>
      <c r="AG555" s="179"/>
      <c r="AH555" s="79"/>
      <c r="AI555" s="181"/>
      <c r="AJ555" s="79"/>
      <c r="AK555" s="181"/>
      <c r="AL555" s="79"/>
      <c r="AM555" s="179"/>
      <c r="AN555" s="79"/>
      <c r="AO555" s="179"/>
      <c r="AP555" s="79"/>
      <c r="AQ555" s="181"/>
      <c r="AR555" s="79"/>
      <c r="AS555" s="181"/>
      <c r="AT555" s="79"/>
      <c r="AU555" s="179"/>
      <c r="AV555" s="79"/>
      <c r="AW555" s="179"/>
      <c r="AX555" s="79"/>
      <c r="AY555" s="181"/>
      <c r="AZ555" s="79"/>
      <c r="BA555" s="181"/>
      <c r="BB555" s="79"/>
      <c r="BC555" s="179"/>
      <c r="BD555" s="79"/>
      <c r="BE555" s="179"/>
      <c r="BF555" s="79"/>
      <c r="BG555" s="181"/>
      <c r="BH555" s="79"/>
      <c r="BI555" s="181"/>
      <c r="BJ555" s="79"/>
      <c r="BK555" s="179"/>
      <c r="BL555" s="79"/>
      <c r="BM555" s="179"/>
      <c r="BN555" s="79"/>
      <c r="BO555" s="180"/>
      <c r="BP555" s="78"/>
      <c r="BQ555" s="79"/>
      <c r="BR555" s="26"/>
      <c r="BS555" s="191"/>
      <c r="BT555" s="79"/>
      <c r="BU555" s="192"/>
      <c r="BV555" s="78"/>
      <c r="BW555" s="78"/>
      <c r="BX555" s="78"/>
      <c r="BY555" s="78"/>
      <c r="BZ555" s="78"/>
      <c r="CA555" s="79"/>
      <c r="CB555" s="192"/>
      <c r="CC555" s="78"/>
      <c r="CD555" s="78"/>
      <c r="CE555" s="78"/>
      <c r="CF555" s="78"/>
      <c r="CG555" s="78"/>
      <c r="CH555" s="79"/>
      <c r="CI555" s="27">
        <f t="shared" si="1"/>
        <v>0</v>
      </c>
    </row>
    <row r="556" spans="1:87" ht="34.5" customHeight="1" x14ac:dyDescent="0.25">
      <c r="A556" s="23">
        <f t="shared" si="0"/>
        <v>544</v>
      </c>
      <c r="B556" s="182"/>
      <c r="C556" s="79"/>
      <c r="D556" s="179"/>
      <c r="E556" s="78"/>
      <c r="F556" s="79"/>
      <c r="G556" s="183"/>
      <c r="H556" s="79"/>
      <c r="I556" s="24"/>
      <c r="J556" s="28"/>
      <c r="K556" s="184"/>
      <c r="L556" s="79"/>
      <c r="M556" s="185"/>
      <c r="N556" s="79"/>
      <c r="O556" s="186"/>
      <c r="P556" s="79"/>
      <c r="Q556" s="187"/>
      <c r="R556" s="79"/>
      <c r="S556" s="181"/>
      <c r="T556" s="79"/>
      <c r="U556" s="181"/>
      <c r="V556" s="79"/>
      <c r="W556" s="182"/>
      <c r="X556" s="79"/>
      <c r="Y556" s="182"/>
      <c r="Z556" s="79"/>
      <c r="AA556" s="181"/>
      <c r="AB556" s="79"/>
      <c r="AC556" s="181"/>
      <c r="AD556" s="79"/>
      <c r="AE556" s="182"/>
      <c r="AF556" s="79"/>
      <c r="AG556" s="182"/>
      <c r="AH556" s="79"/>
      <c r="AI556" s="181"/>
      <c r="AJ556" s="79"/>
      <c r="AK556" s="181"/>
      <c r="AL556" s="79"/>
      <c r="AM556" s="182"/>
      <c r="AN556" s="79"/>
      <c r="AO556" s="182"/>
      <c r="AP556" s="79"/>
      <c r="AQ556" s="181"/>
      <c r="AR556" s="79"/>
      <c r="AS556" s="181"/>
      <c r="AT556" s="79"/>
      <c r="AU556" s="182"/>
      <c r="AV556" s="79"/>
      <c r="AW556" s="182"/>
      <c r="AX556" s="79"/>
      <c r="AY556" s="181"/>
      <c r="AZ556" s="79"/>
      <c r="BA556" s="181"/>
      <c r="BB556" s="79"/>
      <c r="BC556" s="182"/>
      <c r="BD556" s="79"/>
      <c r="BE556" s="182"/>
      <c r="BF556" s="79"/>
      <c r="BG556" s="181"/>
      <c r="BH556" s="79"/>
      <c r="BI556" s="181"/>
      <c r="BJ556" s="79"/>
      <c r="BK556" s="182"/>
      <c r="BL556" s="79"/>
      <c r="BM556" s="182"/>
      <c r="BN556" s="79"/>
      <c r="BO556" s="180"/>
      <c r="BP556" s="78"/>
      <c r="BQ556" s="79"/>
      <c r="BR556" s="26"/>
      <c r="BS556" s="193"/>
      <c r="BT556" s="79"/>
      <c r="BU556" s="192"/>
      <c r="BV556" s="78"/>
      <c r="BW556" s="78"/>
      <c r="BX556" s="78"/>
      <c r="BY556" s="78"/>
      <c r="BZ556" s="78"/>
      <c r="CA556" s="79"/>
      <c r="CB556" s="192"/>
      <c r="CC556" s="78"/>
      <c r="CD556" s="78"/>
      <c r="CE556" s="78"/>
      <c r="CF556" s="78"/>
      <c r="CG556" s="78"/>
      <c r="CH556" s="79"/>
      <c r="CI556" s="27">
        <f t="shared" si="1"/>
        <v>0</v>
      </c>
    </row>
    <row r="557" spans="1:87" ht="34.5" customHeight="1" x14ac:dyDescent="0.25">
      <c r="A557" s="23">
        <f t="shared" si="0"/>
        <v>545</v>
      </c>
      <c r="B557" s="179"/>
      <c r="C557" s="79"/>
      <c r="D557" s="181"/>
      <c r="E557" s="78"/>
      <c r="F557" s="79"/>
      <c r="G557" s="188"/>
      <c r="H557" s="79"/>
      <c r="I557" s="24"/>
      <c r="J557" s="25"/>
      <c r="K557" s="184"/>
      <c r="L557" s="79"/>
      <c r="M557" s="189"/>
      <c r="N557" s="79"/>
      <c r="O557" s="186"/>
      <c r="P557" s="79"/>
      <c r="Q557" s="190"/>
      <c r="R557" s="79"/>
      <c r="S557" s="181"/>
      <c r="T557" s="79"/>
      <c r="U557" s="181"/>
      <c r="V557" s="79"/>
      <c r="W557" s="179"/>
      <c r="X557" s="79"/>
      <c r="Y557" s="179"/>
      <c r="Z557" s="79"/>
      <c r="AA557" s="181"/>
      <c r="AB557" s="79"/>
      <c r="AC557" s="181"/>
      <c r="AD557" s="79"/>
      <c r="AE557" s="179"/>
      <c r="AF557" s="79"/>
      <c r="AG557" s="179"/>
      <c r="AH557" s="79"/>
      <c r="AI557" s="181"/>
      <c r="AJ557" s="79"/>
      <c r="AK557" s="181"/>
      <c r="AL557" s="79"/>
      <c r="AM557" s="179"/>
      <c r="AN557" s="79"/>
      <c r="AO557" s="179"/>
      <c r="AP557" s="79"/>
      <c r="AQ557" s="181"/>
      <c r="AR557" s="79"/>
      <c r="AS557" s="181"/>
      <c r="AT557" s="79"/>
      <c r="AU557" s="179"/>
      <c r="AV557" s="79"/>
      <c r="AW557" s="179"/>
      <c r="AX557" s="79"/>
      <c r="AY557" s="181"/>
      <c r="AZ557" s="79"/>
      <c r="BA557" s="181"/>
      <c r="BB557" s="79"/>
      <c r="BC557" s="179"/>
      <c r="BD557" s="79"/>
      <c r="BE557" s="179"/>
      <c r="BF557" s="79"/>
      <c r="BG557" s="181"/>
      <c r="BH557" s="79"/>
      <c r="BI557" s="181"/>
      <c r="BJ557" s="79"/>
      <c r="BK557" s="179"/>
      <c r="BL557" s="79"/>
      <c r="BM557" s="179"/>
      <c r="BN557" s="79"/>
      <c r="BO557" s="180"/>
      <c r="BP557" s="78"/>
      <c r="BQ557" s="79"/>
      <c r="BR557" s="26"/>
      <c r="BS557" s="191"/>
      <c r="BT557" s="79"/>
      <c r="BU557" s="192"/>
      <c r="BV557" s="78"/>
      <c r="BW557" s="78"/>
      <c r="BX557" s="78"/>
      <c r="BY557" s="78"/>
      <c r="BZ557" s="78"/>
      <c r="CA557" s="79"/>
      <c r="CB557" s="192"/>
      <c r="CC557" s="78"/>
      <c r="CD557" s="78"/>
      <c r="CE557" s="78"/>
      <c r="CF557" s="78"/>
      <c r="CG557" s="78"/>
      <c r="CH557" s="79"/>
      <c r="CI557" s="27">
        <f t="shared" si="1"/>
        <v>0</v>
      </c>
    </row>
    <row r="558" spans="1:87" ht="34.5" customHeight="1" x14ac:dyDescent="0.25">
      <c r="A558" s="23">
        <f t="shared" si="0"/>
        <v>546</v>
      </c>
      <c r="B558" s="182"/>
      <c r="C558" s="79"/>
      <c r="D558" s="179"/>
      <c r="E558" s="78"/>
      <c r="F558" s="79"/>
      <c r="G558" s="183"/>
      <c r="H558" s="79"/>
      <c r="I558" s="24"/>
      <c r="J558" s="28"/>
      <c r="K558" s="184"/>
      <c r="L558" s="79"/>
      <c r="M558" s="185"/>
      <c r="N558" s="79"/>
      <c r="O558" s="186"/>
      <c r="P558" s="79"/>
      <c r="Q558" s="187"/>
      <c r="R558" s="79"/>
      <c r="S558" s="181"/>
      <c r="T558" s="79"/>
      <c r="U558" s="181"/>
      <c r="V558" s="79"/>
      <c r="W558" s="182"/>
      <c r="X558" s="79"/>
      <c r="Y558" s="182"/>
      <c r="Z558" s="79"/>
      <c r="AA558" s="181"/>
      <c r="AB558" s="79"/>
      <c r="AC558" s="181"/>
      <c r="AD558" s="79"/>
      <c r="AE558" s="182"/>
      <c r="AF558" s="79"/>
      <c r="AG558" s="182"/>
      <c r="AH558" s="79"/>
      <c r="AI558" s="181"/>
      <c r="AJ558" s="79"/>
      <c r="AK558" s="181"/>
      <c r="AL558" s="79"/>
      <c r="AM558" s="182"/>
      <c r="AN558" s="79"/>
      <c r="AO558" s="182"/>
      <c r="AP558" s="79"/>
      <c r="AQ558" s="181"/>
      <c r="AR558" s="79"/>
      <c r="AS558" s="181"/>
      <c r="AT558" s="79"/>
      <c r="AU558" s="182"/>
      <c r="AV558" s="79"/>
      <c r="AW558" s="182"/>
      <c r="AX558" s="79"/>
      <c r="AY558" s="181"/>
      <c r="AZ558" s="79"/>
      <c r="BA558" s="181"/>
      <c r="BB558" s="79"/>
      <c r="BC558" s="182"/>
      <c r="BD558" s="79"/>
      <c r="BE558" s="182"/>
      <c r="BF558" s="79"/>
      <c r="BG558" s="181"/>
      <c r="BH558" s="79"/>
      <c r="BI558" s="181"/>
      <c r="BJ558" s="79"/>
      <c r="BK558" s="182"/>
      <c r="BL558" s="79"/>
      <c r="BM558" s="182"/>
      <c r="BN558" s="79"/>
      <c r="BO558" s="180"/>
      <c r="BP558" s="78"/>
      <c r="BQ558" s="79"/>
      <c r="BR558" s="26"/>
      <c r="BS558" s="193"/>
      <c r="BT558" s="79"/>
      <c r="BU558" s="192"/>
      <c r="BV558" s="78"/>
      <c r="BW558" s="78"/>
      <c r="BX558" s="78"/>
      <c r="BY558" s="78"/>
      <c r="BZ558" s="78"/>
      <c r="CA558" s="79"/>
      <c r="CB558" s="192"/>
      <c r="CC558" s="78"/>
      <c r="CD558" s="78"/>
      <c r="CE558" s="78"/>
      <c r="CF558" s="78"/>
      <c r="CG558" s="78"/>
      <c r="CH558" s="79"/>
      <c r="CI558" s="27">
        <f t="shared" si="1"/>
        <v>0</v>
      </c>
    </row>
    <row r="559" spans="1:87" ht="34.5" customHeight="1" x14ac:dyDescent="0.25">
      <c r="A559" s="23">
        <f t="shared" si="0"/>
        <v>547</v>
      </c>
      <c r="B559" s="179"/>
      <c r="C559" s="79"/>
      <c r="D559" s="181"/>
      <c r="E559" s="78"/>
      <c r="F559" s="79"/>
      <c r="G559" s="188"/>
      <c r="H559" s="79"/>
      <c r="I559" s="24"/>
      <c r="J559" s="25"/>
      <c r="K559" s="184"/>
      <c r="L559" s="79"/>
      <c r="M559" s="189"/>
      <c r="N559" s="79"/>
      <c r="O559" s="186"/>
      <c r="P559" s="79"/>
      <c r="Q559" s="190"/>
      <c r="R559" s="79"/>
      <c r="S559" s="181"/>
      <c r="T559" s="79"/>
      <c r="U559" s="181"/>
      <c r="V559" s="79"/>
      <c r="W559" s="179"/>
      <c r="X559" s="79"/>
      <c r="Y559" s="179"/>
      <c r="Z559" s="79"/>
      <c r="AA559" s="181"/>
      <c r="AB559" s="79"/>
      <c r="AC559" s="181"/>
      <c r="AD559" s="79"/>
      <c r="AE559" s="179"/>
      <c r="AF559" s="79"/>
      <c r="AG559" s="179"/>
      <c r="AH559" s="79"/>
      <c r="AI559" s="181"/>
      <c r="AJ559" s="79"/>
      <c r="AK559" s="181"/>
      <c r="AL559" s="79"/>
      <c r="AM559" s="179"/>
      <c r="AN559" s="79"/>
      <c r="AO559" s="179"/>
      <c r="AP559" s="79"/>
      <c r="AQ559" s="181"/>
      <c r="AR559" s="79"/>
      <c r="AS559" s="181"/>
      <c r="AT559" s="79"/>
      <c r="AU559" s="179"/>
      <c r="AV559" s="79"/>
      <c r="AW559" s="179"/>
      <c r="AX559" s="79"/>
      <c r="AY559" s="181"/>
      <c r="AZ559" s="79"/>
      <c r="BA559" s="181"/>
      <c r="BB559" s="79"/>
      <c r="BC559" s="179"/>
      <c r="BD559" s="79"/>
      <c r="BE559" s="179"/>
      <c r="BF559" s="79"/>
      <c r="BG559" s="181"/>
      <c r="BH559" s="79"/>
      <c r="BI559" s="181"/>
      <c r="BJ559" s="79"/>
      <c r="BK559" s="179"/>
      <c r="BL559" s="79"/>
      <c r="BM559" s="179"/>
      <c r="BN559" s="79"/>
      <c r="BO559" s="180"/>
      <c r="BP559" s="78"/>
      <c r="BQ559" s="79"/>
      <c r="BR559" s="26"/>
      <c r="BS559" s="191"/>
      <c r="BT559" s="79"/>
      <c r="BU559" s="192"/>
      <c r="BV559" s="78"/>
      <c r="BW559" s="78"/>
      <c r="BX559" s="78"/>
      <c r="BY559" s="78"/>
      <c r="BZ559" s="78"/>
      <c r="CA559" s="79"/>
      <c r="CB559" s="192"/>
      <c r="CC559" s="78"/>
      <c r="CD559" s="78"/>
      <c r="CE559" s="78"/>
      <c r="CF559" s="78"/>
      <c r="CG559" s="78"/>
      <c r="CH559" s="79"/>
      <c r="CI559" s="27">
        <f t="shared" si="1"/>
        <v>0</v>
      </c>
    </row>
    <row r="560" spans="1:87" ht="34.5" customHeight="1" x14ac:dyDescent="0.25">
      <c r="A560" s="23">
        <f t="shared" si="0"/>
        <v>548</v>
      </c>
      <c r="B560" s="182"/>
      <c r="C560" s="79"/>
      <c r="D560" s="179"/>
      <c r="E560" s="78"/>
      <c r="F560" s="79"/>
      <c r="G560" s="183"/>
      <c r="H560" s="79"/>
      <c r="I560" s="24"/>
      <c r="J560" s="28"/>
      <c r="K560" s="184"/>
      <c r="L560" s="79"/>
      <c r="M560" s="185"/>
      <c r="N560" s="79"/>
      <c r="O560" s="186"/>
      <c r="P560" s="79"/>
      <c r="Q560" s="187"/>
      <c r="R560" s="79"/>
      <c r="S560" s="181"/>
      <c r="T560" s="79"/>
      <c r="U560" s="181"/>
      <c r="V560" s="79"/>
      <c r="W560" s="182"/>
      <c r="X560" s="79"/>
      <c r="Y560" s="182"/>
      <c r="Z560" s="79"/>
      <c r="AA560" s="181"/>
      <c r="AB560" s="79"/>
      <c r="AC560" s="181"/>
      <c r="AD560" s="79"/>
      <c r="AE560" s="182"/>
      <c r="AF560" s="79"/>
      <c r="AG560" s="182"/>
      <c r="AH560" s="79"/>
      <c r="AI560" s="181"/>
      <c r="AJ560" s="79"/>
      <c r="AK560" s="181"/>
      <c r="AL560" s="79"/>
      <c r="AM560" s="182"/>
      <c r="AN560" s="79"/>
      <c r="AO560" s="182"/>
      <c r="AP560" s="79"/>
      <c r="AQ560" s="181"/>
      <c r="AR560" s="79"/>
      <c r="AS560" s="181"/>
      <c r="AT560" s="79"/>
      <c r="AU560" s="182"/>
      <c r="AV560" s="79"/>
      <c r="AW560" s="182"/>
      <c r="AX560" s="79"/>
      <c r="AY560" s="181"/>
      <c r="AZ560" s="79"/>
      <c r="BA560" s="181"/>
      <c r="BB560" s="79"/>
      <c r="BC560" s="182"/>
      <c r="BD560" s="79"/>
      <c r="BE560" s="182"/>
      <c r="BF560" s="79"/>
      <c r="BG560" s="181"/>
      <c r="BH560" s="79"/>
      <c r="BI560" s="181"/>
      <c r="BJ560" s="79"/>
      <c r="BK560" s="182"/>
      <c r="BL560" s="79"/>
      <c r="BM560" s="182"/>
      <c r="BN560" s="79"/>
      <c r="BO560" s="180"/>
      <c r="BP560" s="78"/>
      <c r="BQ560" s="79"/>
      <c r="BR560" s="26"/>
      <c r="BS560" s="193"/>
      <c r="BT560" s="79"/>
      <c r="BU560" s="192"/>
      <c r="BV560" s="78"/>
      <c r="BW560" s="78"/>
      <c r="BX560" s="78"/>
      <c r="BY560" s="78"/>
      <c r="BZ560" s="78"/>
      <c r="CA560" s="79"/>
      <c r="CB560" s="192"/>
      <c r="CC560" s="78"/>
      <c r="CD560" s="78"/>
      <c r="CE560" s="78"/>
      <c r="CF560" s="78"/>
      <c r="CG560" s="78"/>
      <c r="CH560" s="79"/>
      <c r="CI560" s="27">
        <f t="shared" si="1"/>
        <v>0</v>
      </c>
    </row>
    <row r="561" spans="1:87" ht="34.5" customHeight="1" x14ac:dyDescent="0.25">
      <c r="A561" s="23">
        <f t="shared" si="0"/>
        <v>549</v>
      </c>
      <c r="B561" s="179"/>
      <c r="C561" s="79"/>
      <c r="D561" s="181"/>
      <c r="E561" s="78"/>
      <c r="F561" s="79"/>
      <c r="G561" s="188"/>
      <c r="H561" s="79"/>
      <c r="I561" s="24"/>
      <c r="J561" s="25"/>
      <c r="K561" s="184"/>
      <c r="L561" s="79"/>
      <c r="M561" s="189"/>
      <c r="N561" s="79"/>
      <c r="O561" s="186"/>
      <c r="P561" s="79"/>
      <c r="Q561" s="190"/>
      <c r="R561" s="79"/>
      <c r="S561" s="181"/>
      <c r="T561" s="79"/>
      <c r="U561" s="181"/>
      <c r="V561" s="79"/>
      <c r="W561" s="179"/>
      <c r="X561" s="79"/>
      <c r="Y561" s="179"/>
      <c r="Z561" s="79"/>
      <c r="AA561" s="181"/>
      <c r="AB561" s="79"/>
      <c r="AC561" s="181"/>
      <c r="AD561" s="79"/>
      <c r="AE561" s="179"/>
      <c r="AF561" s="79"/>
      <c r="AG561" s="179"/>
      <c r="AH561" s="79"/>
      <c r="AI561" s="181"/>
      <c r="AJ561" s="79"/>
      <c r="AK561" s="181"/>
      <c r="AL561" s="79"/>
      <c r="AM561" s="179"/>
      <c r="AN561" s="79"/>
      <c r="AO561" s="179"/>
      <c r="AP561" s="79"/>
      <c r="AQ561" s="181"/>
      <c r="AR561" s="79"/>
      <c r="AS561" s="181"/>
      <c r="AT561" s="79"/>
      <c r="AU561" s="179"/>
      <c r="AV561" s="79"/>
      <c r="AW561" s="179"/>
      <c r="AX561" s="79"/>
      <c r="AY561" s="181"/>
      <c r="AZ561" s="79"/>
      <c r="BA561" s="181"/>
      <c r="BB561" s="79"/>
      <c r="BC561" s="179"/>
      <c r="BD561" s="79"/>
      <c r="BE561" s="179"/>
      <c r="BF561" s="79"/>
      <c r="BG561" s="181"/>
      <c r="BH561" s="79"/>
      <c r="BI561" s="181"/>
      <c r="BJ561" s="79"/>
      <c r="BK561" s="179"/>
      <c r="BL561" s="79"/>
      <c r="BM561" s="179"/>
      <c r="BN561" s="79"/>
      <c r="BO561" s="180"/>
      <c r="BP561" s="78"/>
      <c r="BQ561" s="79"/>
      <c r="BR561" s="26"/>
      <c r="BS561" s="191"/>
      <c r="BT561" s="79"/>
      <c r="BU561" s="192"/>
      <c r="BV561" s="78"/>
      <c r="BW561" s="78"/>
      <c r="BX561" s="78"/>
      <c r="BY561" s="78"/>
      <c r="BZ561" s="78"/>
      <c r="CA561" s="79"/>
      <c r="CB561" s="192"/>
      <c r="CC561" s="78"/>
      <c r="CD561" s="78"/>
      <c r="CE561" s="78"/>
      <c r="CF561" s="78"/>
      <c r="CG561" s="78"/>
      <c r="CH561" s="79"/>
      <c r="CI561" s="27">
        <f t="shared" si="1"/>
        <v>0</v>
      </c>
    </row>
    <row r="562" spans="1:87" ht="34.5" customHeight="1" x14ac:dyDescent="0.25">
      <c r="A562" s="23">
        <f t="shared" si="0"/>
        <v>550</v>
      </c>
      <c r="B562" s="182"/>
      <c r="C562" s="79"/>
      <c r="D562" s="179"/>
      <c r="E562" s="78"/>
      <c r="F562" s="79"/>
      <c r="G562" s="183"/>
      <c r="H562" s="79"/>
      <c r="I562" s="24"/>
      <c r="J562" s="28"/>
      <c r="K562" s="184"/>
      <c r="L562" s="79"/>
      <c r="M562" s="185"/>
      <c r="N562" s="79"/>
      <c r="O562" s="186"/>
      <c r="P562" s="79"/>
      <c r="Q562" s="187"/>
      <c r="R562" s="79"/>
      <c r="S562" s="181"/>
      <c r="T562" s="79"/>
      <c r="U562" s="181"/>
      <c r="V562" s="79"/>
      <c r="W562" s="182"/>
      <c r="X562" s="79"/>
      <c r="Y562" s="182"/>
      <c r="Z562" s="79"/>
      <c r="AA562" s="181"/>
      <c r="AB562" s="79"/>
      <c r="AC562" s="181"/>
      <c r="AD562" s="79"/>
      <c r="AE562" s="182"/>
      <c r="AF562" s="79"/>
      <c r="AG562" s="182"/>
      <c r="AH562" s="79"/>
      <c r="AI562" s="181"/>
      <c r="AJ562" s="79"/>
      <c r="AK562" s="181"/>
      <c r="AL562" s="79"/>
      <c r="AM562" s="182"/>
      <c r="AN562" s="79"/>
      <c r="AO562" s="182"/>
      <c r="AP562" s="79"/>
      <c r="AQ562" s="181"/>
      <c r="AR562" s="79"/>
      <c r="AS562" s="181"/>
      <c r="AT562" s="79"/>
      <c r="AU562" s="182"/>
      <c r="AV562" s="79"/>
      <c r="AW562" s="182"/>
      <c r="AX562" s="79"/>
      <c r="AY562" s="181"/>
      <c r="AZ562" s="79"/>
      <c r="BA562" s="181"/>
      <c r="BB562" s="79"/>
      <c r="BC562" s="182"/>
      <c r="BD562" s="79"/>
      <c r="BE562" s="182"/>
      <c r="BF562" s="79"/>
      <c r="BG562" s="181"/>
      <c r="BH562" s="79"/>
      <c r="BI562" s="181"/>
      <c r="BJ562" s="79"/>
      <c r="BK562" s="182"/>
      <c r="BL562" s="79"/>
      <c r="BM562" s="182"/>
      <c r="BN562" s="79"/>
      <c r="BO562" s="180"/>
      <c r="BP562" s="78"/>
      <c r="BQ562" s="79"/>
      <c r="BR562" s="26"/>
      <c r="BS562" s="193"/>
      <c r="BT562" s="79"/>
      <c r="BU562" s="192"/>
      <c r="BV562" s="78"/>
      <c r="BW562" s="78"/>
      <c r="BX562" s="78"/>
      <c r="BY562" s="78"/>
      <c r="BZ562" s="78"/>
      <c r="CA562" s="79"/>
      <c r="CB562" s="192"/>
      <c r="CC562" s="78"/>
      <c r="CD562" s="78"/>
      <c r="CE562" s="78"/>
      <c r="CF562" s="78"/>
      <c r="CG562" s="78"/>
      <c r="CH562" s="79"/>
      <c r="CI562" s="27">
        <f t="shared" si="1"/>
        <v>0</v>
      </c>
    </row>
    <row r="563" spans="1:87" ht="34.5" customHeight="1" x14ac:dyDescent="0.25">
      <c r="A563" s="23">
        <f t="shared" si="0"/>
        <v>551</v>
      </c>
      <c r="B563" s="179"/>
      <c r="C563" s="79"/>
      <c r="D563" s="181"/>
      <c r="E563" s="78"/>
      <c r="F563" s="79"/>
      <c r="G563" s="188"/>
      <c r="H563" s="79"/>
      <c r="I563" s="24"/>
      <c r="J563" s="25"/>
      <c r="K563" s="184"/>
      <c r="L563" s="79"/>
      <c r="M563" s="189"/>
      <c r="N563" s="79"/>
      <c r="O563" s="186"/>
      <c r="P563" s="79"/>
      <c r="Q563" s="190"/>
      <c r="R563" s="79"/>
      <c r="S563" s="181"/>
      <c r="T563" s="79"/>
      <c r="U563" s="181"/>
      <c r="V563" s="79"/>
      <c r="W563" s="179"/>
      <c r="X563" s="79"/>
      <c r="Y563" s="179"/>
      <c r="Z563" s="79"/>
      <c r="AA563" s="181"/>
      <c r="AB563" s="79"/>
      <c r="AC563" s="181"/>
      <c r="AD563" s="79"/>
      <c r="AE563" s="179"/>
      <c r="AF563" s="79"/>
      <c r="AG563" s="179"/>
      <c r="AH563" s="79"/>
      <c r="AI563" s="181"/>
      <c r="AJ563" s="79"/>
      <c r="AK563" s="181"/>
      <c r="AL563" s="79"/>
      <c r="AM563" s="179"/>
      <c r="AN563" s="79"/>
      <c r="AO563" s="179"/>
      <c r="AP563" s="79"/>
      <c r="AQ563" s="181"/>
      <c r="AR563" s="79"/>
      <c r="AS563" s="181"/>
      <c r="AT563" s="79"/>
      <c r="AU563" s="179"/>
      <c r="AV563" s="79"/>
      <c r="AW563" s="179"/>
      <c r="AX563" s="79"/>
      <c r="AY563" s="181"/>
      <c r="AZ563" s="79"/>
      <c r="BA563" s="181"/>
      <c r="BB563" s="79"/>
      <c r="BC563" s="179"/>
      <c r="BD563" s="79"/>
      <c r="BE563" s="179"/>
      <c r="BF563" s="79"/>
      <c r="BG563" s="181"/>
      <c r="BH563" s="79"/>
      <c r="BI563" s="181"/>
      <c r="BJ563" s="79"/>
      <c r="BK563" s="179"/>
      <c r="BL563" s="79"/>
      <c r="BM563" s="179"/>
      <c r="BN563" s="79"/>
      <c r="BO563" s="180"/>
      <c r="BP563" s="78"/>
      <c r="BQ563" s="79"/>
      <c r="BR563" s="26"/>
      <c r="BS563" s="191"/>
      <c r="BT563" s="79"/>
      <c r="BU563" s="192"/>
      <c r="BV563" s="78"/>
      <c r="BW563" s="78"/>
      <c r="BX563" s="78"/>
      <c r="BY563" s="78"/>
      <c r="BZ563" s="78"/>
      <c r="CA563" s="79"/>
      <c r="CB563" s="192"/>
      <c r="CC563" s="78"/>
      <c r="CD563" s="78"/>
      <c r="CE563" s="78"/>
      <c r="CF563" s="78"/>
      <c r="CG563" s="78"/>
      <c r="CH563" s="79"/>
      <c r="CI563" s="27">
        <f t="shared" si="1"/>
        <v>0</v>
      </c>
    </row>
    <row r="564" spans="1:87" ht="34.5" customHeight="1" x14ac:dyDescent="0.25">
      <c r="A564" s="23">
        <f t="shared" si="0"/>
        <v>552</v>
      </c>
      <c r="B564" s="182"/>
      <c r="C564" s="79"/>
      <c r="D564" s="179"/>
      <c r="E564" s="78"/>
      <c r="F564" s="79"/>
      <c r="G564" s="183"/>
      <c r="H564" s="79"/>
      <c r="I564" s="24"/>
      <c r="J564" s="28"/>
      <c r="K564" s="184"/>
      <c r="L564" s="79"/>
      <c r="M564" s="185"/>
      <c r="N564" s="79"/>
      <c r="O564" s="186"/>
      <c r="P564" s="79"/>
      <c r="Q564" s="187"/>
      <c r="R564" s="79"/>
      <c r="S564" s="181"/>
      <c r="T564" s="79"/>
      <c r="U564" s="181"/>
      <c r="V564" s="79"/>
      <c r="W564" s="182"/>
      <c r="X564" s="79"/>
      <c r="Y564" s="182"/>
      <c r="Z564" s="79"/>
      <c r="AA564" s="181"/>
      <c r="AB564" s="79"/>
      <c r="AC564" s="181"/>
      <c r="AD564" s="79"/>
      <c r="AE564" s="182"/>
      <c r="AF564" s="79"/>
      <c r="AG564" s="182"/>
      <c r="AH564" s="79"/>
      <c r="AI564" s="181"/>
      <c r="AJ564" s="79"/>
      <c r="AK564" s="181"/>
      <c r="AL564" s="79"/>
      <c r="AM564" s="182"/>
      <c r="AN564" s="79"/>
      <c r="AO564" s="182"/>
      <c r="AP564" s="79"/>
      <c r="AQ564" s="181"/>
      <c r="AR564" s="79"/>
      <c r="AS564" s="181"/>
      <c r="AT564" s="79"/>
      <c r="AU564" s="182"/>
      <c r="AV564" s="79"/>
      <c r="AW564" s="182"/>
      <c r="AX564" s="79"/>
      <c r="AY564" s="181"/>
      <c r="AZ564" s="79"/>
      <c r="BA564" s="181"/>
      <c r="BB564" s="79"/>
      <c r="BC564" s="182"/>
      <c r="BD564" s="79"/>
      <c r="BE564" s="182"/>
      <c r="BF564" s="79"/>
      <c r="BG564" s="181"/>
      <c r="BH564" s="79"/>
      <c r="BI564" s="181"/>
      <c r="BJ564" s="79"/>
      <c r="BK564" s="182"/>
      <c r="BL564" s="79"/>
      <c r="BM564" s="182"/>
      <c r="BN564" s="79"/>
      <c r="BO564" s="180"/>
      <c r="BP564" s="78"/>
      <c r="BQ564" s="79"/>
      <c r="BR564" s="26"/>
      <c r="BS564" s="193"/>
      <c r="BT564" s="79"/>
      <c r="BU564" s="192"/>
      <c r="BV564" s="78"/>
      <c r="BW564" s="78"/>
      <c r="BX564" s="78"/>
      <c r="BY564" s="78"/>
      <c r="BZ564" s="78"/>
      <c r="CA564" s="79"/>
      <c r="CB564" s="192"/>
      <c r="CC564" s="78"/>
      <c r="CD564" s="78"/>
      <c r="CE564" s="78"/>
      <c r="CF564" s="78"/>
      <c r="CG564" s="78"/>
      <c r="CH564" s="79"/>
      <c r="CI564" s="27">
        <f t="shared" si="1"/>
        <v>0</v>
      </c>
    </row>
    <row r="565" spans="1:87" ht="34.5" customHeight="1" x14ac:dyDescent="0.25">
      <c r="A565" s="23">
        <f t="shared" si="0"/>
        <v>553</v>
      </c>
      <c r="B565" s="179"/>
      <c r="C565" s="79"/>
      <c r="D565" s="181"/>
      <c r="E565" s="78"/>
      <c r="F565" s="79"/>
      <c r="G565" s="188"/>
      <c r="H565" s="79"/>
      <c r="I565" s="24"/>
      <c r="J565" s="25"/>
      <c r="K565" s="184"/>
      <c r="L565" s="79"/>
      <c r="M565" s="189"/>
      <c r="N565" s="79"/>
      <c r="O565" s="186"/>
      <c r="P565" s="79"/>
      <c r="Q565" s="190"/>
      <c r="R565" s="79"/>
      <c r="S565" s="181"/>
      <c r="T565" s="79"/>
      <c r="U565" s="181"/>
      <c r="V565" s="79"/>
      <c r="W565" s="179"/>
      <c r="X565" s="79"/>
      <c r="Y565" s="179"/>
      <c r="Z565" s="79"/>
      <c r="AA565" s="181"/>
      <c r="AB565" s="79"/>
      <c r="AC565" s="181"/>
      <c r="AD565" s="79"/>
      <c r="AE565" s="179"/>
      <c r="AF565" s="79"/>
      <c r="AG565" s="179"/>
      <c r="AH565" s="79"/>
      <c r="AI565" s="181"/>
      <c r="AJ565" s="79"/>
      <c r="AK565" s="181"/>
      <c r="AL565" s="79"/>
      <c r="AM565" s="179"/>
      <c r="AN565" s="79"/>
      <c r="AO565" s="179"/>
      <c r="AP565" s="79"/>
      <c r="AQ565" s="181"/>
      <c r="AR565" s="79"/>
      <c r="AS565" s="181"/>
      <c r="AT565" s="79"/>
      <c r="AU565" s="179"/>
      <c r="AV565" s="79"/>
      <c r="AW565" s="179"/>
      <c r="AX565" s="79"/>
      <c r="AY565" s="181"/>
      <c r="AZ565" s="79"/>
      <c r="BA565" s="181"/>
      <c r="BB565" s="79"/>
      <c r="BC565" s="179"/>
      <c r="BD565" s="79"/>
      <c r="BE565" s="179"/>
      <c r="BF565" s="79"/>
      <c r="BG565" s="181"/>
      <c r="BH565" s="79"/>
      <c r="BI565" s="181"/>
      <c r="BJ565" s="79"/>
      <c r="BK565" s="179"/>
      <c r="BL565" s="79"/>
      <c r="BM565" s="179"/>
      <c r="BN565" s="79"/>
      <c r="BO565" s="180"/>
      <c r="BP565" s="78"/>
      <c r="BQ565" s="79"/>
      <c r="BR565" s="26"/>
      <c r="BS565" s="191"/>
      <c r="BT565" s="79"/>
      <c r="BU565" s="192"/>
      <c r="BV565" s="78"/>
      <c r="BW565" s="78"/>
      <c r="BX565" s="78"/>
      <c r="BY565" s="78"/>
      <c r="BZ565" s="78"/>
      <c r="CA565" s="79"/>
      <c r="CB565" s="192"/>
      <c r="CC565" s="78"/>
      <c r="CD565" s="78"/>
      <c r="CE565" s="78"/>
      <c r="CF565" s="78"/>
      <c r="CG565" s="78"/>
      <c r="CH565" s="79"/>
      <c r="CI565" s="27">
        <f t="shared" si="1"/>
        <v>0</v>
      </c>
    </row>
    <row r="566" spans="1:87" ht="34.5" customHeight="1" x14ac:dyDescent="0.25">
      <c r="A566" s="23">
        <f t="shared" si="0"/>
        <v>554</v>
      </c>
      <c r="B566" s="182"/>
      <c r="C566" s="79"/>
      <c r="D566" s="179"/>
      <c r="E566" s="78"/>
      <c r="F566" s="79"/>
      <c r="G566" s="183"/>
      <c r="H566" s="79"/>
      <c r="I566" s="24"/>
      <c r="J566" s="28"/>
      <c r="K566" s="184"/>
      <c r="L566" s="79"/>
      <c r="M566" s="185"/>
      <c r="N566" s="79"/>
      <c r="O566" s="186"/>
      <c r="P566" s="79"/>
      <c r="Q566" s="187"/>
      <c r="R566" s="79"/>
      <c r="S566" s="181"/>
      <c r="T566" s="79"/>
      <c r="U566" s="181"/>
      <c r="V566" s="79"/>
      <c r="W566" s="182"/>
      <c r="X566" s="79"/>
      <c r="Y566" s="182"/>
      <c r="Z566" s="79"/>
      <c r="AA566" s="181"/>
      <c r="AB566" s="79"/>
      <c r="AC566" s="181"/>
      <c r="AD566" s="79"/>
      <c r="AE566" s="182"/>
      <c r="AF566" s="79"/>
      <c r="AG566" s="182"/>
      <c r="AH566" s="79"/>
      <c r="AI566" s="181"/>
      <c r="AJ566" s="79"/>
      <c r="AK566" s="181"/>
      <c r="AL566" s="79"/>
      <c r="AM566" s="182"/>
      <c r="AN566" s="79"/>
      <c r="AO566" s="182"/>
      <c r="AP566" s="79"/>
      <c r="AQ566" s="181"/>
      <c r="AR566" s="79"/>
      <c r="AS566" s="181"/>
      <c r="AT566" s="79"/>
      <c r="AU566" s="182"/>
      <c r="AV566" s="79"/>
      <c r="AW566" s="182"/>
      <c r="AX566" s="79"/>
      <c r="AY566" s="181"/>
      <c r="AZ566" s="79"/>
      <c r="BA566" s="181"/>
      <c r="BB566" s="79"/>
      <c r="BC566" s="182"/>
      <c r="BD566" s="79"/>
      <c r="BE566" s="182"/>
      <c r="BF566" s="79"/>
      <c r="BG566" s="181"/>
      <c r="BH566" s="79"/>
      <c r="BI566" s="181"/>
      <c r="BJ566" s="79"/>
      <c r="BK566" s="182"/>
      <c r="BL566" s="79"/>
      <c r="BM566" s="182"/>
      <c r="BN566" s="79"/>
      <c r="BO566" s="180"/>
      <c r="BP566" s="78"/>
      <c r="BQ566" s="79"/>
      <c r="BR566" s="26"/>
      <c r="BS566" s="193"/>
      <c r="BT566" s="79"/>
      <c r="BU566" s="192"/>
      <c r="BV566" s="78"/>
      <c r="BW566" s="78"/>
      <c r="BX566" s="78"/>
      <c r="BY566" s="78"/>
      <c r="BZ566" s="78"/>
      <c r="CA566" s="79"/>
      <c r="CB566" s="192"/>
      <c r="CC566" s="78"/>
      <c r="CD566" s="78"/>
      <c r="CE566" s="78"/>
      <c r="CF566" s="78"/>
      <c r="CG566" s="78"/>
      <c r="CH566" s="79"/>
      <c r="CI566" s="27">
        <f t="shared" si="1"/>
        <v>0</v>
      </c>
    </row>
    <row r="567" spans="1:87" ht="34.5" customHeight="1" x14ac:dyDescent="0.25">
      <c r="A567" s="23">
        <f t="shared" si="0"/>
        <v>555</v>
      </c>
      <c r="B567" s="179"/>
      <c r="C567" s="79"/>
      <c r="D567" s="181"/>
      <c r="E567" s="78"/>
      <c r="F567" s="79"/>
      <c r="G567" s="188"/>
      <c r="H567" s="79"/>
      <c r="I567" s="24"/>
      <c r="J567" s="25"/>
      <c r="K567" s="184"/>
      <c r="L567" s="79"/>
      <c r="M567" s="189"/>
      <c r="N567" s="79"/>
      <c r="O567" s="186"/>
      <c r="P567" s="79"/>
      <c r="Q567" s="190"/>
      <c r="R567" s="79"/>
      <c r="S567" s="181"/>
      <c r="T567" s="79"/>
      <c r="U567" s="181"/>
      <c r="V567" s="79"/>
      <c r="W567" s="179"/>
      <c r="X567" s="79"/>
      <c r="Y567" s="179"/>
      <c r="Z567" s="79"/>
      <c r="AA567" s="181"/>
      <c r="AB567" s="79"/>
      <c r="AC567" s="181"/>
      <c r="AD567" s="79"/>
      <c r="AE567" s="179"/>
      <c r="AF567" s="79"/>
      <c r="AG567" s="179"/>
      <c r="AH567" s="79"/>
      <c r="AI567" s="181"/>
      <c r="AJ567" s="79"/>
      <c r="AK567" s="181"/>
      <c r="AL567" s="79"/>
      <c r="AM567" s="179"/>
      <c r="AN567" s="79"/>
      <c r="AO567" s="179"/>
      <c r="AP567" s="79"/>
      <c r="AQ567" s="181"/>
      <c r="AR567" s="79"/>
      <c r="AS567" s="181"/>
      <c r="AT567" s="79"/>
      <c r="AU567" s="179"/>
      <c r="AV567" s="79"/>
      <c r="AW567" s="179"/>
      <c r="AX567" s="79"/>
      <c r="AY567" s="181"/>
      <c r="AZ567" s="79"/>
      <c r="BA567" s="181"/>
      <c r="BB567" s="79"/>
      <c r="BC567" s="179"/>
      <c r="BD567" s="79"/>
      <c r="BE567" s="179"/>
      <c r="BF567" s="79"/>
      <c r="BG567" s="181"/>
      <c r="BH567" s="79"/>
      <c r="BI567" s="181"/>
      <c r="BJ567" s="79"/>
      <c r="BK567" s="179"/>
      <c r="BL567" s="79"/>
      <c r="BM567" s="179"/>
      <c r="BN567" s="79"/>
      <c r="BO567" s="180"/>
      <c r="BP567" s="78"/>
      <c r="BQ567" s="79"/>
      <c r="BR567" s="26"/>
      <c r="BS567" s="191"/>
      <c r="BT567" s="79"/>
      <c r="BU567" s="192"/>
      <c r="BV567" s="78"/>
      <c r="BW567" s="78"/>
      <c r="BX567" s="78"/>
      <c r="BY567" s="78"/>
      <c r="BZ567" s="78"/>
      <c r="CA567" s="79"/>
      <c r="CB567" s="192"/>
      <c r="CC567" s="78"/>
      <c r="CD567" s="78"/>
      <c r="CE567" s="78"/>
      <c r="CF567" s="78"/>
      <c r="CG567" s="78"/>
      <c r="CH567" s="79"/>
      <c r="CI567" s="27">
        <f t="shared" si="1"/>
        <v>0</v>
      </c>
    </row>
    <row r="568" spans="1:87" ht="34.5" customHeight="1" x14ac:dyDescent="0.25">
      <c r="A568" s="23">
        <f t="shared" si="0"/>
        <v>556</v>
      </c>
      <c r="B568" s="182"/>
      <c r="C568" s="79"/>
      <c r="D568" s="179"/>
      <c r="E568" s="78"/>
      <c r="F568" s="79"/>
      <c r="G568" s="183"/>
      <c r="H568" s="79"/>
      <c r="I568" s="24"/>
      <c r="J568" s="28"/>
      <c r="K568" s="184"/>
      <c r="L568" s="79"/>
      <c r="M568" s="185"/>
      <c r="N568" s="79"/>
      <c r="O568" s="186"/>
      <c r="P568" s="79"/>
      <c r="Q568" s="187"/>
      <c r="R568" s="79"/>
      <c r="S568" s="181"/>
      <c r="T568" s="79"/>
      <c r="U568" s="181"/>
      <c r="V568" s="79"/>
      <c r="W568" s="182"/>
      <c r="X568" s="79"/>
      <c r="Y568" s="182"/>
      <c r="Z568" s="79"/>
      <c r="AA568" s="181"/>
      <c r="AB568" s="79"/>
      <c r="AC568" s="181"/>
      <c r="AD568" s="79"/>
      <c r="AE568" s="182"/>
      <c r="AF568" s="79"/>
      <c r="AG568" s="182"/>
      <c r="AH568" s="79"/>
      <c r="AI568" s="181"/>
      <c r="AJ568" s="79"/>
      <c r="AK568" s="181"/>
      <c r="AL568" s="79"/>
      <c r="AM568" s="182"/>
      <c r="AN568" s="79"/>
      <c r="AO568" s="182"/>
      <c r="AP568" s="79"/>
      <c r="AQ568" s="181"/>
      <c r="AR568" s="79"/>
      <c r="AS568" s="181"/>
      <c r="AT568" s="79"/>
      <c r="AU568" s="182"/>
      <c r="AV568" s="79"/>
      <c r="AW568" s="182"/>
      <c r="AX568" s="79"/>
      <c r="AY568" s="181"/>
      <c r="AZ568" s="79"/>
      <c r="BA568" s="181"/>
      <c r="BB568" s="79"/>
      <c r="BC568" s="182"/>
      <c r="BD568" s="79"/>
      <c r="BE568" s="182"/>
      <c r="BF568" s="79"/>
      <c r="BG568" s="181"/>
      <c r="BH568" s="79"/>
      <c r="BI568" s="181"/>
      <c r="BJ568" s="79"/>
      <c r="BK568" s="182"/>
      <c r="BL568" s="79"/>
      <c r="BM568" s="182"/>
      <c r="BN568" s="79"/>
      <c r="BO568" s="180"/>
      <c r="BP568" s="78"/>
      <c r="BQ568" s="79"/>
      <c r="BR568" s="26"/>
      <c r="BS568" s="193"/>
      <c r="BT568" s="79"/>
      <c r="BU568" s="192"/>
      <c r="BV568" s="78"/>
      <c r="BW568" s="78"/>
      <c r="BX568" s="78"/>
      <c r="BY568" s="78"/>
      <c r="BZ568" s="78"/>
      <c r="CA568" s="79"/>
      <c r="CB568" s="192"/>
      <c r="CC568" s="78"/>
      <c r="CD568" s="78"/>
      <c r="CE568" s="78"/>
      <c r="CF568" s="78"/>
      <c r="CG568" s="78"/>
      <c r="CH568" s="79"/>
      <c r="CI568" s="27">
        <f t="shared" si="1"/>
        <v>0</v>
      </c>
    </row>
    <row r="569" spans="1:87" ht="34.5" customHeight="1" x14ac:dyDescent="0.25">
      <c r="A569" s="23">
        <f t="shared" si="0"/>
        <v>557</v>
      </c>
      <c r="B569" s="179"/>
      <c r="C569" s="79"/>
      <c r="D569" s="181"/>
      <c r="E569" s="78"/>
      <c r="F569" s="79"/>
      <c r="G569" s="188"/>
      <c r="H569" s="79"/>
      <c r="I569" s="24"/>
      <c r="J569" s="25"/>
      <c r="K569" s="184"/>
      <c r="L569" s="79"/>
      <c r="M569" s="189"/>
      <c r="N569" s="79"/>
      <c r="O569" s="186"/>
      <c r="P569" s="79"/>
      <c r="Q569" s="190"/>
      <c r="R569" s="79"/>
      <c r="S569" s="181"/>
      <c r="T569" s="79"/>
      <c r="U569" s="181"/>
      <c r="V569" s="79"/>
      <c r="W569" s="179"/>
      <c r="X569" s="79"/>
      <c r="Y569" s="179"/>
      <c r="Z569" s="79"/>
      <c r="AA569" s="181"/>
      <c r="AB569" s="79"/>
      <c r="AC569" s="181"/>
      <c r="AD569" s="79"/>
      <c r="AE569" s="179"/>
      <c r="AF569" s="79"/>
      <c r="AG569" s="179"/>
      <c r="AH569" s="79"/>
      <c r="AI569" s="181"/>
      <c r="AJ569" s="79"/>
      <c r="AK569" s="181"/>
      <c r="AL569" s="79"/>
      <c r="AM569" s="179"/>
      <c r="AN569" s="79"/>
      <c r="AO569" s="179"/>
      <c r="AP569" s="79"/>
      <c r="AQ569" s="181"/>
      <c r="AR569" s="79"/>
      <c r="AS569" s="181"/>
      <c r="AT569" s="79"/>
      <c r="AU569" s="179"/>
      <c r="AV569" s="79"/>
      <c r="AW569" s="179"/>
      <c r="AX569" s="79"/>
      <c r="AY569" s="181"/>
      <c r="AZ569" s="79"/>
      <c r="BA569" s="181"/>
      <c r="BB569" s="79"/>
      <c r="BC569" s="179"/>
      <c r="BD569" s="79"/>
      <c r="BE569" s="179"/>
      <c r="BF569" s="79"/>
      <c r="BG569" s="181"/>
      <c r="BH569" s="79"/>
      <c r="BI569" s="181"/>
      <c r="BJ569" s="79"/>
      <c r="BK569" s="179"/>
      <c r="BL569" s="79"/>
      <c r="BM569" s="179"/>
      <c r="BN569" s="79"/>
      <c r="BO569" s="180"/>
      <c r="BP569" s="78"/>
      <c r="BQ569" s="79"/>
      <c r="BR569" s="26"/>
      <c r="BS569" s="191"/>
      <c r="BT569" s="79"/>
      <c r="BU569" s="192"/>
      <c r="BV569" s="78"/>
      <c r="BW569" s="78"/>
      <c r="BX569" s="78"/>
      <c r="BY569" s="78"/>
      <c r="BZ569" s="78"/>
      <c r="CA569" s="79"/>
      <c r="CB569" s="192"/>
      <c r="CC569" s="78"/>
      <c r="CD569" s="78"/>
      <c r="CE569" s="78"/>
      <c r="CF569" s="78"/>
      <c r="CG569" s="78"/>
      <c r="CH569" s="79"/>
      <c r="CI569" s="27">
        <f t="shared" si="1"/>
        <v>0</v>
      </c>
    </row>
    <row r="570" spans="1:87" ht="34.5" customHeight="1" x14ac:dyDescent="0.25">
      <c r="A570" s="23">
        <f t="shared" si="0"/>
        <v>558</v>
      </c>
      <c r="B570" s="182"/>
      <c r="C570" s="79"/>
      <c r="D570" s="179"/>
      <c r="E570" s="78"/>
      <c r="F570" s="79"/>
      <c r="G570" s="183"/>
      <c r="H570" s="79"/>
      <c r="I570" s="24"/>
      <c r="J570" s="28"/>
      <c r="K570" s="184"/>
      <c r="L570" s="79"/>
      <c r="M570" s="185"/>
      <c r="N570" s="79"/>
      <c r="O570" s="186"/>
      <c r="P570" s="79"/>
      <c r="Q570" s="187"/>
      <c r="R570" s="79"/>
      <c r="S570" s="181"/>
      <c r="T570" s="79"/>
      <c r="U570" s="181"/>
      <c r="V570" s="79"/>
      <c r="W570" s="182"/>
      <c r="X570" s="79"/>
      <c r="Y570" s="182"/>
      <c r="Z570" s="79"/>
      <c r="AA570" s="181"/>
      <c r="AB570" s="79"/>
      <c r="AC570" s="181"/>
      <c r="AD570" s="79"/>
      <c r="AE570" s="182"/>
      <c r="AF570" s="79"/>
      <c r="AG570" s="182"/>
      <c r="AH570" s="79"/>
      <c r="AI570" s="181"/>
      <c r="AJ570" s="79"/>
      <c r="AK570" s="181"/>
      <c r="AL570" s="79"/>
      <c r="AM570" s="182"/>
      <c r="AN570" s="79"/>
      <c r="AO570" s="182"/>
      <c r="AP570" s="79"/>
      <c r="AQ570" s="181"/>
      <c r="AR570" s="79"/>
      <c r="AS570" s="181"/>
      <c r="AT570" s="79"/>
      <c r="AU570" s="182"/>
      <c r="AV570" s="79"/>
      <c r="AW570" s="182"/>
      <c r="AX570" s="79"/>
      <c r="AY570" s="181"/>
      <c r="AZ570" s="79"/>
      <c r="BA570" s="181"/>
      <c r="BB570" s="79"/>
      <c r="BC570" s="182"/>
      <c r="BD570" s="79"/>
      <c r="BE570" s="182"/>
      <c r="BF570" s="79"/>
      <c r="BG570" s="181"/>
      <c r="BH570" s="79"/>
      <c r="BI570" s="181"/>
      <c r="BJ570" s="79"/>
      <c r="BK570" s="182"/>
      <c r="BL570" s="79"/>
      <c r="BM570" s="182"/>
      <c r="BN570" s="79"/>
      <c r="BO570" s="180"/>
      <c r="BP570" s="78"/>
      <c r="BQ570" s="79"/>
      <c r="BR570" s="26"/>
      <c r="BS570" s="193"/>
      <c r="BT570" s="79"/>
      <c r="BU570" s="192"/>
      <c r="BV570" s="78"/>
      <c r="BW570" s="78"/>
      <c r="BX570" s="78"/>
      <c r="BY570" s="78"/>
      <c r="BZ570" s="78"/>
      <c r="CA570" s="79"/>
      <c r="CB570" s="192"/>
      <c r="CC570" s="78"/>
      <c r="CD570" s="78"/>
      <c r="CE570" s="78"/>
      <c r="CF570" s="78"/>
      <c r="CG570" s="78"/>
      <c r="CH570" s="79"/>
      <c r="CI570" s="27">
        <f t="shared" si="1"/>
        <v>0</v>
      </c>
    </row>
    <row r="571" spans="1:87" ht="34.5" customHeight="1" x14ac:dyDescent="0.25">
      <c r="A571" s="23">
        <f t="shared" si="0"/>
        <v>559</v>
      </c>
      <c r="B571" s="179"/>
      <c r="C571" s="79"/>
      <c r="D571" s="181"/>
      <c r="E571" s="78"/>
      <c r="F571" s="79"/>
      <c r="G571" s="188"/>
      <c r="H571" s="79"/>
      <c r="I571" s="24"/>
      <c r="J571" s="25"/>
      <c r="K571" s="184"/>
      <c r="L571" s="79"/>
      <c r="M571" s="189"/>
      <c r="N571" s="79"/>
      <c r="O571" s="186"/>
      <c r="P571" s="79"/>
      <c r="Q571" s="190"/>
      <c r="R571" s="79"/>
      <c r="S571" s="181"/>
      <c r="T571" s="79"/>
      <c r="U571" s="181"/>
      <c r="V571" s="79"/>
      <c r="W571" s="179"/>
      <c r="X571" s="79"/>
      <c r="Y571" s="179"/>
      <c r="Z571" s="79"/>
      <c r="AA571" s="181"/>
      <c r="AB571" s="79"/>
      <c r="AC571" s="181"/>
      <c r="AD571" s="79"/>
      <c r="AE571" s="179"/>
      <c r="AF571" s="79"/>
      <c r="AG571" s="179"/>
      <c r="AH571" s="79"/>
      <c r="AI571" s="181"/>
      <c r="AJ571" s="79"/>
      <c r="AK571" s="181"/>
      <c r="AL571" s="79"/>
      <c r="AM571" s="179"/>
      <c r="AN571" s="79"/>
      <c r="AO571" s="179"/>
      <c r="AP571" s="79"/>
      <c r="AQ571" s="181"/>
      <c r="AR571" s="79"/>
      <c r="AS571" s="181"/>
      <c r="AT571" s="79"/>
      <c r="AU571" s="179"/>
      <c r="AV571" s="79"/>
      <c r="AW571" s="179"/>
      <c r="AX571" s="79"/>
      <c r="AY571" s="181"/>
      <c r="AZ571" s="79"/>
      <c r="BA571" s="181"/>
      <c r="BB571" s="79"/>
      <c r="BC571" s="179"/>
      <c r="BD571" s="79"/>
      <c r="BE571" s="179"/>
      <c r="BF571" s="79"/>
      <c r="BG571" s="181"/>
      <c r="BH571" s="79"/>
      <c r="BI571" s="181"/>
      <c r="BJ571" s="79"/>
      <c r="BK571" s="179"/>
      <c r="BL571" s="79"/>
      <c r="BM571" s="179"/>
      <c r="BN571" s="79"/>
      <c r="BO571" s="180"/>
      <c r="BP571" s="78"/>
      <c r="BQ571" s="79"/>
      <c r="BR571" s="26"/>
      <c r="BS571" s="191"/>
      <c r="BT571" s="79"/>
      <c r="BU571" s="192"/>
      <c r="BV571" s="78"/>
      <c r="BW571" s="78"/>
      <c r="BX571" s="78"/>
      <c r="BY571" s="78"/>
      <c r="BZ571" s="78"/>
      <c r="CA571" s="79"/>
      <c r="CB571" s="192"/>
      <c r="CC571" s="78"/>
      <c r="CD571" s="78"/>
      <c r="CE571" s="78"/>
      <c r="CF571" s="78"/>
      <c r="CG571" s="78"/>
      <c r="CH571" s="79"/>
      <c r="CI571" s="27">
        <f t="shared" si="1"/>
        <v>0</v>
      </c>
    </row>
    <row r="572" spans="1:87" ht="34.5" customHeight="1" x14ac:dyDescent="0.25">
      <c r="A572" s="23">
        <f t="shared" si="0"/>
        <v>560</v>
      </c>
      <c r="B572" s="182"/>
      <c r="C572" s="79"/>
      <c r="D572" s="179"/>
      <c r="E572" s="78"/>
      <c r="F572" s="79"/>
      <c r="G572" s="183"/>
      <c r="H572" s="79"/>
      <c r="I572" s="24"/>
      <c r="J572" s="28"/>
      <c r="K572" s="184"/>
      <c r="L572" s="79"/>
      <c r="M572" s="185"/>
      <c r="N572" s="79"/>
      <c r="O572" s="186"/>
      <c r="P572" s="79"/>
      <c r="Q572" s="187"/>
      <c r="R572" s="79"/>
      <c r="S572" s="181"/>
      <c r="T572" s="79"/>
      <c r="U572" s="181"/>
      <c r="V572" s="79"/>
      <c r="W572" s="182"/>
      <c r="X572" s="79"/>
      <c r="Y572" s="182"/>
      <c r="Z572" s="79"/>
      <c r="AA572" s="181"/>
      <c r="AB572" s="79"/>
      <c r="AC572" s="181"/>
      <c r="AD572" s="79"/>
      <c r="AE572" s="182"/>
      <c r="AF572" s="79"/>
      <c r="AG572" s="182"/>
      <c r="AH572" s="79"/>
      <c r="AI572" s="181"/>
      <c r="AJ572" s="79"/>
      <c r="AK572" s="181"/>
      <c r="AL572" s="79"/>
      <c r="AM572" s="182"/>
      <c r="AN572" s="79"/>
      <c r="AO572" s="182"/>
      <c r="AP572" s="79"/>
      <c r="AQ572" s="181"/>
      <c r="AR572" s="79"/>
      <c r="AS572" s="181"/>
      <c r="AT572" s="79"/>
      <c r="AU572" s="182"/>
      <c r="AV572" s="79"/>
      <c r="AW572" s="182"/>
      <c r="AX572" s="79"/>
      <c r="AY572" s="181"/>
      <c r="AZ572" s="79"/>
      <c r="BA572" s="181"/>
      <c r="BB572" s="79"/>
      <c r="BC572" s="182"/>
      <c r="BD572" s="79"/>
      <c r="BE572" s="182"/>
      <c r="BF572" s="79"/>
      <c r="BG572" s="181"/>
      <c r="BH572" s="79"/>
      <c r="BI572" s="181"/>
      <c r="BJ572" s="79"/>
      <c r="BK572" s="182"/>
      <c r="BL572" s="79"/>
      <c r="BM572" s="182"/>
      <c r="BN572" s="79"/>
      <c r="BO572" s="180"/>
      <c r="BP572" s="78"/>
      <c r="BQ572" s="79"/>
      <c r="BR572" s="26"/>
      <c r="BS572" s="193"/>
      <c r="BT572" s="79"/>
      <c r="BU572" s="192"/>
      <c r="BV572" s="78"/>
      <c r="BW572" s="78"/>
      <c r="BX572" s="78"/>
      <c r="BY572" s="78"/>
      <c r="BZ572" s="78"/>
      <c r="CA572" s="79"/>
      <c r="CB572" s="192"/>
      <c r="CC572" s="78"/>
      <c r="CD572" s="78"/>
      <c r="CE572" s="78"/>
      <c r="CF572" s="78"/>
      <c r="CG572" s="78"/>
      <c r="CH572" s="79"/>
      <c r="CI572" s="27">
        <f t="shared" si="1"/>
        <v>0</v>
      </c>
    </row>
    <row r="573" spans="1:87" ht="34.5" customHeight="1" x14ac:dyDescent="0.25">
      <c r="A573" s="23">
        <f t="shared" si="0"/>
        <v>561</v>
      </c>
      <c r="B573" s="179"/>
      <c r="C573" s="79"/>
      <c r="D573" s="181"/>
      <c r="E573" s="78"/>
      <c r="F573" s="79"/>
      <c r="G573" s="188"/>
      <c r="H573" s="79"/>
      <c r="I573" s="24"/>
      <c r="J573" s="25"/>
      <c r="K573" s="184"/>
      <c r="L573" s="79"/>
      <c r="M573" s="189"/>
      <c r="N573" s="79"/>
      <c r="O573" s="186"/>
      <c r="P573" s="79"/>
      <c r="Q573" s="190"/>
      <c r="R573" s="79"/>
      <c r="S573" s="181"/>
      <c r="T573" s="79"/>
      <c r="U573" s="181"/>
      <c r="V573" s="79"/>
      <c r="W573" s="179"/>
      <c r="X573" s="79"/>
      <c r="Y573" s="179"/>
      <c r="Z573" s="79"/>
      <c r="AA573" s="181"/>
      <c r="AB573" s="79"/>
      <c r="AC573" s="181"/>
      <c r="AD573" s="79"/>
      <c r="AE573" s="179"/>
      <c r="AF573" s="79"/>
      <c r="AG573" s="179"/>
      <c r="AH573" s="79"/>
      <c r="AI573" s="181"/>
      <c r="AJ573" s="79"/>
      <c r="AK573" s="181"/>
      <c r="AL573" s="79"/>
      <c r="AM573" s="179"/>
      <c r="AN573" s="79"/>
      <c r="AO573" s="179"/>
      <c r="AP573" s="79"/>
      <c r="AQ573" s="181"/>
      <c r="AR573" s="79"/>
      <c r="AS573" s="181"/>
      <c r="AT573" s="79"/>
      <c r="AU573" s="179"/>
      <c r="AV573" s="79"/>
      <c r="AW573" s="179"/>
      <c r="AX573" s="79"/>
      <c r="AY573" s="181"/>
      <c r="AZ573" s="79"/>
      <c r="BA573" s="181"/>
      <c r="BB573" s="79"/>
      <c r="BC573" s="179"/>
      <c r="BD573" s="79"/>
      <c r="BE573" s="179"/>
      <c r="BF573" s="79"/>
      <c r="BG573" s="181"/>
      <c r="BH573" s="79"/>
      <c r="BI573" s="181"/>
      <c r="BJ573" s="79"/>
      <c r="BK573" s="179"/>
      <c r="BL573" s="79"/>
      <c r="BM573" s="179"/>
      <c r="BN573" s="79"/>
      <c r="BO573" s="180"/>
      <c r="BP573" s="78"/>
      <c r="BQ573" s="79"/>
      <c r="BR573" s="26"/>
      <c r="BS573" s="191"/>
      <c r="BT573" s="79"/>
      <c r="BU573" s="192"/>
      <c r="BV573" s="78"/>
      <c r="BW573" s="78"/>
      <c r="BX573" s="78"/>
      <c r="BY573" s="78"/>
      <c r="BZ573" s="78"/>
      <c r="CA573" s="79"/>
      <c r="CB573" s="192"/>
      <c r="CC573" s="78"/>
      <c r="CD573" s="78"/>
      <c r="CE573" s="78"/>
      <c r="CF573" s="78"/>
      <c r="CG573" s="78"/>
      <c r="CH573" s="79"/>
      <c r="CI573" s="27">
        <f t="shared" si="1"/>
        <v>0</v>
      </c>
    </row>
    <row r="574" spans="1:87" ht="34.5" customHeight="1" x14ac:dyDescent="0.25">
      <c r="A574" s="23">
        <f t="shared" si="0"/>
        <v>562</v>
      </c>
      <c r="B574" s="182"/>
      <c r="C574" s="79"/>
      <c r="D574" s="179"/>
      <c r="E574" s="78"/>
      <c r="F574" s="79"/>
      <c r="G574" s="183"/>
      <c r="H574" s="79"/>
      <c r="I574" s="24"/>
      <c r="J574" s="28"/>
      <c r="K574" s="184"/>
      <c r="L574" s="79"/>
      <c r="M574" s="185"/>
      <c r="N574" s="79"/>
      <c r="O574" s="186"/>
      <c r="P574" s="79"/>
      <c r="Q574" s="187"/>
      <c r="R574" s="79"/>
      <c r="S574" s="181"/>
      <c r="T574" s="79"/>
      <c r="U574" s="181"/>
      <c r="V574" s="79"/>
      <c r="W574" s="182"/>
      <c r="X574" s="79"/>
      <c r="Y574" s="182"/>
      <c r="Z574" s="79"/>
      <c r="AA574" s="181"/>
      <c r="AB574" s="79"/>
      <c r="AC574" s="181"/>
      <c r="AD574" s="79"/>
      <c r="AE574" s="182"/>
      <c r="AF574" s="79"/>
      <c r="AG574" s="182"/>
      <c r="AH574" s="79"/>
      <c r="AI574" s="181"/>
      <c r="AJ574" s="79"/>
      <c r="AK574" s="181"/>
      <c r="AL574" s="79"/>
      <c r="AM574" s="182"/>
      <c r="AN574" s="79"/>
      <c r="AO574" s="182"/>
      <c r="AP574" s="79"/>
      <c r="AQ574" s="181"/>
      <c r="AR574" s="79"/>
      <c r="AS574" s="181"/>
      <c r="AT574" s="79"/>
      <c r="AU574" s="182"/>
      <c r="AV574" s="79"/>
      <c r="AW574" s="182"/>
      <c r="AX574" s="79"/>
      <c r="AY574" s="181"/>
      <c r="AZ574" s="79"/>
      <c r="BA574" s="181"/>
      <c r="BB574" s="79"/>
      <c r="BC574" s="182"/>
      <c r="BD574" s="79"/>
      <c r="BE574" s="182"/>
      <c r="BF574" s="79"/>
      <c r="BG574" s="181"/>
      <c r="BH574" s="79"/>
      <c r="BI574" s="181"/>
      <c r="BJ574" s="79"/>
      <c r="BK574" s="182"/>
      <c r="BL574" s="79"/>
      <c r="BM574" s="182"/>
      <c r="BN574" s="79"/>
      <c r="BO574" s="180"/>
      <c r="BP574" s="78"/>
      <c r="BQ574" s="79"/>
      <c r="BR574" s="26"/>
      <c r="BS574" s="193"/>
      <c r="BT574" s="79"/>
      <c r="BU574" s="192"/>
      <c r="BV574" s="78"/>
      <c r="BW574" s="78"/>
      <c r="BX574" s="78"/>
      <c r="BY574" s="78"/>
      <c r="BZ574" s="78"/>
      <c r="CA574" s="79"/>
      <c r="CB574" s="192"/>
      <c r="CC574" s="78"/>
      <c r="CD574" s="78"/>
      <c r="CE574" s="78"/>
      <c r="CF574" s="78"/>
      <c r="CG574" s="78"/>
      <c r="CH574" s="79"/>
      <c r="CI574" s="27">
        <f t="shared" si="1"/>
        <v>0</v>
      </c>
    </row>
    <row r="575" spans="1:87" ht="34.5" customHeight="1" x14ac:dyDescent="0.25">
      <c r="A575" s="23">
        <f t="shared" si="0"/>
        <v>563</v>
      </c>
      <c r="B575" s="179"/>
      <c r="C575" s="79"/>
      <c r="D575" s="181"/>
      <c r="E575" s="78"/>
      <c r="F575" s="79"/>
      <c r="G575" s="188"/>
      <c r="H575" s="79"/>
      <c r="I575" s="24"/>
      <c r="J575" s="25"/>
      <c r="K575" s="184"/>
      <c r="L575" s="79"/>
      <c r="M575" s="189"/>
      <c r="N575" s="79"/>
      <c r="O575" s="186"/>
      <c r="P575" s="79"/>
      <c r="Q575" s="190"/>
      <c r="R575" s="79"/>
      <c r="S575" s="181"/>
      <c r="T575" s="79"/>
      <c r="U575" s="181"/>
      <c r="V575" s="79"/>
      <c r="W575" s="179"/>
      <c r="X575" s="79"/>
      <c r="Y575" s="179"/>
      <c r="Z575" s="79"/>
      <c r="AA575" s="181"/>
      <c r="AB575" s="79"/>
      <c r="AC575" s="181"/>
      <c r="AD575" s="79"/>
      <c r="AE575" s="179"/>
      <c r="AF575" s="79"/>
      <c r="AG575" s="179"/>
      <c r="AH575" s="79"/>
      <c r="AI575" s="181"/>
      <c r="AJ575" s="79"/>
      <c r="AK575" s="181"/>
      <c r="AL575" s="79"/>
      <c r="AM575" s="179"/>
      <c r="AN575" s="79"/>
      <c r="AO575" s="179"/>
      <c r="AP575" s="79"/>
      <c r="AQ575" s="181"/>
      <c r="AR575" s="79"/>
      <c r="AS575" s="181"/>
      <c r="AT575" s="79"/>
      <c r="AU575" s="179"/>
      <c r="AV575" s="79"/>
      <c r="AW575" s="179"/>
      <c r="AX575" s="79"/>
      <c r="AY575" s="181"/>
      <c r="AZ575" s="79"/>
      <c r="BA575" s="181"/>
      <c r="BB575" s="79"/>
      <c r="BC575" s="179"/>
      <c r="BD575" s="79"/>
      <c r="BE575" s="179"/>
      <c r="BF575" s="79"/>
      <c r="BG575" s="181"/>
      <c r="BH575" s="79"/>
      <c r="BI575" s="181"/>
      <c r="BJ575" s="79"/>
      <c r="BK575" s="179"/>
      <c r="BL575" s="79"/>
      <c r="BM575" s="179"/>
      <c r="BN575" s="79"/>
      <c r="BO575" s="180"/>
      <c r="BP575" s="78"/>
      <c r="BQ575" s="79"/>
      <c r="BR575" s="26"/>
      <c r="BS575" s="191"/>
      <c r="BT575" s="79"/>
      <c r="BU575" s="192"/>
      <c r="BV575" s="78"/>
      <c r="BW575" s="78"/>
      <c r="BX575" s="78"/>
      <c r="BY575" s="78"/>
      <c r="BZ575" s="78"/>
      <c r="CA575" s="79"/>
      <c r="CB575" s="192"/>
      <c r="CC575" s="78"/>
      <c r="CD575" s="78"/>
      <c r="CE575" s="78"/>
      <c r="CF575" s="78"/>
      <c r="CG575" s="78"/>
      <c r="CH575" s="79"/>
      <c r="CI575" s="27">
        <f t="shared" si="1"/>
        <v>0</v>
      </c>
    </row>
    <row r="576" spans="1:87" ht="34.5" customHeight="1" x14ac:dyDescent="0.25">
      <c r="A576" s="23">
        <f t="shared" si="0"/>
        <v>564</v>
      </c>
      <c r="B576" s="182"/>
      <c r="C576" s="79"/>
      <c r="D576" s="179"/>
      <c r="E576" s="78"/>
      <c r="F576" s="79"/>
      <c r="G576" s="183"/>
      <c r="H576" s="79"/>
      <c r="I576" s="24"/>
      <c r="J576" s="28"/>
      <c r="K576" s="184"/>
      <c r="L576" s="79"/>
      <c r="M576" s="185"/>
      <c r="N576" s="79"/>
      <c r="O576" s="186"/>
      <c r="P576" s="79"/>
      <c r="Q576" s="187"/>
      <c r="R576" s="79"/>
      <c r="S576" s="181"/>
      <c r="T576" s="79"/>
      <c r="U576" s="181"/>
      <c r="V576" s="79"/>
      <c r="W576" s="182"/>
      <c r="X576" s="79"/>
      <c r="Y576" s="182"/>
      <c r="Z576" s="79"/>
      <c r="AA576" s="181"/>
      <c r="AB576" s="79"/>
      <c r="AC576" s="181"/>
      <c r="AD576" s="79"/>
      <c r="AE576" s="182"/>
      <c r="AF576" s="79"/>
      <c r="AG576" s="182"/>
      <c r="AH576" s="79"/>
      <c r="AI576" s="181"/>
      <c r="AJ576" s="79"/>
      <c r="AK576" s="181"/>
      <c r="AL576" s="79"/>
      <c r="AM576" s="182"/>
      <c r="AN576" s="79"/>
      <c r="AO576" s="182"/>
      <c r="AP576" s="79"/>
      <c r="AQ576" s="181"/>
      <c r="AR576" s="79"/>
      <c r="AS576" s="181"/>
      <c r="AT576" s="79"/>
      <c r="AU576" s="182"/>
      <c r="AV576" s="79"/>
      <c r="AW576" s="182"/>
      <c r="AX576" s="79"/>
      <c r="AY576" s="181"/>
      <c r="AZ576" s="79"/>
      <c r="BA576" s="181"/>
      <c r="BB576" s="79"/>
      <c r="BC576" s="182"/>
      <c r="BD576" s="79"/>
      <c r="BE576" s="182"/>
      <c r="BF576" s="79"/>
      <c r="BG576" s="181"/>
      <c r="BH576" s="79"/>
      <c r="BI576" s="181"/>
      <c r="BJ576" s="79"/>
      <c r="BK576" s="182"/>
      <c r="BL576" s="79"/>
      <c r="BM576" s="182"/>
      <c r="BN576" s="79"/>
      <c r="BO576" s="180"/>
      <c r="BP576" s="78"/>
      <c r="BQ576" s="79"/>
      <c r="BR576" s="26"/>
      <c r="BS576" s="193"/>
      <c r="BT576" s="79"/>
      <c r="BU576" s="192"/>
      <c r="BV576" s="78"/>
      <c r="BW576" s="78"/>
      <c r="BX576" s="78"/>
      <c r="BY576" s="78"/>
      <c r="BZ576" s="78"/>
      <c r="CA576" s="79"/>
      <c r="CB576" s="192"/>
      <c r="CC576" s="78"/>
      <c r="CD576" s="78"/>
      <c r="CE576" s="78"/>
      <c r="CF576" s="78"/>
      <c r="CG576" s="78"/>
      <c r="CH576" s="79"/>
      <c r="CI576" s="27">
        <f t="shared" si="1"/>
        <v>0</v>
      </c>
    </row>
    <row r="577" spans="1:87" ht="34.5" customHeight="1" x14ac:dyDescent="0.25">
      <c r="A577" s="23">
        <f t="shared" si="0"/>
        <v>565</v>
      </c>
      <c r="B577" s="179"/>
      <c r="C577" s="79"/>
      <c r="D577" s="181"/>
      <c r="E577" s="78"/>
      <c r="F577" s="79"/>
      <c r="G577" s="188"/>
      <c r="H577" s="79"/>
      <c r="I577" s="24"/>
      <c r="J577" s="25"/>
      <c r="K577" s="184"/>
      <c r="L577" s="79"/>
      <c r="M577" s="189"/>
      <c r="N577" s="79"/>
      <c r="O577" s="186"/>
      <c r="P577" s="79"/>
      <c r="Q577" s="190"/>
      <c r="R577" s="79"/>
      <c r="S577" s="181"/>
      <c r="T577" s="79"/>
      <c r="U577" s="181"/>
      <c r="V577" s="79"/>
      <c r="W577" s="179"/>
      <c r="X577" s="79"/>
      <c r="Y577" s="179"/>
      <c r="Z577" s="79"/>
      <c r="AA577" s="181"/>
      <c r="AB577" s="79"/>
      <c r="AC577" s="181"/>
      <c r="AD577" s="79"/>
      <c r="AE577" s="179"/>
      <c r="AF577" s="79"/>
      <c r="AG577" s="179"/>
      <c r="AH577" s="79"/>
      <c r="AI577" s="181"/>
      <c r="AJ577" s="79"/>
      <c r="AK577" s="181"/>
      <c r="AL577" s="79"/>
      <c r="AM577" s="179"/>
      <c r="AN577" s="79"/>
      <c r="AO577" s="179"/>
      <c r="AP577" s="79"/>
      <c r="AQ577" s="181"/>
      <c r="AR577" s="79"/>
      <c r="AS577" s="181"/>
      <c r="AT577" s="79"/>
      <c r="AU577" s="179"/>
      <c r="AV577" s="79"/>
      <c r="AW577" s="179"/>
      <c r="AX577" s="79"/>
      <c r="AY577" s="181"/>
      <c r="AZ577" s="79"/>
      <c r="BA577" s="181"/>
      <c r="BB577" s="79"/>
      <c r="BC577" s="179"/>
      <c r="BD577" s="79"/>
      <c r="BE577" s="179"/>
      <c r="BF577" s="79"/>
      <c r="BG577" s="181"/>
      <c r="BH577" s="79"/>
      <c r="BI577" s="181"/>
      <c r="BJ577" s="79"/>
      <c r="BK577" s="179"/>
      <c r="BL577" s="79"/>
      <c r="BM577" s="179"/>
      <c r="BN577" s="79"/>
      <c r="BO577" s="180"/>
      <c r="BP577" s="78"/>
      <c r="BQ577" s="79"/>
      <c r="BR577" s="26"/>
      <c r="BS577" s="191"/>
      <c r="BT577" s="79"/>
      <c r="BU577" s="192"/>
      <c r="BV577" s="78"/>
      <c r="BW577" s="78"/>
      <c r="BX577" s="78"/>
      <c r="BY577" s="78"/>
      <c r="BZ577" s="78"/>
      <c r="CA577" s="79"/>
      <c r="CB577" s="192"/>
      <c r="CC577" s="78"/>
      <c r="CD577" s="78"/>
      <c r="CE577" s="78"/>
      <c r="CF577" s="78"/>
      <c r="CG577" s="78"/>
      <c r="CH577" s="79"/>
      <c r="CI577" s="27">
        <f t="shared" si="1"/>
        <v>0</v>
      </c>
    </row>
    <row r="578" spans="1:87" ht="34.5" customHeight="1" x14ac:dyDescent="0.25">
      <c r="A578" s="23">
        <f t="shared" si="0"/>
        <v>566</v>
      </c>
      <c r="B578" s="182"/>
      <c r="C578" s="79"/>
      <c r="D578" s="179"/>
      <c r="E578" s="78"/>
      <c r="F578" s="79"/>
      <c r="G578" s="183"/>
      <c r="H578" s="79"/>
      <c r="I578" s="24"/>
      <c r="J578" s="28"/>
      <c r="K578" s="184"/>
      <c r="L578" s="79"/>
      <c r="M578" s="185"/>
      <c r="N578" s="79"/>
      <c r="O578" s="186"/>
      <c r="P578" s="79"/>
      <c r="Q578" s="187"/>
      <c r="R578" s="79"/>
      <c r="S578" s="181"/>
      <c r="T578" s="79"/>
      <c r="U578" s="181"/>
      <c r="V578" s="79"/>
      <c r="W578" s="182"/>
      <c r="X578" s="79"/>
      <c r="Y578" s="182"/>
      <c r="Z578" s="79"/>
      <c r="AA578" s="181"/>
      <c r="AB578" s="79"/>
      <c r="AC578" s="181"/>
      <c r="AD578" s="79"/>
      <c r="AE578" s="182"/>
      <c r="AF578" s="79"/>
      <c r="AG578" s="182"/>
      <c r="AH578" s="79"/>
      <c r="AI578" s="181"/>
      <c r="AJ578" s="79"/>
      <c r="AK578" s="181"/>
      <c r="AL578" s="79"/>
      <c r="AM578" s="182"/>
      <c r="AN578" s="79"/>
      <c r="AO578" s="182"/>
      <c r="AP578" s="79"/>
      <c r="AQ578" s="181"/>
      <c r="AR578" s="79"/>
      <c r="AS578" s="181"/>
      <c r="AT578" s="79"/>
      <c r="AU578" s="182"/>
      <c r="AV578" s="79"/>
      <c r="AW578" s="182"/>
      <c r="AX578" s="79"/>
      <c r="AY578" s="181"/>
      <c r="AZ578" s="79"/>
      <c r="BA578" s="181"/>
      <c r="BB578" s="79"/>
      <c r="BC578" s="182"/>
      <c r="BD578" s="79"/>
      <c r="BE578" s="182"/>
      <c r="BF578" s="79"/>
      <c r="BG578" s="181"/>
      <c r="BH578" s="79"/>
      <c r="BI578" s="181"/>
      <c r="BJ578" s="79"/>
      <c r="BK578" s="182"/>
      <c r="BL578" s="79"/>
      <c r="BM578" s="182"/>
      <c r="BN578" s="79"/>
      <c r="BO578" s="180"/>
      <c r="BP578" s="78"/>
      <c r="BQ578" s="79"/>
      <c r="BR578" s="26"/>
      <c r="BS578" s="193"/>
      <c r="BT578" s="79"/>
      <c r="BU578" s="192"/>
      <c r="BV578" s="78"/>
      <c r="BW578" s="78"/>
      <c r="BX578" s="78"/>
      <c r="BY578" s="78"/>
      <c r="BZ578" s="78"/>
      <c r="CA578" s="79"/>
      <c r="CB578" s="192"/>
      <c r="CC578" s="78"/>
      <c r="CD578" s="78"/>
      <c r="CE578" s="78"/>
      <c r="CF578" s="78"/>
      <c r="CG578" s="78"/>
      <c r="CH578" s="79"/>
      <c r="CI578" s="27">
        <f t="shared" si="1"/>
        <v>0</v>
      </c>
    </row>
    <row r="579" spans="1:87" ht="34.5" customHeight="1" x14ac:dyDescent="0.25">
      <c r="A579" s="23">
        <f t="shared" si="0"/>
        <v>567</v>
      </c>
      <c r="B579" s="179"/>
      <c r="C579" s="79"/>
      <c r="D579" s="181"/>
      <c r="E579" s="78"/>
      <c r="F579" s="79"/>
      <c r="G579" s="188"/>
      <c r="H579" s="79"/>
      <c r="I579" s="24"/>
      <c r="J579" s="25"/>
      <c r="K579" s="184"/>
      <c r="L579" s="79"/>
      <c r="M579" s="189"/>
      <c r="N579" s="79"/>
      <c r="O579" s="186"/>
      <c r="P579" s="79"/>
      <c r="Q579" s="190"/>
      <c r="R579" s="79"/>
      <c r="S579" s="181"/>
      <c r="T579" s="79"/>
      <c r="U579" s="181"/>
      <c r="V579" s="79"/>
      <c r="W579" s="179"/>
      <c r="X579" s="79"/>
      <c r="Y579" s="179"/>
      <c r="Z579" s="79"/>
      <c r="AA579" s="181"/>
      <c r="AB579" s="79"/>
      <c r="AC579" s="181"/>
      <c r="AD579" s="79"/>
      <c r="AE579" s="179"/>
      <c r="AF579" s="79"/>
      <c r="AG579" s="179"/>
      <c r="AH579" s="79"/>
      <c r="AI579" s="181"/>
      <c r="AJ579" s="79"/>
      <c r="AK579" s="181"/>
      <c r="AL579" s="79"/>
      <c r="AM579" s="179"/>
      <c r="AN579" s="79"/>
      <c r="AO579" s="179"/>
      <c r="AP579" s="79"/>
      <c r="AQ579" s="181"/>
      <c r="AR579" s="79"/>
      <c r="AS579" s="181"/>
      <c r="AT579" s="79"/>
      <c r="AU579" s="179"/>
      <c r="AV579" s="79"/>
      <c r="AW579" s="179"/>
      <c r="AX579" s="79"/>
      <c r="AY579" s="181"/>
      <c r="AZ579" s="79"/>
      <c r="BA579" s="181"/>
      <c r="BB579" s="79"/>
      <c r="BC579" s="179"/>
      <c r="BD579" s="79"/>
      <c r="BE579" s="179"/>
      <c r="BF579" s="79"/>
      <c r="BG579" s="181"/>
      <c r="BH579" s="79"/>
      <c r="BI579" s="181"/>
      <c r="BJ579" s="79"/>
      <c r="BK579" s="179"/>
      <c r="BL579" s="79"/>
      <c r="BM579" s="179"/>
      <c r="BN579" s="79"/>
      <c r="BO579" s="180"/>
      <c r="BP579" s="78"/>
      <c r="BQ579" s="79"/>
      <c r="BR579" s="26"/>
      <c r="BS579" s="191"/>
      <c r="BT579" s="79"/>
      <c r="BU579" s="192"/>
      <c r="BV579" s="78"/>
      <c r="BW579" s="78"/>
      <c r="BX579" s="78"/>
      <c r="BY579" s="78"/>
      <c r="BZ579" s="78"/>
      <c r="CA579" s="79"/>
      <c r="CB579" s="192"/>
      <c r="CC579" s="78"/>
      <c r="CD579" s="78"/>
      <c r="CE579" s="78"/>
      <c r="CF579" s="78"/>
      <c r="CG579" s="78"/>
      <c r="CH579" s="79"/>
      <c r="CI579" s="27">
        <f t="shared" si="1"/>
        <v>0</v>
      </c>
    </row>
    <row r="580" spans="1:87" ht="34.5" customHeight="1" x14ac:dyDescent="0.25">
      <c r="A580" s="23">
        <f t="shared" si="0"/>
        <v>568</v>
      </c>
      <c r="B580" s="182"/>
      <c r="C580" s="79"/>
      <c r="D580" s="179"/>
      <c r="E580" s="78"/>
      <c r="F580" s="79"/>
      <c r="G580" s="183"/>
      <c r="H580" s="79"/>
      <c r="I580" s="24"/>
      <c r="J580" s="28"/>
      <c r="K580" s="184"/>
      <c r="L580" s="79"/>
      <c r="M580" s="185"/>
      <c r="N580" s="79"/>
      <c r="O580" s="186"/>
      <c r="P580" s="79"/>
      <c r="Q580" s="187"/>
      <c r="R580" s="79"/>
      <c r="S580" s="181"/>
      <c r="T580" s="79"/>
      <c r="U580" s="181"/>
      <c r="V580" s="79"/>
      <c r="W580" s="182"/>
      <c r="X580" s="79"/>
      <c r="Y580" s="182"/>
      <c r="Z580" s="79"/>
      <c r="AA580" s="181"/>
      <c r="AB580" s="79"/>
      <c r="AC580" s="181"/>
      <c r="AD580" s="79"/>
      <c r="AE580" s="182"/>
      <c r="AF580" s="79"/>
      <c r="AG580" s="182"/>
      <c r="AH580" s="79"/>
      <c r="AI580" s="181"/>
      <c r="AJ580" s="79"/>
      <c r="AK580" s="181"/>
      <c r="AL580" s="79"/>
      <c r="AM580" s="182"/>
      <c r="AN580" s="79"/>
      <c r="AO580" s="182"/>
      <c r="AP580" s="79"/>
      <c r="AQ580" s="181"/>
      <c r="AR580" s="79"/>
      <c r="AS580" s="181"/>
      <c r="AT580" s="79"/>
      <c r="AU580" s="182"/>
      <c r="AV580" s="79"/>
      <c r="AW580" s="182"/>
      <c r="AX580" s="79"/>
      <c r="AY580" s="181"/>
      <c r="AZ580" s="79"/>
      <c r="BA580" s="181"/>
      <c r="BB580" s="79"/>
      <c r="BC580" s="182"/>
      <c r="BD580" s="79"/>
      <c r="BE580" s="182"/>
      <c r="BF580" s="79"/>
      <c r="BG580" s="181"/>
      <c r="BH580" s="79"/>
      <c r="BI580" s="181"/>
      <c r="BJ580" s="79"/>
      <c r="BK580" s="182"/>
      <c r="BL580" s="79"/>
      <c r="BM580" s="182"/>
      <c r="BN580" s="79"/>
      <c r="BO580" s="180"/>
      <c r="BP580" s="78"/>
      <c r="BQ580" s="79"/>
      <c r="BR580" s="26"/>
      <c r="BS580" s="193"/>
      <c r="BT580" s="79"/>
      <c r="BU580" s="192"/>
      <c r="BV580" s="78"/>
      <c r="BW580" s="78"/>
      <c r="BX580" s="78"/>
      <c r="BY580" s="78"/>
      <c r="BZ580" s="78"/>
      <c r="CA580" s="79"/>
      <c r="CB580" s="192"/>
      <c r="CC580" s="78"/>
      <c r="CD580" s="78"/>
      <c r="CE580" s="78"/>
      <c r="CF580" s="78"/>
      <c r="CG580" s="78"/>
      <c r="CH580" s="79"/>
      <c r="CI580" s="27">
        <f t="shared" si="1"/>
        <v>0</v>
      </c>
    </row>
    <row r="581" spans="1:87" ht="34.5" customHeight="1" x14ac:dyDescent="0.25">
      <c r="A581" s="23">
        <f t="shared" si="0"/>
        <v>569</v>
      </c>
      <c r="B581" s="179"/>
      <c r="C581" s="79"/>
      <c r="D581" s="181"/>
      <c r="E581" s="78"/>
      <c r="F581" s="79"/>
      <c r="G581" s="188"/>
      <c r="H581" s="79"/>
      <c r="I581" s="24"/>
      <c r="J581" s="25"/>
      <c r="K581" s="184"/>
      <c r="L581" s="79"/>
      <c r="M581" s="189"/>
      <c r="N581" s="79"/>
      <c r="O581" s="186"/>
      <c r="P581" s="79"/>
      <c r="Q581" s="190"/>
      <c r="R581" s="79"/>
      <c r="S581" s="181"/>
      <c r="T581" s="79"/>
      <c r="U581" s="181"/>
      <c r="V581" s="79"/>
      <c r="W581" s="179"/>
      <c r="X581" s="79"/>
      <c r="Y581" s="179"/>
      <c r="Z581" s="79"/>
      <c r="AA581" s="181"/>
      <c r="AB581" s="79"/>
      <c r="AC581" s="181"/>
      <c r="AD581" s="79"/>
      <c r="AE581" s="179"/>
      <c r="AF581" s="79"/>
      <c r="AG581" s="179"/>
      <c r="AH581" s="79"/>
      <c r="AI581" s="181"/>
      <c r="AJ581" s="79"/>
      <c r="AK581" s="181"/>
      <c r="AL581" s="79"/>
      <c r="AM581" s="179"/>
      <c r="AN581" s="79"/>
      <c r="AO581" s="179"/>
      <c r="AP581" s="79"/>
      <c r="AQ581" s="181"/>
      <c r="AR581" s="79"/>
      <c r="AS581" s="181"/>
      <c r="AT581" s="79"/>
      <c r="AU581" s="179"/>
      <c r="AV581" s="79"/>
      <c r="AW581" s="179"/>
      <c r="AX581" s="79"/>
      <c r="AY581" s="181"/>
      <c r="AZ581" s="79"/>
      <c r="BA581" s="181"/>
      <c r="BB581" s="79"/>
      <c r="BC581" s="179"/>
      <c r="BD581" s="79"/>
      <c r="BE581" s="179"/>
      <c r="BF581" s="79"/>
      <c r="BG581" s="181"/>
      <c r="BH581" s="79"/>
      <c r="BI581" s="181"/>
      <c r="BJ581" s="79"/>
      <c r="BK581" s="179"/>
      <c r="BL581" s="79"/>
      <c r="BM581" s="179"/>
      <c r="BN581" s="79"/>
      <c r="BO581" s="180"/>
      <c r="BP581" s="78"/>
      <c r="BQ581" s="79"/>
      <c r="BR581" s="26"/>
      <c r="BS581" s="191"/>
      <c r="BT581" s="79"/>
      <c r="BU581" s="192"/>
      <c r="BV581" s="78"/>
      <c r="BW581" s="78"/>
      <c r="BX581" s="78"/>
      <c r="BY581" s="78"/>
      <c r="BZ581" s="78"/>
      <c r="CA581" s="79"/>
      <c r="CB581" s="192"/>
      <c r="CC581" s="78"/>
      <c r="CD581" s="78"/>
      <c r="CE581" s="78"/>
      <c r="CF581" s="78"/>
      <c r="CG581" s="78"/>
      <c r="CH581" s="79"/>
      <c r="CI581" s="27">
        <f t="shared" si="1"/>
        <v>0</v>
      </c>
    </row>
    <row r="582" spans="1:87" ht="34.5" customHeight="1" x14ac:dyDescent="0.25">
      <c r="A582" s="23">
        <f t="shared" si="0"/>
        <v>570</v>
      </c>
      <c r="B582" s="182"/>
      <c r="C582" s="79"/>
      <c r="D582" s="179"/>
      <c r="E582" s="78"/>
      <c r="F582" s="79"/>
      <c r="G582" s="183"/>
      <c r="H582" s="79"/>
      <c r="I582" s="24"/>
      <c r="J582" s="28"/>
      <c r="K582" s="184"/>
      <c r="L582" s="79"/>
      <c r="M582" s="185"/>
      <c r="N582" s="79"/>
      <c r="O582" s="186"/>
      <c r="P582" s="79"/>
      <c r="Q582" s="187"/>
      <c r="R582" s="79"/>
      <c r="S582" s="181"/>
      <c r="T582" s="79"/>
      <c r="U582" s="181"/>
      <c r="V582" s="79"/>
      <c r="W582" s="182"/>
      <c r="X582" s="79"/>
      <c r="Y582" s="182"/>
      <c r="Z582" s="79"/>
      <c r="AA582" s="181"/>
      <c r="AB582" s="79"/>
      <c r="AC582" s="181"/>
      <c r="AD582" s="79"/>
      <c r="AE582" s="182"/>
      <c r="AF582" s="79"/>
      <c r="AG582" s="182"/>
      <c r="AH582" s="79"/>
      <c r="AI582" s="181"/>
      <c r="AJ582" s="79"/>
      <c r="AK582" s="181"/>
      <c r="AL582" s="79"/>
      <c r="AM582" s="182"/>
      <c r="AN582" s="79"/>
      <c r="AO582" s="182"/>
      <c r="AP582" s="79"/>
      <c r="AQ582" s="181"/>
      <c r="AR582" s="79"/>
      <c r="AS582" s="181"/>
      <c r="AT582" s="79"/>
      <c r="AU582" s="182"/>
      <c r="AV582" s="79"/>
      <c r="AW582" s="182"/>
      <c r="AX582" s="79"/>
      <c r="AY582" s="181"/>
      <c r="AZ582" s="79"/>
      <c r="BA582" s="181"/>
      <c r="BB582" s="79"/>
      <c r="BC582" s="182"/>
      <c r="BD582" s="79"/>
      <c r="BE582" s="182"/>
      <c r="BF582" s="79"/>
      <c r="BG582" s="181"/>
      <c r="BH582" s="79"/>
      <c r="BI582" s="181"/>
      <c r="BJ582" s="79"/>
      <c r="BK582" s="182"/>
      <c r="BL582" s="79"/>
      <c r="BM582" s="182"/>
      <c r="BN582" s="79"/>
      <c r="BO582" s="180"/>
      <c r="BP582" s="78"/>
      <c r="BQ582" s="79"/>
      <c r="BR582" s="26"/>
      <c r="BS582" s="193"/>
      <c r="BT582" s="79"/>
      <c r="BU582" s="192"/>
      <c r="BV582" s="78"/>
      <c r="BW582" s="78"/>
      <c r="BX582" s="78"/>
      <c r="BY582" s="78"/>
      <c r="BZ582" s="78"/>
      <c r="CA582" s="79"/>
      <c r="CB582" s="192"/>
      <c r="CC582" s="78"/>
      <c r="CD582" s="78"/>
      <c r="CE582" s="78"/>
      <c r="CF582" s="78"/>
      <c r="CG582" s="78"/>
      <c r="CH582" s="79"/>
      <c r="CI582" s="27">
        <f t="shared" si="1"/>
        <v>0</v>
      </c>
    </row>
    <row r="583" spans="1:87" ht="34.5" customHeight="1" x14ac:dyDescent="0.25">
      <c r="A583" s="23">
        <f t="shared" si="0"/>
        <v>571</v>
      </c>
      <c r="B583" s="179"/>
      <c r="C583" s="79"/>
      <c r="D583" s="181"/>
      <c r="E583" s="78"/>
      <c r="F583" s="79"/>
      <c r="G583" s="188"/>
      <c r="H583" s="79"/>
      <c r="I583" s="24"/>
      <c r="J583" s="25"/>
      <c r="K583" s="184"/>
      <c r="L583" s="79"/>
      <c r="M583" s="189"/>
      <c r="N583" s="79"/>
      <c r="O583" s="186"/>
      <c r="P583" s="79"/>
      <c r="Q583" s="190"/>
      <c r="R583" s="79"/>
      <c r="S583" s="181"/>
      <c r="T583" s="79"/>
      <c r="U583" s="181"/>
      <c r="V583" s="79"/>
      <c r="W583" s="179"/>
      <c r="X583" s="79"/>
      <c r="Y583" s="179"/>
      <c r="Z583" s="79"/>
      <c r="AA583" s="181"/>
      <c r="AB583" s="79"/>
      <c r="AC583" s="181"/>
      <c r="AD583" s="79"/>
      <c r="AE583" s="179"/>
      <c r="AF583" s="79"/>
      <c r="AG583" s="179"/>
      <c r="AH583" s="79"/>
      <c r="AI583" s="181"/>
      <c r="AJ583" s="79"/>
      <c r="AK583" s="181"/>
      <c r="AL583" s="79"/>
      <c r="AM583" s="179"/>
      <c r="AN583" s="79"/>
      <c r="AO583" s="179"/>
      <c r="AP583" s="79"/>
      <c r="AQ583" s="181"/>
      <c r="AR583" s="79"/>
      <c r="AS583" s="181"/>
      <c r="AT583" s="79"/>
      <c r="AU583" s="179"/>
      <c r="AV583" s="79"/>
      <c r="AW583" s="179"/>
      <c r="AX583" s="79"/>
      <c r="AY583" s="181"/>
      <c r="AZ583" s="79"/>
      <c r="BA583" s="181"/>
      <c r="BB583" s="79"/>
      <c r="BC583" s="179"/>
      <c r="BD583" s="79"/>
      <c r="BE583" s="179"/>
      <c r="BF583" s="79"/>
      <c r="BG583" s="181"/>
      <c r="BH583" s="79"/>
      <c r="BI583" s="181"/>
      <c r="BJ583" s="79"/>
      <c r="BK583" s="179"/>
      <c r="BL583" s="79"/>
      <c r="BM583" s="179"/>
      <c r="BN583" s="79"/>
      <c r="BO583" s="180"/>
      <c r="BP583" s="78"/>
      <c r="BQ583" s="79"/>
      <c r="BR583" s="26"/>
      <c r="BS583" s="191"/>
      <c r="BT583" s="79"/>
      <c r="BU583" s="192"/>
      <c r="BV583" s="78"/>
      <c r="BW583" s="78"/>
      <c r="BX583" s="78"/>
      <c r="BY583" s="78"/>
      <c r="BZ583" s="78"/>
      <c r="CA583" s="79"/>
      <c r="CB583" s="192"/>
      <c r="CC583" s="78"/>
      <c r="CD583" s="78"/>
      <c r="CE583" s="78"/>
      <c r="CF583" s="78"/>
      <c r="CG583" s="78"/>
      <c r="CH583" s="79"/>
      <c r="CI583" s="27">
        <f t="shared" si="1"/>
        <v>0</v>
      </c>
    </row>
    <row r="584" spans="1:87" ht="34.5" customHeight="1" x14ac:dyDescent="0.25">
      <c r="A584" s="23">
        <f t="shared" si="0"/>
        <v>572</v>
      </c>
      <c r="B584" s="182"/>
      <c r="C584" s="79"/>
      <c r="D584" s="179"/>
      <c r="E584" s="78"/>
      <c r="F584" s="79"/>
      <c r="G584" s="183"/>
      <c r="H584" s="79"/>
      <c r="I584" s="24"/>
      <c r="J584" s="28"/>
      <c r="K584" s="184"/>
      <c r="L584" s="79"/>
      <c r="M584" s="185"/>
      <c r="N584" s="79"/>
      <c r="O584" s="186"/>
      <c r="P584" s="79"/>
      <c r="Q584" s="187"/>
      <c r="R584" s="79"/>
      <c r="S584" s="181"/>
      <c r="T584" s="79"/>
      <c r="U584" s="181"/>
      <c r="V584" s="79"/>
      <c r="W584" s="182"/>
      <c r="X584" s="79"/>
      <c r="Y584" s="182"/>
      <c r="Z584" s="79"/>
      <c r="AA584" s="181"/>
      <c r="AB584" s="79"/>
      <c r="AC584" s="181"/>
      <c r="AD584" s="79"/>
      <c r="AE584" s="182"/>
      <c r="AF584" s="79"/>
      <c r="AG584" s="182"/>
      <c r="AH584" s="79"/>
      <c r="AI584" s="181"/>
      <c r="AJ584" s="79"/>
      <c r="AK584" s="181"/>
      <c r="AL584" s="79"/>
      <c r="AM584" s="182"/>
      <c r="AN584" s="79"/>
      <c r="AO584" s="182"/>
      <c r="AP584" s="79"/>
      <c r="AQ584" s="181"/>
      <c r="AR584" s="79"/>
      <c r="AS584" s="181"/>
      <c r="AT584" s="79"/>
      <c r="AU584" s="182"/>
      <c r="AV584" s="79"/>
      <c r="AW584" s="182"/>
      <c r="AX584" s="79"/>
      <c r="AY584" s="181"/>
      <c r="AZ584" s="79"/>
      <c r="BA584" s="181"/>
      <c r="BB584" s="79"/>
      <c r="BC584" s="182"/>
      <c r="BD584" s="79"/>
      <c r="BE584" s="182"/>
      <c r="BF584" s="79"/>
      <c r="BG584" s="181"/>
      <c r="BH584" s="79"/>
      <c r="BI584" s="181"/>
      <c r="BJ584" s="79"/>
      <c r="BK584" s="182"/>
      <c r="BL584" s="79"/>
      <c r="BM584" s="182"/>
      <c r="BN584" s="79"/>
      <c r="BO584" s="180"/>
      <c r="BP584" s="78"/>
      <c r="BQ584" s="79"/>
      <c r="BR584" s="26"/>
      <c r="BS584" s="193"/>
      <c r="BT584" s="79"/>
      <c r="BU584" s="192"/>
      <c r="BV584" s="78"/>
      <c r="BW584" s="78"/>
      <c r="BX584" s="78"/>
      <c r="BY584" s="78"/>
      <c r="BZ584" s="78"/>
      <c r="CA584" s="79"/>
      <c r="CB584" s="192"/>
      <c r="CC584" s="78"/>
      <c r="CD584" s="78"/>
      <c r="CE584" s="78"/>
      <c r="CF584" s="78"/>
      <c r="CG584" s="78"/>
      <c r="CH584" s="79"/>
      <c r="CI584" s="27">
        <f t="shared" si="1"/>
        <v>0</v>
      </c>
    </row>
    <row r="585" spans="1:87" ht="34.5" customHeight="1" x14ac:dyDescent="0.25">
      <c r="A585" s="23">
        <f t="shared" si="0"/>
        <v>573</v>
      </c>
      <c r="B585" s="179"/>
      <c r="C585" s="79"/>
      <c r="D585" s="181"/>
      <c r="E585" s="78"/>
      <c r="F585" s="79"/>
      <c r="G585" s="188"/>
      <c r="H585" s="79"/>
      <c r="I585" s="24"/>
      <c r="J585" s="25"/>
      <c r="K585" s="184"/>
      <c r="L585" s="79"/>
      <c r="M585" s="189"/>
      <c r="N585" s="79"/>
      <c r="O585" s="186"/>
      <c r="P585" s="79"/>
      <c r="Q585" s="190"/>
      <c r="R585" s="79"/>
      <c r="S585" s="181"/>
      <c r="T585" s="79"/>
      <c r="U585" s="181"/>
      <c r="V585" s="79"/>
      <c r="W585" s="179"/>
      <c r="X585" s="79"/>
      <c r="Y585" s="179"/>
      <c r="Z585" s="79"/>
      <c r="AA585" s="181"/>
      <c r="AB585" s="79"/>
      <c r="AC585" s="181"/>
      <c r="AD585" s="79"/>
      <c r="AE585" s="179"/>
      <c r="AF585" s="79"/>
      <c r="AG585" s="179"/>
      <c r="AH585" s="79"/>
      <c r="AI585" s="181"/>
      <c r="AJ585" s="79"/>
      <c r="AK585" s="181"/>
      <c r="AL585" s="79"/>
      <c r="AM585" s="179"/>
      <c r="AN585" s="79"/>
      <c r="AO585" s="179"/>
      <c r="AP585" s="79"/>
      <c r="AQ585" s="181"/>
      <c r="AR585" s="79"/>
      <c r="AS585" s="181"/>
      <c r="AT585" s="79"/>
      <c r="AU585" s="179"/>
      <c r="AV585" s="79"/>
      <c r="AW585" s="179"/>
      <c r="AX585" s="79"/>
      <c r="AY585" s="181"/>
      <c r="AZ585" s="79"/>
      <c r="BA585" s="181"/>
      <c r="BB585" s="79"/>
      <c r="BC585" s="179"/>
      <c r="BD585" s="79"/>
      <c r="BE585" s="179"/>
      <c r="BF585" s="79"/>
      <c r="BG585" s="181"/>
      <c r="BH585" s="79"/>
      <c r="BI585" s="181"/>
      <c r="BJ585" s="79"/>
      <c r="BK585" s="179"/>
      <c r="BL585" s="79"/>
      <c r="BM585" s="179"/>
      <c r="BN585" s="79"/>
      <c r="BO585" s="180"/>
      <c r="BP585" s="78"/>
      <c r="BQ585" s="79"/>
      <c r="BR585" s="26"/>
      <c r="BS585" s="191"/>
      <c r="BT585" s="79"/>
      <c r="BU585" s="192"/>
      <c r="BV585" s="78"/>
      <c r="BW585" s="78"/>
      <c r="BX585" s="78"/>
      <c r="BY585" s="78"/>
      <c r="BZ585" s="78"/>
      <c r="CA585" s="79"/>
      <c r="CB585" s="192"/>
      <c r="CC585" s="78"/>
      <c r="CD585" s="78"/>
      <c r="CE585" s="78"/>
      <c r="CF585" s="78"/>
      <c r="CG585" s="78"/>
      <c r="CH585" s="79"/>
      <c r="CI585" s="27">
        <f t="shared" si="1"/>
        <v>0</v>
      </c>
    </row>
    <row r="586" spans="1:87" ht="34.5" customHeight="1" x14ac:dyDescent="0.25">
      <c r="A586" s="23">
        <f t="shared" si="0"/>
        <v>574</v>
      </c>
      <c r="B586" s="182"/>
      <c r="C586" s="79"/>
      <c r="D586" s="179"/>
      <c r="E586" s="78"/>
      <c r="F586" s="79"/>
      <c r="G586" s="183"/>
      <c r="H586" s="79"/>
      <c r="I586" s="24"/>
      <c r="J586" s="28"/>
      <c r="K586" s="184"/>
      <c r="L586" s="79"/>
      <c r="M586" s="185"/>
      <c r="N586" s="79"/>
      <c r="O586" s="186"/>
      <c r="P586" s="79"/>
      <c r="Q586" s="187"/>
      <c r="R586" s="79"/>
      <c r="S586" s="181"/>
      <c r="T586" s="79"/>
      <c r="U586" s="181"/>
      <c r="V586" s="79"/>
      <c r="W586" s="182"/>
      <c r="X586" s="79"/>
      <c r="Y586" s="182"/>
      <c r="Z586" s="79"/>
      <c r="AA586" s="181"/>
      <c r="AB586" s="79"/>
      <c r="AC586" s="181"/>
      <c r="AD586" s="79"/>
      <c r="AE586" s="182"/>
      <c r="AF586" s="79"/>
      <c r="AG586" s="182"/>
      <c r="AH586" s="79"/>
      <c r="AI586" s="181"/>
      <c r="AJ586" s="79"/>
      <c r="AK586" s="181"/>
      <c r="AL586" s="79"/>
      <c r="AM586" s="182"/>
      <c r="AN586" s="79"/>
      <c r="AO586" s="182"/>
      <c r="AP586" s="79"/>
      <c r="AQ586" s="181"/>
      <c r="AR586" s="79"/>
      <c r="AS586" s="181"/>
      <c r="AT586" s="79"/>
      <c r="AU586" s="182"/>
      <c r="AV586" s="79"/>
      <c r="AW586" s="182"/>
      <c r="AX586" s="79"/>
      <c r="AY586" s="181"/>
      <c r="AZ586" s="79"/>
      <c r="BA586" s="181"/>
      <c r="BB586" s="79"/>
      <c r="BC586" s="182"/>
      <c r="BD586" s="79"/>
      <c r="BE586" s="182"/>
      <c r="BF586" s="79"/>
      <c r="BG586" s="181"/>
      <c r="BH586" s="79"/>
      <c r="BI586" s="181"/>
      <c r="BJ586" s="79"/>
      <c r="BK586" s="182"/>
      <c r="BL586" s="79"/>
      <c r="BM586" s="182"/>
      <c r="BN586" s="79"/>
      <c r="BO586" s="180"/>
      <c r="BP586" s="78"/>
      <c r="BQ586" s="79"/>
      <c r="BR586" s="26"/>
      <c r="BS586" s="193"/>
      <c r="BT586" s="79"/>
      <c r="BU586" s="192"/>
      <c r="BV586" s="78"/>
      <c r="BW586" s="78"/>
      <c r="BX586" s="78"/>
      <c r="BY586" s="78"/>
      <c r="BZ586" s="78"/>
      <c r="CA586" s="79"/>
      <c r="CB586" s="192"/>
      <c r="CC586" s="78"/>
      <c r="CD586" s="78"/>
      <c r="CE586" s="78"/>
      <c r="CF586" s="78"/>
      <c r="CG586" s="78"/>
      <c r="CH586" s="79"/>
      <c r="CI586" s="27">
        <f t="shared" si="1"/>
        <v>0</v>
      </c>
    </row>
    <row r="587" spans="1:87" ht="34.5" customHeight="1" x14ac:dyDescent="0.25">
      <c r="A587" s="23">
        <f t="shared" si="0"/>
        <v>575</v>
      </c>
      <c r="B587" s="179"/>
      <c r="C587" s="79"/>
      <c r="D587" s="181"/>
      <c r="E587" s="78"/>
      <c r="F587" s="79"/>
      <c r="G587" s="188"/>
      <c r="H587" s="79"/>
      <c r="I587" s="24"/>
      <c r="J587" s="25"/>
      <c r="K587" s="184"/>
      <c r="L587" s="79"/>
      <c r="M587" s="189"/>
      <c r="N587" s="79"/>
      <c r="O587" s="186"/>
      <c r="P587" s="79"/>
      <c r="Q587" s="190"/>
      <c r="R587" s="79"/>
      <c r="S587" s="181"/>
      <c r="T587" s="79"/>
      <c r="U587" s="181"/>
      <c r="V587" s="79"/>
      <c r="W587" s="179"/>
      <c r="X587" s="79"/>
      <c r="Y587" s="179"/>
      <c r="Z587" s="79"/>
      <c r="AA587" s="181"/>
      <c r="AB587" s="79"/>
      <c r="AC587" s="181"/>
      <c r="AD587" s="79"/>
      <c r="AE587" s="179"/>
      <c r="AF587" s="79"/>
      <c r="AG587" s="179"/>
      <c r="AH587" s="79"/>
      <c r="AI587" s="181"/>
      <c r="AJ587" s="79"/>
      <c r="AK587" s="181"/>
      <c r="AL587" s="79"/>
      <c r="AM587" s="179"/>
      <c r="AN587" s="79"/>
      <c r="AO587" s="179"/>
      <c r="AP587" s="79"/>
      <c r="AQ587" s="181"/>
      <c r="AR587" s="79"/>
      <c r="AS587" s="181"/>
      <c r="AT587" s="79"/>
      <c r="AU587" s="179"/>
      <c r="AV587" s="79"/>
      <c r="AW587" s="179"/>
      <c r="AX587" s="79"/>
      <c r="AY587" s="181"/>
      <c r="AZ587" s="79"/>
      <c r="BA587" s="181"/>
      <c r="BB587" s="79"/>
      <c r="BC587" s="179"/>
      <c r="BD587" s="79"/>
      <c r="BE587" s="179"/>
      <c r="BF587" s="79"/>
      <c r="BG587" s="181"/>
      <c r="BH587" s="79"/>
      <c r="BI587" s="181"/>
      <c r="BJ587" s="79"/>
      <c r="BK587" s="179"/>
      <c r="BL587" s="79"/>
      <c r="BM587" s="179"/>
      <c r="BN587" s="79"/>
      <c r="BO587" s="180"/>
      <c r="BP587" s="78"/>
      <c r="BQ587" s="79"/>
      <c r="BR587" s="26"/>
      <c r="BS587" s="191"/>
      <c r="BT587" s="79"/>
      <c r="BU587" s="192"/>
      <c r="BV587" s="78"/>
      <c r="BW587" s="78"/>
      <c r="BX587" s="78"/>
      <c r="BY587" s="78"/>
      <c r="BZ587" s="78"/>
      <c r="CA587" s="79"/>
      <c r="CB587" s="192"/>
      <c r="CC587" s="78"/>
      <c r="CD587" s="78"/>
      <c r="CE587" s="78"/>
      <c r="CF587" s="78"/>
      <c r="CG587" s="78"/>
      <c r="CH587" s="79"/>
      <c r="CI587" s="27">
        <f t="shared" si="1"/>
        <v>0</v>
      </c>
    </row>
    <row r="588" spans="1:87" ht="34.5" customHeight="1" x14ac:dyDescent="0.25">
      <c r="A588" s="23">
        <f t="shared" si="0"/>
        <v>576</v>
      </c>
      <c r="B588" s="182"/>
      <c r="C588" s="79"/>
      <c r="D588" s="179"/>
      <c r="E588" s="78"/>
      <c r="F588" s="79"/>
      <c r="G588" s="183"/>
      <c r="H588" s="79"/>
      <c r="I588" s="24"/>
      <c r="J588" s="28"/>
      <c r="K588" s="184"/>
      <c r="L588" s="79"/>
      <c r="M588" s="185"/>
      <c r="N588" s="79"/>
      <c r="O588" s="186"/>
      <c r="P588" s="79"/>
      <c r="Q588" s="187"/>
      <c r="R588" s="79"/>
      <c r="S588" s="181"/>
      <c r="T588" s="79"/>
      <c r="U588" s="181"/>
      <c r="V588" s="79"/>
      <c r="W588" s="182"/>
      <c r="X588" s="79"/>
      <c r="Y588" s="182"/>
      <c r="Z588" s="79"/>
      <c r="AA588" s="181"/>
      <c r="AB588" s="79"/>
      <c r="AC588" s="181"/>
      <c r="AD588" s="79"/>
      <c r="AE588" s="182"/>
      <c r="AF588" s="79"/>
      <c r="AG588" s="182"/>
      <c r="AH588" s="79"/>
      <c r="AI588" s="181"/>
      <c r="AJ588" s="79"/>
      <c r="AK588" s="181"/>
      <c r="AL588" s="79"/>
      <c r="AM588" s="182"/>
      <c r="AN588" s="79"/>
      <c r="AO588" s="182"/>
      <c r="AP588" s="79"/>
      <c r="AQ588" s="181"/>
      <c r="AR588" s="79"/>
      <c r="AS588" s="181"/>
      <c r="AT588" s="79"/>
      <c r="AU588" s="182"/>
      <c r="AV588" s="79"/>
      <c r="AW588" s="182"/>
      <c r="AX588" s="79"/>
      <c r="AY588" s="181"/>
      <c r="AZ588" s="79"/>
      <c r="BA588" s="181"/>
      <c r="BB588" s="79"/>
      <c r="BC588" s="182"/>
      <c r="BD588" s="79"/>
      <c r="BE588" s="182"/>
      <c r="BF588" s="79"/>
      <c r="BG588" s="181"/>
      <c r="BH588" s="79"/>
      <c r="BI588" s="181"/>
      <c r="BJ588" s="79"/>
      <c r="BK588" s="182"/>
      <c r="BL588" s="79"/>
      <c r="BM588" s="182"/>
      <c r="BN588" s="79"/>
      <c r="BO588" s="180"/>
      <c r="BP588" s="78"/>
      <c r="BQ588" s="79"/>
      <c r="BR588" s="26"/>
      <c r="BS588" s="193"/>
      <c r="BT588" s="79"/>
      <c r="BU588" s="192"/>
      <c r="BV588" s="78"/>
      <c r="BW588" s="78"/>
      <c r="BX588" s="78"/>
      <c r="BY588" s="78"/>
      <c r="BZ588" s="78"/>
      <c r="CA588" s="79"/>
      <c r="CB588" s="192"/>
      <c r="CC588" s="78"/>
      <c r="CD588" s="78"/>
      <c r="CE588" s="78"/>
      <c r="CF588" s="78"/>
      <c r="CG588" s="78"/>
      <c r="CH588" s="79"/>
      <c r="CI588" s="27">
        <f t="shared" si="1"/>
        <v>0</v>
      </c>
    </row>
    <row r="589" spans="1:87" ht="34.5" customHeight="1" x14ac:dyDescent="0.25">
      <c r="A589" s="23">
        <f t="shared" si="0"/>
        <v>577</v>
      </c>
      <c r="B589" s="179"/>
      <c r="C589" s="79"/>
      <c r="D589" s="181"/>
      <c r="E589" s="78"/>
      <c r="F589" s="79"/>
      <c r="G589" s="188"/>
      <c r="H589" s="79"/>
      <c r="I589" s="24"/>
      <c r="J589" s="25"/>
      <c r="K589" s="184"/>
      <c r="L589" s="79"/>
      <c r="M589" s="189"/>
      <c r="N589" s="79"/>
      <c r="O589" s="186"/>
      <c r="P589" s="79"/>
      <c r="Q589" s="190"/>
      <c r="R589" s="79"/>
      <c r="S589" s="181"/>
      <c r="T589" s="79"/>
      <c r="U589" s="181"/>
      <c r="V589" s="79"/>
      <c r="W589" s="179"/>
      <c r="X589" s="79"/>
      <c r="Y589" s="179"/>
      <c r="Z589" s="79"/>
      <c r="AA589" s="181"/>
      <c r="AB589" s="79"/>
      <c r="AC589" s="181"/>
      <c r="AD589" s="79"/>
      <c r="AE589" s="179"/>
      <c r="AF589" s="79"/>
      <c r="AG589" s="179"/>
      <c r="AH589" s="79"/>
      <c r="AI589" s="181"/>
      <c r="AJ589" s="79"/>
      <c r="AK589" s="181"/>
      <c r="AL589" s="79"/>
      <c r="AM589" s="179"/>
      <c r="AN589" s="79"/>
      <c r="AO589" s="179"/>
      <c r="AP589" s="79"/>
      <c r="AQ589" s="181"/>
      <c r="AR589" s="79"/>
      <c r="AS589" s="181"/>
      <c r="AT589" s="79"/>
      <c r="AU589" s="179"/>
      <c r="AV589" s="79"/>
      <c r="AW589" s="179"/>
      <c r="AX589" s="79"/>
      <c r="AY589" s="181"/>
      <c r="AZ589" s="79"/>
      <c r="BA589" s="181"/>
      <c r="BB589" s="79"/>
      <c r="BC589" s="179"/>
      <c r="BD589" s="79"/>
      <c r="BE589" s="179"/>
      <c r="BF589" s="79"/>
      <c r="BG589" s="181"/>
      <c r="BH589" s="79"/>
      <c r="BI589" s="181"/>
      <c r="BJ589" s="79"/>
      <c r="BK589" s="179"/>
      <c r="BL589" s="79"/>
      <c r="BM589" s="179"/>
      <c r="BN589" s="79"/>
      <c r="BO589" s="180"/>
      <c r="BP589" s="78"/>
      <c r="BQ589" s="79"/>
      <c r="BR589" s="26"/>
      <c r="BS589" s="191"/>
      <c r="BT589" s="79"/>
      <c r="BU589" s="192"/>
      <c r="BV589" s="78"/>
      <c r="BW589" s="78"/>
      <c r="BX589" s="78"/>
      <c r="BY589" s="78"/>
      <c r="BZ589" s="78"/>
      <c r="CA589" s="79"/>
      <c r="CB589" s="192"/>
      <c r="CC589" s="78"/>
      <c r="CD589" s="78"/>
      <c r="CE589" s="78"/>
      <c r="CF589" s="78"/>
      <c r="CG589" s="78"/>
      <c r="CH589" s="79"/>
      <c r="CI589" s="27">
        <f t="shared" si="1"/>
        <v>0</v>
      </c>
    </row>
    <row r="590" spans="1:87" ht="34.5" customHeight="1" x14ac:dyDescent="0.25">
      <c r="A590" s="23">
        <f t="shared" si="0"/>
        <v>578</v>
      </c>
      <c r="B590" s="182"/>
      <c r="C590" s="79"/>
      <c r="D590" s="179"/>
      <c r="E590" s="78"/>
      <c r="F590" s="79"/>
      <c r="G590" s="183"/>
      <c r="H590" s="79"/>
      <c r="I590" s="24"/>
      <c r="J590" s="28"/>
      <c r="K590" s="184"/>
      <c r="L590" s="79"/>
      <c r="M590" s="185"/>
      <c r="N590" s="79"/>
      <c r="O590" s="186"/>
      <c r="P590" s="79"/>
      <c r="Q590" s="187"/>
      <c r="R590" s="79"/>
      <c r="S590" s="181"/>
      <c r="T590" s="79"/>
      <c r="U590" s="181"/>
      <c r="V590" s="79"/>
      <c r="W590" s="182"/>
      <c r="X590" s="79"/>
      <c r="Y590" s="182"/>
      <c r="Z590" s="79"/>
      <c r="AA590" s="181"/>
      <c r="AB590" s="79"/>
      <c r="AC590" s="181"/>
      <c r="AD590" s="79"/>
      <c r="AE590" s="182"/>
      <c r="AF590" s="79"/>
      <c r="AG590" s="182"/>
      <c r="AH590" s="79"/>
      <c r="AI590" s="181"/>
      <c r="AJ590" s="79"/>
      <c r="AK590" s="181"/>
      <c r="AL590" s="79"/>
      <c r="AM590" s="182"/>
      <c r="AN590" s="79"/>
      <c r="AO590" s="182"/>
      <c r="AP590" s="79"/>
      <c r="AQ590" s="181"/>
      <c r="AR590" s="79"/>
      <c r="AS590" s="181"/>
      <c r="AT590" s="79"/>
      <c r="AU590" s="182"/>
      <c r="AV590" s="79"/>
      <c r="AW590" s="182"/>
      <c r="AX590" s="79"/>
      <c r="AY590" s="181"/>
      <c r="AZ590" s="79"/>
      <c r="BA590" s="181"/>
      <c r="BB590" s="79"/>
      <c r="BC590" s="182"/>
      <c r="BD590" s="79"/>
      <c r="BE590" s="182"/>
      <c r="BF590" s="79"/>
      <c r="BG590" s="181"/>
      <c r="BH590" s="79"/>
      <c r="BI590" s="181"/>
      <c r="BJ590" s="79"/>
      <c r="BK590" s="182"/>
      <c r="BL590" s="79"/>
      <c r="BM590" s="182"/>
      <c r="BN590" s="79"/>
      <c r="BO590" s="180"/>
      <c r="BP590" s="78"/>
      <c r="BQ590" s="79"/>
      <c r="BR590" s="26"/>
      <c r="BS590" s="193"/>
      <c r="BT590" s="79"/>
      <c r="BU590" s="192"/>
      <c r="BV590" s="78"/>
      <c r="BW590" s="78"/>
      <c r="BX590" s="78"/>
      <c r="BY590" s="78"/>
      <c r="BZ590" s="78"/>
      <c r="CA590" s="79"/>
      <c r="CB590" s="192"/>
      <c r="CC590" s="78"/>
      <c r="CD590" s="78"/>
      <c r="CE590" s="78"/>
      <c r="CF590" s="78"/>
      <c r="CG590" s="78"/>
      <c r="CH590" s="79"/>
      <c r="CI590" s="27">
        <f t="shared" si="1"/>
        <v>0</v>
      </c>
    </row>
    <row r="591" spans="1:87" ht="34.5" customHeight="1" x14ac:dyDescent="0.25">
      <c r="A591" s="23">
        <f t="shared" si="0"/>
        <v>579</v>
      </c>
      <c r="B591" s="179"/>
      <c r="C591" s="79"/>
      <c r="D591" s="181"/>
      <c r="E591" s="78"/>
      <c r="F591" s="79"/>
      <c r="G591" s="188"/>
      <c r="H591" s="79"/>
      <c r="I591" s="24"/>
      <c r="J591" s="25"/>
      <c r="K591" s="184"/>
      <c r="L591" s="79"/>
      <c r="M591" s="189"/>
      <c r="N591" s="79"/>
      <c r="O591" s="186"/>
      <c r="P591" s="79"/>
      <c r="Q591" s="190"/>
      <c r="R591" s="79"/>
      <c r="S591" s="181"/>
      <c r="T591" s="79"/>
      <c r="U591" s="181"/>
      <c r="V591" s="79"/>
      <c r="W591" s="179"/>
      <c r="X591" s="79"/>
      <c r="Y591" s="179"/>
      <c r="Z591" s="79"/>
      <c r="AA591" s="181"/>
      <c r="AB591" s="79"/>
      <c r="AC591" s="181"/>
      <c r="AD591" s="79"/>
      <c r="AE591" s="179"/>
      <c r="AF591" s="79"/>
      <c r="AG591" s="179"/>
      <c r="AH591" s="79"/>
      <c r="AI591" s="181"/>
      <c r="AJ591" s="79"/>
      <c r="AK591" s="181"/>
      <c r="AL591" s="79"/>
      <c r="AM591" s="179"/>
      <c r="AN591" s="79"/>
      <c r="AO591" s="179"/>
      <c r="AP591" s="79"/>
      <c r="AQ591" s="181"/>
      <c r="AR591" s="79"/>
      <c r="AS591" s="181"/>
      <c r="AT591" s="79"/>
      <c r="AU591" s="179"/>
      <c r="AV591" s="79"/>
      <c r="AW591" s="179"/>
      <c r="AX591" s="79"/>
      <c r="AY591" s="181"/>
      <c r="AZ591" s="79"/>
      <c r="BA591" s="181"/>
      <c r="BB591" s="79"/>
      <c r="BC591" s="179"/>
      <c r="BD591" s="79"/>
      <c r="BE591" s="179"/>
      <c r="BF591" s="79"/>
      <c r="BG591" s="181"/>
      <c r="BH591" s="79"/>
      <c r="BI591" s="181"/>
      <c r="BJ591" s="79"/>
      <c r="BK591" s="179"/>
      <c r="BL591" s="79"/>
      <c r="BM591" s="179"/>
      <c r="BN591" s="79"/>
      <c r="BO591" s="180"/>
      <c r="BP591" s="78"/>
      <c r="BQ591" s="79"/>
      <c r="BR591" s="26"/>
      <c r="BS591" s="191"/>
      <c r="BT591" s="79"/>
      <c r="BU591" s="192"/>
      <c r="BV591" s="78"/>
      <c r="BW591" s="78"/>
      <c r="BX591" s="78"/>
      <c r="BY591" s="78"/>
      <c r="BZ591" s="78"/>
      <c r="CA591" s="79"/>
      <c r="CB591" s="192"/>
      <c r="CC591" s="78"/>
      <c r="CD591" s="78"/>
      <c r="CE591" s="78"/>
      <c r="CF591" s="78"/>
      <c r="CG591" s="78"/>
      <c r="CH591" s="79"/>
      <c r="CI591" s="27">
        <f t="shared" si="1"/>
        <v>0</v>
      </c>
    </row>
    <row r="592" spans="1:87" ht="34.5" customHeight="1" x14ac:dyDescent="0.25">
      <c r="A592" s="23">
        <f t="shared" si="0"/>
        <v>580</v>
      </c>
      <c r="B592" s="182"/>
      <c r="C592" s="79"/>
      <c r="D592" s="179"/>
      <c r="E592" s="78"/>
      <c r="F592" s="79"/>
      <c r="G592" s="183"/>
      <c r="H592" s="79"/>
      <c r="I592" s="24"/>
      <c r="J592" s="28"/>
      <c r="K592" s="184"/>
      <c r="L592" s="79"/>
      <c r="M592" s="185"/>
      <c r="N592" s="79"/>
      <c r="O592" s="186"/>
      <c r="P592" s="79"/>
      <c r="Q592" s="187"/>
      <c r="R592" s="79"/>
      <c r="S592" s="181"/>
      <c r="T592" s="79"/>
      <c r="U592" s="181"/>
      <c r="V592" s="79"/>
      <c r="W592" s="182"/>
      <c r="X592" s="79"/>
      <c r="Y592" s="182"/>
      <c r="Z592" s="79"/>
      <c r="AA592" s="181"/>
      <c r="AB592" s="79"/>
      <c r="AC592" s="181"/>
      <c r="AD592" s="79"/>
      <c r="AE592" s="182"/>
      <c r="AF592" s="79"/>
      <c r="AG592" s="182"/>
      <c r="AH592" s="79"/>
      <c r="AI592" s="181"/>
      <c r="AJ592" s="79"/>
      <c r="AK592" s="181"/>
      <c r="AL592" s="79"/>
      <c r="AM592" s="182"/>
      <c r="AN592" s="79"/>
      <c r="AO592" s="182"/>
      <c r="AP592" s="79"/>
      <c r="AQ592" s="181"/>
      <c r="AR592" s="79"/>
      <c r="AS592" s="181"/>
      <c r="AT592" s="79"/>
      <c r="AU592" s="182"/>
      <c r="AV592" s="79"/>
      <c r="AW592" s="182"/>
      <c r="AX592" s="79"/>
      <c r="AY592" s="181"/>
      <c r="AZ592" s="79"/>
      <c r="BA592" s="181"/>
      <c r="BB592" s="79"/>
      <c r="BC592" s="182"/>
      <c r="BD592" s="79"/>
      <c r="BE592" s="182"/>
      <c r="BF592" s="79"/>
      <c r="BG592" s="181"/>
      <c r="BH592" s="79"/>
      <c r="BI592" s="181"/>
      <c r="BJ592" s="79"/>
      <c r="BK592" s="182"/>
      <c r="BL592" s="79"/>
      <c r="BM592" s="182"/>
      <c r="BN592" s="79"/>
      <c r="BO592" s="180"/>
      <c r="BP592" s="78"/>
      <c r="BQ592" s="79"/>
      <c r="BR592" s="26"/>
      <c r="BS592" s="193"/>
      <c r="BT592" s="79"/>
      <c r="BU592" s="192"/>
      <c r="BV592" s="78"/>
      <c r="BW592" s="78"/>
      <c r="BX592" s="78"/>
      <c r="BY592" s="78"/>
      <c r="BZ592" s="78"/>
      <c r="CA592" s="79"/>
      <c r="CB592" s="192"/>
      <c r="CC592" s="78"/>
      <c r="CD592" s="78"/>
      <c r="CE592" s="78"/>
      <c r="CF592" s="78"/>
      <c r="CG592" s="78"/>
      <c r="CH592" s="79"/>
      <c r="CI592" s="27">
        <f t="shared" si="1"/>
        <v>0</v>
      </c>
    </row>
    <row r="593" spans="1:87" ht="34.5" customHeight="1" x14ac:dyDescent="0.25">
      <c r="A593" s="23">
        <f t="shared" si="0"/>
        <v>581</v>
      </c>
      <c r="B593" s="179"/>
      <c r="C593" s="79"/>
      <c r="D593" s="181"/>
      <c r="E593" s="78"/>
      <c r="F593" s="79"/>
      <c r="G593" s="188"/>
      <c r="H593" s="79"/>
      <c r="I593" s="24"/>
      <c r="J593" s="25"/>
      <c r="K593" s="184"/>
      <c r="L593" s="79"/>
      <c r="M593" s="189"/>
      <c r="N593" s="79"/>
      <c r="O593" s="186"/>
      <c r="P593" s="79"/>
      <c r="Q593" s="190"/>
      <c r="R593" s="79"/>
      <c r="S593" s="181"/>
      <c r="T593" s="79"/>
      <c r="U593" s="181"/>
      <c r="V593" s="79"/>
      <c r="W593" s="179"/>
      <c r="X593" s="79"/>
      <c r="Y593" s="179"/>
      <c r="Z593" s="79"/>
      <c r="AA593" s="181"/>
      <c r="AB593" s="79"/>
      <c r="AC593" s="181"/>
      <c r="AD593" s="79"/>
      <c r="AE593" s="179"/>
      <c r="AF593" s="79"/>
      <c r="AG593" s="179"/>
      <c r="AH593" s="79"/>
      <c r="AI593" s="181"/>
      <c r="AJ593" s="79"/>
      <c r="AK593" s="181"/>
      <c r="AL593" s="79"/>
      <c r="AM593" s="179"/>
      <c r="AN593" s="79"/>
      <c r="AO593" s="179"/>
      <c r="AP593" s="79"/>
      <c r="AQ593" s="181"/>
      <c r="AR593" s="79"/>
      <c r="AS593" s="181"/>
      <c r="AT593" s="79"/>
      <c r="AU593" s="179"/>
      <c r="AV593" s="79"/>
      <c r="AW593" s="179"/>
      <c r="AX593" s="79"/>
      <c r="AY593" s="181"/>
      <c r="AZ593" s="79"/>
      <c r="BA593" s="181"/>
      <c r="BB593" s="79"/>
      <c r="BC593" s="179"/>
      <c r="BD593" s="79"/>
      <c r="BE593" s="179"/>
      <c r="BF593" s="79"/>
      <c r="BG593" s="181"/>
      <c r="BH593" s="79"/>
      <c r="BI593" s="181"/>
      <c r="BJ593" s="79"/>
      <c r="BK593" s="179"/>
      <c r="BL593" s="79"/>
      <c r="BM593" s="179"/>
      <c r="BN593" s="79"/>
      <c r="BO593" s="180"/>
      <c r="BP593" s="78"/>
      <c r="BQ593" s="79"/>
      <c r="BR593" s="26"/>
      <c r="BS593" s="191"/>
      <c r="BT593" s="79"/>
      <c r="BU593" s="192"/>
      <c r="BV593" s="78"/>
      <c r="BW593" s="78"/>
      <c r="BX593" s="78"/>
      <c r="BY593" s="78"/>
      <c r="BZ593" s="78"/>
      <c r="CA593" s="79"/>
      <c r="CB593" s="192"/>
      <c r="CC593" s="78"/>
      <c r="CD593" s="78"/>
      <c r="CE593" s="78"/>
      <c r="CF593" s="78"/>
      <c r="CG593" s="78"/>
      <c r="CH593" s="79"/>
      <c r="CI593" s="27">
        <f t="shared" si="1"/>
        <v>0</v>
      </c>
    </row>
    <row r="594" spans="1:87" ht="34.5" customHeight="1" x14ac:dyDescent="0.25">
      <c r="A594" s="23">
        <f t="shared" si="0"/>
        <v>582</v>
      </c>
      <c r="B594" s="182"/>
      <c r="C594" s="79"/>
      <c r="D594" s="179"/>
      <c r="E594" s="78"/>
      <c r="F594" s="79"/>
      <c r="G594" s="183"/>
      <c r="H594" s="79"/>
      <c r="I594" s="24"/>
      <c r="J594" s="28"/>
      <c r="K594" s="184"/>
      <c r="L594" s="79"/>
      <c r="M594" s="185"/>
      <c r="N594" s="79"/>
      <c r="O594" s="186"/>
      <c r="P594" s="79"/>
      <c r="Q594" s="187"/>
      <c r="R594" s="79"/>
      <c r="S594" s="181"/>
      <c r="T594" s="79"/>
      <c r="U594" s="181"/>
      <c r="V594" s="79"/>
      <c r="W594" s="182"/>
      <c r="X594" s="79"/>
      <c r="Y594" s="182"/>
      <c r="Z594" s="79"/>
      <c r="AA594" s="181"/>
      <c r="AB594" s="79"/>
      <c r="AC594" s="181"/>
      <c r="AD594" s="79"/>
      <c r="AE594" s="182"/>
      <c r="AF594" s="79"/>
      <c r="AG594" s="182"/>
      <c r="AH594" s="79"/>
      <c r="AI594" s="181"/>
      <c r="AJ594" s="79"/>
      <c r="AK594" s="181"/>
      <c r="AL594" s="79"/>
      <c r="AM594" s="182"/>
      <c r="AN594" s="79"/>
      <c r="AO594" s="182"/>
      <c r="AP594" s="79"/>
      <c r="AQ594" s="181"/>
      <c r="AR594" s="79"/>
      <c r="AS594" s="181"/>
      <c r="AT594" s="79"/>
      <c r="AU594" s="182"/>
      <c r="AV594" s="79"/>
      <c r="AW594" s="182"/>
      <c r="AX594" s="79"/>
      <c r="AY594" s="181"/>
      <c r="AZ594" s="79"/>
      <c r="BA594" s="181"/>
      <c r="BB594" s="79"/>
      <c r="BC594" s="182"/>
      <c r="BD594" s="79"/>
      <c r="BE594" s="182"/>
      <c r="BF594" s="79"/>
      <c r="BG594" s="181"/>
      <c r="BH594" s="79"/>
      <c r="BI594" s="181"/>
      <c r="BJ594" s="79"/>
      <c r="BK594" s="182"/>
      <c r="BL594" s="79"/>
      <c r="BM594" s="182"/>
      <c r="BN594" s="79"/>
      <c r="BO594" s="180"/>
      <c r="BP594" s="78"/>
      <c r="BQ594" s="79"/>
      <c r="BR594" s="26"/>
      <c r="BS594" s="193"/>
      <c r="BT594" s="79"/>
      <c r="BU594" s="192"/>
      <c r="BV594" s="78"/>
      <c r="BW594" s="78"/>
      <c r="BX594" s="78"/>
      <c r="BY594" s="78"/>
      <c r="BZ594" s="78"/>
      <c r="CA594" s="79"/>
      <c r="CB594" s="192"/>
      <c r="CC594" s="78"/>
      <c r="CD594" s="78"/>
      <c r="CE594" s="78"/>
      <c r="CF594" s="78"/>
      <c r="CG594" s="78"/>
      <c r="CH594" s="79"/>
      <c r="CI594" s="27">
        <f t="shared" si="1"/>
        <v>0</v>
      </c>
    </row>
    <row r="595" spans="1:87" ht="34.5" customHeight="1" x14ac:dyDescent="0.25">
      <c r="A595" s="23">
        <f t="shared" si="0"/>
        <v>583</v>
      </c>
      <c r="B595" s="179"/>
      <c r="C595" s="79"/>
      <c r="D595" s="181"/>
      <c r="E595" s="78"/>
      <c r="F595" s="79"/>
      <c r="G595" s="188"/>
      <c r="H595" s="79"/>
      <c r="I595" s="24"/>
      <c r="J595" s="25"/>
      <c r="K595" s="184"/>
      <c r="L595" s="79"/>
      <c r="M595" s="189"/>
      <c r="N595" s="79"/>
      <c r="O595" s="186"/>
      <c r="P595" s="79"/>
      <c r="Q595" s="190"/>
      <c r="R595" s="79"/>
      <c r="S595" s="181"/>
      <c r="T595" s="79"/>
      <c r="U595" s="181"/>
      <c r="V595" s="79"/>
      <c r="W595" s="179"/>
      <c r="X595" s="79"/>
      <c r="Y595" s="179"/>
      <c r="Z595" s="79"/>
      <c r="AA595" s="181"/>
      <c r="AB595" s="79"/>
      <c r="AC595" s="181"/>
      <c r="AD595" s="79"/>
      <c r="AE595" s="179"/>
      <c r="AF595" s="79"/>
      <c r="AG595" s="179"/>
      <c r="AH595" s="79"/>
      <c r="AI595" s="181"/>
      <c r="AJ595" s="79"/>
      <c r="AK595" s="181"/>
      <c r="AL595" s="79"/>
      <c r="AM595" s="179"/>
      <c r="AN595" s="79"/>
      <c r="AO595" s="179"/>
      <c r="AP595" s="79"/>
      <c r="AQ595" s="181"/>
      <c r="AR595" s="79"/>
      <c r="AS595" s="181"/>
      <c r="AT595" s="79"/>
      <c r="AU595" s="179"/>
      <c r="AV595" s="79"/>
      <c r="AW595" s="179"/>
      <c r="AX595" s="79"/>
      <c r="AY595" s="181"/>
      <c r="AZ595" s="79"/>
      <c r="BA595" s="181"/>
      <c r="BB595" s="79"/>
      <c r="BC595" s="179"/>
      <c r="BD595" s="79"/>
      <c r="BE595" s="179"/>
      <c r="BF595" s="79"/>
      <c r="BG595" s="181"/>
      <c r="BH595" s="79"/>
      <c r="BI595" s="181"/>
      <c r="BJ595" s="79"/>
      <c r="BK595" s="179"/>
      <c r="BL595" s="79"/>
      <c r="BM595" s="179"/>
      <c r="BN595" s="79"/>
      <c r="BO595" s="180"/>
      <c r="BP595" s="78"/>
      <c r="BQ595" s="79"/>
      <c r="BR595" s="26"/>
      <c r="BS595" s="191"/>
      <c r="BT595" s="79"/>
      <c r="BU595" s="192"/>
      <c r="BV595" s="78"/>
      <c r="BW595" s="78"/>
      <c r="BX595" s="78"/>
      <c r="BY595" s="78"/>
      <c r="BZ595" s="78"/>
      <c r="CA595" s="79"/>
      <c r="CB595" s="192"/>
      <c r="CC595" s="78"/>
      <c r="CD595" s="78"/>
      <c r="CE595" s="78"/>
      <c r="CF595" s="78"/>
      <c r="CG595" s="78"/>
      <c r="CH595" s="79"/>
      <c r="CI595" s="27">
        <f t="shared" si="1"/>
        <v>0</v>
      </c>
    </row>
    <row r="596" spans="1:87" ht="34.5" customHeight="1" x14ac:dyDescent="0.25">
      <c r="A596" s="23">
        <f t="shared" si="0"/>
        <v>584</v>
      </c>
      <c r="B596" s="182"/>
      <c r="C596" s="79"/>
      <c r="D596" s="179"/>
      <c r="E596" s="78"/>
      <c r="F596" s="79"/>
      <c r="G596" s="183"/>
      <c r="H596" s="79"/>
      <c r="I596" s="24"/>
      <c r="J596" s="28"/>
      <c r="K596" s="184"/>
      <c r="L596" s="79"/>
      <c r="M596" s="185"/>
      <c r="N596" s="79"/>
      <c r="O596" s="186"/>
      <c r="P596" s="79"/>
      <c r="Q596" s="187"/>
      <c r="R596" s="79"/>
      <c r="S596" s="181"/>
      <c r="T596" s="79"/>
      <c r="U596" s="181"/>
      <c r="V596" s="79"/>
      <c r="W596" s="182"/>
      <c r="X596" s="79"/>
      <c r="Y596" s="182"/>
      <c r="Z596" s="79"/>
      <c r="AA596" s="181"/>
      <c r="AB596" s="79"/>
      <c r="AC596" s="181"/>
      <c r="AD596" s="79"/>
      <c r="AE596" s="182"/>
      <c r="AF596" s="79"/>
      <c r="AG596" s="182"/>
      <c r="AH596" s="79"/>
      <c r="AI596" s="181"/>
      <c r="AJ596" s="79"/>
      <c r="AK596" s="181"/>
      <c r="AL596" s="79"/>
      <c r="AM596" s="182"/>
      <c r="AN596" s="79"/>
      <c r="AO596" s="182"/>
      <c r="AP596" s="79"/>
      <c r="AQ596" s="181"/>
      <c r="AR596" s="79"/>
      <c r="AS596" s="181"/>
      <c r="AT596" s="79"/>
      <c r="AU596" s="182"/>
      <c r="AV596" s="79"/>
      <c r="AW596" s="182"/>
      <c r="AX596" s="79"/>
      <c r="AY596" s="181"/>
      <c r="AZ596" s="79"/>
      <c r="BA596" s="181"/>
      <c r="BB596" s="79"/>
      <c r="BC596" s="182"/>
      <c r="BD596" s="79"/>
      <c r="BE596" s="182"/>
      <c r="BF596" s="79"/>
      <c r="BG596" s="181"/>
      <c r="BH596" s="79"/>
      <c r="BI596" s="181"/>
      <c r="BJ596" s="79"/>
      <c r="BK596" s="182"/>
      <c r="BL596" s="79"/>
      <c r="BM596" s="182"/>
      <c r="BN596" s="79"/>
      <c r="BO596" s="180"/>
      <c r="BP596" s="78"/>
      <c r="BQ596" s="79"/>
      <c r="BR596" s="26"/>
      <c r="BS596" s="193"/>
      <c r="BT596" s="79"/>
      <c r="BU596" s="192"/>
      <c r="BV596" s="78"/>
      <c r="BW596" s="78"/>
      <c r="BX596" s="78"/>
      <c r="BY596" s="78"/>
      <c r="BZ596" s="78"/>
      <c r="CA596" s="79"/>
      <c r="CB596" s="192"/>
      <c r="CC596" s="78"/>
      <c r="CD596" s="78"/>
      <c r="CE596" s="78"/>
      <c r="CF596" s="78"/>
      <c r="CG596" s="78"/>
      <c r="CH596" s="79"/>
      <c r="CI596" s="27">
        <f t="shared" si="1"/>
        <v>0</v>
      </c>
    </row>
    <row r="597" spans="1:87" ht="34.5" customHeight="1" x14ac:dyDescent="0.25">
      <c r="A597" s="23">
        <f t="shared" si="0"/>
        <v>585</v>
      </c>
      <c r="B597" s="179"/>
      <c r="C597" s="79"/>
      <c r="D597" s="181"/>
      <c r="E597" s="78"/>
      <c r="F597" s="79"/>
      <c r="G597" s="188"/>
      <c r="H597" s="79"/>
      <c r="I597" s="24"/>
      <c r="J597" s="25"/>
      <c r="K597" s="184"/>
      <c r="L597" s="79"/>
      <c r="M597" s="189"/>
      <c r="N597" s="79"/>
      <c r="O597" s="186"/>
      <c r="P597" s="79"/>
      <c r="Q597" s="190"/>
      <c r="R597" s="79"/>
      <c r="S597" s="181"/>
      <c r="T597" s="79"/>
      <c r="U597" s="181"/>
      <c r="V597" s="79"/>
      <c r="W597" s="179"/>
      <c r="X597" s="79"/>
      <c r="Y597" s="179"/>
      <c r="Z597" s="79"/>
      <c r="AA597" s="181"/>
      <c r="AB597" s="79"/>
      <c r="AC597" s="181"/>
      <c r="AD597" s="79"/>
      <c r="AE597" s="179"/>
      <c r="AF597" s="79"/>
      <c r="AG597" s="179"/>
      <c r="AH597" s="79"/>
      <c r="AI597" s="181"/>
      <c r="AJ597" s="79"/>
      <c r="AK597" s="181"/>
      <c r="AL597" s="79"/>
      <c r="AM597" s="179"/>
      <c r="AN597" s="79"/>
      <c r="AO597" s="179"/>
      <c r="AP597" s="79"/>
      <c r="AQ597" s="181"/>
      <c r="AR597" s="79"/>
      <c r="AS597" s="181"/>
      <c r="AT597" s="79"/>
      <c r="AU597" s="179"/>
      <c r="AV597" s="79"/>
      <c r="AW597" s="179"/>
      <c r="AX597" s="79"/>
      <c r="AY597" s="181"/>
      <c r="AZ597" s="79"/>
      <c r="BA597" s="181"/>
      <c r="BB597" s="79"/>
      <c r="BC597" s="179"/>
      <c r="BD597" s="79"/>
      <c r="BE597" s="179"/>
      <c r="BF597" s="79"/>
      <c r="BG597" s="181"/>
      <c r="BH597" s="79"/>
      <c r="BI597" s="181"/>
      <c r="BJ597" s="79"/>
      <c r="BK597" s="179"/>
      <c r="BL597" s="79"/>
      <c r="BM597" s="179"/>
      <c r="BN597" s="79"/>
      <c r="BO597" s="180"/>
      <c r="BP597" s="78"/>
      <c r="BQ597" s="79"/>
      <c r="BR597" s="26"/>
      <c r="BS597" s="191"/>
      <c r="BT597" s="79"/>
      <c r="BU597" s="192"/>
      <c r="BV597" s="78"/>
      <c r="BW597" s="78"/>
      <c r="BX597" s="78"/>
      <c r="BY597" s="78"/>
      <c r="BZ597" s="78"/>
      <c r="CA597" s="79"/>
      <c r="CB597" s="192"/>
      <c r="CC597" s="78"/>
      <c r="CD597" s="78"/>
      <c r="CE597" s="78"/>
      <c r="CF597" s="78"/>
      <c r="CG597" s="78"/>
      <c r="CH597" s="79"/>
      <c r="CI597" s="27">
        <f t="shared" si="1"/>
        <v>0</v>
      </c>
    </row>
    <row r="598" spans="1:87" ht="34.5" customHeight="1" x14ac:dyDescent="0.25">
      <c r="A598" s="23">
        <f t="shared" si="0"/>
        <v>586</v>
      </c>
      <c r="B598" s="182"/>
      <c r="C598" s="79"/>
      <c r="D598" s="179"/>
      <c r="E598" s="78"/>
      <c r="F598" s="79"/>
      <c r="G598" s="183"/>
      <c r="H598" s="79"/>
      <c r="I598" s="24"/>
      <c r="J598" s="28"/>
      <c r="K598" s="184"/>
      <c r="L598" s="79"/>
      <c r="M598" s="185"/>
      <c r="N598" s="79"/>
      <c r="O598" s="186"/>
      <c r="P598" s="79"/>
      <c r="Q598" s="187"/>
      <c r="R598" s="79"/>
      <c r="S598" s="181"/>
      <c r="T598" s="79"/>
      <c r="U598" s="181"/>
      <c r="V598" s="79"/>
      <c r="W598" s="182"/>
      <c r="X598" s="79"/>
      <c r="Y598" s="182"/>
      <c r="Z598" s="79"/>
      <c r="AA598" s="181"/>
      <c r="AB598" s="79"/>
      <c r="AC598" s="181"/>
      <c r="AD598" s="79"/>
      <c r="AE598" s="182"/>
      <c r="AF598" s="79"/>
      <c r="AG598" s="182"/>
      <c r="AH598" s="79"/>
      <c r="AI598" s="181"/>
      <c r="AJ598" s="79"/>
      <c r="AK598" s="181"/>
      <c r="AL598" s="79"/>
      <c r="AM598" s="182"/>
      <c r="AN598" s="79"/>
      <c r="AO598" s="182"/>
      <c r="AP598" s="79"/>
      <c r="AQ598" s="181"/>
      <c r="AR598" s="79"/>
      <c r="AS598" s="181"/>
      <c r="AT598" s="79"/>
      <c r="AU598" s="182"/>
      <c r="AV598" s="79"/>
      <c r="AW598" s="182"/>
      <c r="AX598" s="79"/>
      <c r="AY598" s="181"/>
      <c r="AZ598" s="79"/>
      <c r="BA598" s="181"/>
      <c r="BB598" s="79"/>
      <c r="BC598" s="182"/>
      <c r="BD598" s="79"/>
      <c r="BE598" s="182"/>
      <c r="BF598" s="79"/>
      <c r="BG598" s="181"/>
      <c r="BH598" s="79"/>
      <c r="BI598" s="181"/>
      <c r="BJ598" s="79"/>
      <c r="BK598" s="182"/>
      <c r="BL598" s="79"/>
      <c r="BM598" s="182"/>
      <c r="BN598" s="79"/>
      <c r="BO598" s="180"/>
      <c r="BP598" s="78"/>
      <c r="BQ598" s="79"/>
      <c r="BR598" s="26"/>
      <c r="BS598" s="193"/>
      <c r="BT598" s="79"/>
      <c r="BU598" s="192"/>
      <c r="BV598" s="78"/>
      <c r="BW598" s="78"/>
      <c r="BX598" s="78"/>
      <c r="BY598" s="78"/>
      <c r="BZ598" s="78"/>
      <c r="CA598" s="79"/>
      <c r="CB598" s="192"/>
      <c r="CC598" s="78"/>
      <c r="CD598" s="78"/>
      <c r="CE598" s="78"/>
      <c r="CF598" s="78"/>
      <c r="CG598" s="78"/>
      <c r="CH598" s="79"/>
      <c r="CI598" s="27">
        <f t="shared" si="1"/>
        <v>0</v>
      </c>
    </row>
    <row r="599" spans="1:87" ht="34.5" customHeight="1" x14ac:dyDescent="0.25">
      <c r="A599" s="23">
        <f t="shared" si="0"/>
        <v>587</v>
      </c>
      <c r="B599" s="179"/>
      <c r="C599" s="79"/>
      <c r="D599" s="181"/>
      <c r="E599" s="78"/>
      <c r="F599" s="79"/>
      <c r="G599" s="188"/>
      <c r="H599" s="79"/>
      <c r="I599" s="24"/>
      <c r="J599" s="25"/>
      <c r="K599" s="184"/>
      <c r="L599" s="79"/>
      <c r="M599" s="189"/>
      <c r="N599" s="79"/>
      <c r="O599" s="186"/>
      <c r="P599" s="79"/>
      <c r="Q599" s="190"/>
      <c r="R599" s="79"/>
      <c r="S599" s="181"/>
      <c r="T599" s="79"/>
      <c r="U599" s="181"/>
      <c r="V599" s="79"/>
      <c r="W599" s="179"/>
      <c r="X599" s="79"/>
      <c r="Y599" s="179"/>
      <c r="Z599" s="79"/>
      <c r="AA599" s="181"/>
      <c r="AB599" s="79"/>
      <c r="AC599" s="181"/>
      <c r="AD599" s="79"/>
      <c r="AE599" s="179"/>
      <c r="AF599" s="79"/>
      <c r="AG599" s="179"/>
      <c r="AH599" s="79"/>
      <c r="AI599" s="181"/>
      <c r="AJ599" s="79"/>
      <c r="AK599" s="181"/>
      <c r="AL599" s="79"/>
      <c r="AM599" s="179"/>
      <c r="AN599" s="79"/>
      <c r="AO599" s="179"/>
      <c r="AP599" s="79"/>
      <c r="AQ599" s="181"/>
      <c r="AR599" s="79"/>
      <c r="AS599" s="181"/>
      <c r="AT599" s="79"/>
      <c r="AU599" s="179"/>
      <c r="AV599" s="79"/>
      <c r="AW599" s="179"/>
      <c r="AX599" s="79"/>
      <c r="AY599" s="181"/>
      <c r="AZ599" s="79"/>
      <c r="BA599" s="181"/>
      <c r="BB599" s="79"/>
      <c r="BC599" s="179"/>
      <c r="BD599" s="79"/>
      <c r="BE599" s="179"/>
      <c r="BF599" s="79"/>
      <c r="BG599" s="181"/>
      <c r="BH599" s="79"/>
      <c r="BI599" s="181"/>
      <c r="BJ599" s="79"/>
      <c r="BK599" s="179"/>
      <c r="BL599" s="79"/>
      <c r="BM599" s="179"/>
      <c r="BN599" s="79"/>
      <c r="BO599" s="180"/>
      <c r="BP599" s="78"/>
      <c r="BQ599" s="79"/>
      <c r="BR599" s="26"/>
      <c r="BS599" s="191"/>
      <c r="BT599" s="79"/>
      <c r="BU599" s="192"/>
      <c r="BV599" s="78"/>
      <c r="BW599" s="78"/>
      <c r="BX599" s="78"/>
      <c r="BY599" s="78"/>
      <c r="BZ599" s="78"/>
      <c r="CA599" s="79"/>
      <c r="CB599" s="192"/>
      <c r="CC599" s="78"/>
      <c r="CD599" s="78"/>
      <c r="CE599" s="78"/>
      <c r="CF599" s="78"/>
      <c r="CG599" s="78"/>
      <c r="CH599" s="79"/>
      <c r="CI599" s="27">
        <f t="shared" si="1"/>
        <v>0</v>
      </c>
    </row>
    <row r="600" spans="1:87" ht="34.5" customHeight="1" x14ac:dyDescent="0.25">
      <c r="A600" s="23">
        <f t="shared" si="0"/>
        <v>588</v>
      </c>
      <c r="B600" s="182"/>
      <c r="C600" s="79"/>
      <c r="D600" s="179"/>
      <c r="E600" s="78"/>
      <c r="F600" s="79"/>
      <c r="G600" s="183"/>
      <c r="H600" s="79"/>
      <c r="I600" s="24"/>
      <c r="J600" s="28"/>
      <c r="K600" s="184"/>
      <c r="L600" s="79"/>
      <c r="M600" s="185"/>
      <c r="N600" s="79"/>
      <c r="O600" s="186"/>
      <c r="P600" s="79"/>
      <c r="Q600" s="187"/>
      <c r="R600" s="79"/>
      <c r="S600" s="181"/>
      <c r="T600" s="79"/>
      <c r="U600" s="181"/>
      <c r="V600" s="79"/>
      <c r="W600" s="182"/>
      <c r="X600" s="79"/>
      <c r="Y600" s="182"/>
      <c r="Z600" s="79"/>
      <c r="AA600" s="181"/>
      <c r="AB600" s="79"/>
      <c r="AC600" s="181"/>
      <c r="AD600" s="79"/>
      <c r="AE600" s="182"/>
      <c r="AF600" s="79"/>
      <c r="AG600" s="182"/>
      <c r="AH600" s="79"/>
      <c r="AI600" s="181"/>
      <c r="AJ600" s="79"/>
      <c r="AK600" s="181"/>
      <c r="AL600" s="79"/>
      <c r="AM600" s="182"/>
      <c r="AN600" s="79"/>
      <c r="AO600" s="182"/>
      <c r="AP600" s="79"/>
      <c r="AQ600" s="181"/>
      <c r="AR600" s="79"/>
      <c r="AS600" s="181"/>
      <c r="AT600" s="79"/>
      <c r="AU600" s="182"/>
      <c r="AV600" s="79"/>
      <c r="AW600" s="182"/>
      <c r="AX600" s="79"/>
      <c r="AY600" s="181"/>
      <c r="AZ600" s="79"/>
      <c r="BA600" s="181"/>
      <c r="BB600" s="79"/>
      <c r="BC600" s="182"/>
      <c r="BD600" s="79"/>
      <c r="BE600" s="182"/>
      <c r="BF600" s="79"/>
      <c r="BG600" s="181"/>
      <c r="BH600" s="79"/>
      <c r="BI600" s="181"/>
      <c r="BJ600" s="79"/>
      <c r="BK600" s="182"/>
      <c r="BL600" s="79"/>
      <c r="BM600" s="182"/>
      <c r="BN600" s="79"/>
      <c r="BO600" s="180"/>
      <c r="BP600" s="78"/>
      <c r="BQ600" s="79"/>
      <c r="BR600" s="26"/>
      <c r="BS600" s="193"/>
      <c r="BT600" s="79"/>
      <c r="BU600" s="192"/>
      <c r="BV600" s="78"/>
      <c r="BW600" s="78"/>
      <c r="BX600" s="78"/>
      <c r="BY600" s="78"/>
      <c r="BZ600" s="78"/>
      <c r="CA600" s="79"/>
      <c r="CB600" s="192"/>
      <c r="CC600" s="78"/>
      <c r="CD600" s="78"/>
      <c r="CE600" s="78"/>
      <c r="CF600" s="78"/>
      <c r="CG600" s="78"/>
      <c r="CH600" s="79"/>
      <c r="CI600" s="27">
        <f t="shared" si="1"/>
        <v>0</v>
      </c>
    </row>
    <row r="601" spans="1:87" ht="34.5" customHeight="1" x14ac:dyDescent="0.25">
      <c r="A601" s="23">
        <f t="shared" si="0"/>
        <v>589</v>
      </c>
      <c r="B601" s="179"/>
      <c r="C601" s="79"/>
      <c r="D601" s="181"/>
      <c r="E601" s="78"/>
      <c r="F601" s="79"/>
      <c r="G601" s="188"/>
      <c r="H601" s="79"/>
      <c r="I601" s="24"/>
      <c r="J601" s="25"/>
      <c r="K601" s="184"/>
      <c r="L601" s="79"/>
      <c r="M601" s="189"/>
      <c r="N601" s="79"/>
      <c r="O601" s="186"/>
      <c r="P601" s="79"/>
      <c r="Q601" s="190"/>
      <c r="R601" s="79"/>
      <c r="S601" s="181"/>
      <c r="T601" s="79"/>
      <c r="U601" s="181"/>
      <c r="V601" s="79"/>
      <c r="W601" s="179"/>
      <c r="X601" s="79"/>
      <c r="Y601" s="179"/>
      <c r="Z601" s="79"/>
      <c r="AA601" s="181"/>
      <c r="AB601" s="79"/>
      <c r="AC601" s="181"/>
      <c r="AD601" s="79"/>
      <c r="AE601" s="179"/>
      <c r="AF601" s="79"/>
      <c r="AG601" s="179"/>
      <c r="AH601" s="79"/>
      <c r="AI601" s="181"/>
      <c r="AJ601" s="79"/>
      <c r="AK601" s="181"/>
      <c r="AL601" s="79"/>
      <c r="AM601" s="179"/>
      <c r="AN601" s="79"/>
      <c r="AO601" s="179"/>
      <c r="AP601" s="79"/>
      <c r="AQ601" s="181"/>
      <c r="AR601" s="79"/>
      <c r="AS601" s="181"/>
      <c r="AT601" s="79"/>
      <c r="AU601" s="179"/>
      <c r="AV601" s="79"/>
      <c r="AW601" s="179"/>
      <c r="AX601" s="79"/>
      <c r="AY601" s="181"/>
      <c r="AZ601" s="79"/>
      <c r="BA601" s="181"/>
      <c r="BB601" s="79"/>
      <c r="BC601" s="179"/>
      <c r="BD601" s="79"/>
      <c r="BE601" s="179"/>
      <c r="BF601" s="79"/>
      <c r="BG601" s="181"/>
      <c r="BH601" s="79"/>
      <c r="BI601" s="181"/>
      <c r="BJ601" s="79"/>
      <c r="BK601" s="179"/>
      <c r="BL601" s="79"/>
      <c r="BM601" s="179"/>
      <c r="BN601" s="79"/>
      <c r="BO601" s="180"/>
      <c r="BP601" s="78"/>
      <c r="BQ601" s="79"/>
      <c r="BR601" s="26"/>
      <c r="BS601" s="191"/>
      <c r="BT601" s="79"/>
      <c r="BU601" s="192"/>
      <c r="BV601" s="78"/>
      <c r="BW601" s="78"/>
      <c r="BX601" s="78"/>
      <c r="BY601" s="78"/>
      <c r="BZ601" s="78"/>
      <c r="CA601" s="79"/>
      <c r="CB601" s="192"/>
      <c r="CC601" s="78"/>
      <c r="CD601" s="78"/>
      <c r="CE601" s="78"/>
      <c r="CF601" s="78"/>
      <c r="CG601" s="78"/>
      <c r="CH601" s="79"/>
      <c r="CI601" s="27">
        <f t="shared" si="1"/>
        <v>0</v>
      </c>
    </row>
    <row r="602" spans="1:87" ht="34.5" customHeight="1" x14ac:dyDescent="0.25">
      <c r="A602" s="23">
        <f t="shared" si="0"/>
        <v>590</v>
      </c>
      <c r="B602" s="182"/>
      <c r="C602" s="79"/>
      <c r="D602" s="179"/>
      <c r="E602" s="78"/>
      <c r="F602" s="79"/>
      <c r="G602" s="183"/>
      <c r="H602" s="79"/>
      <c r="I602" s="24"/>
      <c r="J602" s="28"/>
      <c r="K602" s="184"/>
      <c r="L602" s="79"/>
      <c r="M602" s="185"/>
      <c r="N602" s="79"/>
      <c r="O602" s="186"/>
      <c r="P602" s="79"/>
      <c r="Q602" s="187"/>
      <c r="R602" s="79"/>
      <c r="S602" s="181"/>
      <c r="T602" s="79"/>
      <c r="U602" s="181"/>
      <c r="V602" s="79"/>
      <c r="W602" s="182"/>
      <c r="X602" s="79"/>
      <c r="Y602" s="182"/>
      <c r="Z602" s="79"/>
      <c r="AA602" s="181"/>
      <c r="AB602" s="79"/>
      <c r="AC602" s="181"/>
      <c r="AD602" s="79"/>
      <c r="AE602" s="182"/>
      <c r="AF602" s="79"/>
      <c r="AG602" s="182"/>
      <c r="AH602" s="79"/>
      <c r="AI602" s="181"/>
      <c r="AJ602" s="79"/>
      <c r="AK602" s="181"/>
      <c r="AL602" s="79"/>
      <c r="AM602" s="182"/>
      <c r="AN602" s="79"/>
      <c r="AO602" s="182"/>
      <c r="AP602" s="79"/>
      <c r="AQ602" s="181"/>
      <c r="AR602" s="79"/>
      <c r="AS602" s="181"/>
      <c r="AT602" s="79"/>
      <c r="AU602" s="182"/>
      <c r="AV602" s="79"/>
      <c r="AW602" s="182"/>
      <c r="AX602" s="79"/>
      <c r="AY602" s="181"/>
      <c r="AZ602" s="79"/>
      <c r="BA602" s="181"/>
      <c r="BB602" s="79"/>
      <c r="BC602" s="182"/>
      <c r="BD602" s="79"/>
      <c r="BE602" s="182"/>
      <c r="BF602" s="79"/>
      <c r="BG602" s="181"/>
      <c r="BH602" s="79"/>
      <c r="BI602" s="181"/>
      <c r="BJ602" s="79"/>
      <c r="BK602" s="182"/>
      <c r="BL602" s="79"/>
      <c r="BM602" s="182"/>
      <c r="BN602" s="79"/>
      <c r="BO602" s="180"/>
      <c r="BP602" s="78"/>
      <c r="BQ602" s="79"/>
      <c r="BR602" s="26"/>
      <c r="BS602" s="193"/>
      <c r="BT602" s="79"/>
      <c r="BU602" s="192"/>
      <c r="BV602" s="78"/>
      <c r="BW602" s="78"/>
      <c r="BX602" s="78"/>
      <c r="BY602" s="78"/>
      <c r="BZ602" s="78"/>
      <c r="CA602" s="79"/>
      <c r="CB602" s="192"/>
      <c r="CC602" s="78"/>
      <c r="CD602" s="78"/>
      <c r="CE602" s="78"/>
      <c r="CF602" s="78"/>
      <c r="CG602" s="78"/>
      <c r="CH602" s="79"/>
      <c r="CI602" s="27">
        <f t="shared" si="1"/>
        <v>0</v>
      </c>
    </row>
    <row r="603" spans="1:87" ht="34.5" customHeight="1" x14ac:dyDescent="0.25">
      <c r="A603" s="23">
        <f t="shared" si="0"/>
        <v>591</v>
      </c>
      <c r="B603" s="179"/>
      <c r="C603" s="79"/>
      <c r="D603" s="181"/>
      <c r="E603" s="78"/>
      <c r="F603" s="79"/>
      <c r="G603" s="188"/>
      <c r="H603" s="79"/>
      <c r="I603" s="24"/>
      <c r="J603" s="25"/>
      <c r="K603" s="184"/>
      <c r="L603" s="79"/>
      <c r="M603" s="189"/>
      <c r="N603" s="79"/>
      <c r="O603" s="186"/>
      <c r="P603" s="79"/>
      <c r="Q603" s="190"/>
      <c r="R603" s="79"/>
      <c r="S603" s="181"/>
      <c r="T603" s="79"/>
      <c r="U603" s="181"/>
      <c r="V603" s="79"/>
      <c r="W603" s="179"/>
      <c r="X603" s="79"/>
      <c r="Y603" s="179"/>
      <c r="Z603" s="79"/>
      <c r="AA603" s="181"/>
      <c r="AB603" s="79"/>
      <c r="AC603" s="181"/>
      <c r="AD603" s="79"/>
      <c r="AE603" s="179"/>
      <c r="AF603" s="79"/>
      <c r="AG603" s="179"/>
      <c r="AH603" s="79"/>
      <c r="AI603" s="181"/>
      <c r="AJ603" s="79"/>
      <c r="AK603" s="181"/>
      <c r="AL603" s="79"/>
      <c r="AM603" s="179"/>
      <c r="AN603" s="79"/>
      <c r="AO603" s="179"/>
      <c r="AP603" s="79"/>
      <c r="AQ603" s="181"/>
      <c r="AR603" s="79"/>
      <c r="AS603" s="181"/>
      <c r="AT603" s="79"/>
      <c r="AU603" s="179"/>
      <c r="AV603" s="79"/>
      <c r="AW603" s="179"/>
      <c r="AX603" s="79"/>
      <c r="AY603" s="181"/>
      <c r="AZ603" s="79"/>
      <c r="BA603" s="181"/>
      <c r="BB603" s="79"/>
      <c r="BC603" s="179"/>
      <c r="BD603" s="79"/>
      <c r="BE603" s="179"/>
      <c r="BF603" s="79"/>
      <c r="BG603" s="181"/>
      <c r="BH603" s="79"/>
      <c r="BI603" s="181"/>
      <c r="BJ603" s="79"/>
      <c r="BK603" s="179"/>
      <c r="BL603" s="79"/>
      <c r="BM603" s="179"/>
      <c r="BN603" s="79"/>
      <c r="BO603" s="180"/>
      <c r="BP603" s="78"/>
      <c r="BQ603" s="79"/>
      <c r="BR603" s="26"/>
      <c r="BS603" s="191"/>
      <c r="BT603" s="79"/>
      <c r="BU603" s="192"/>
      <c r="BV603" s="78"/>
      <c r="BW603" s="78"/>
      <c r="BX603" s="78"/>
      <c r="BY603" s="78"/>
      <c r="BZ603" s="78"/>
      <c r="CA603" s="79"/>
      <c r="CB603" s="192"/>
      <c r="CC603" s="78"/>
      <c r="CD603" s="78"/>
      <c r="CE603" s="78"/>
      <c r="CF603" s="78"/>
      <c r="CG603" s="78"/>
      <c r="CH603" s="79"/>
      <c r="CI603" s="27">
        <f t="shared" si="1"/>
        <v>0</v>
      </c>
    </row>
    <row r="604" spans="1:87" ht="34.5" customHeight="1" x14ac:dyDescent="0.25">
      <c r="A604" s="23">
        <f t="shared" si="0"/>
        <v>592</v>
      </c>
      <c r="B604" s="182"/>
      <c r="C604" s="79"/>
      <c r="D604" s="179"/>
      <c r="E604" s="78"/>
      <c r="F604" s="79"/>
      <c r="G604" s="183"/>
      <c r="H604" s="79"/>
      <c r="I604" s="24"/>
      <c r="J604" s="28"/>
      <c r="K604" s="184"/>
      <c r="L604" s="79"/>
      <c r="M604" s="185"/>
      <c r="N604" s="79"/>
      <c r="O604" s="186"/>
      <c r="P604" s="79"/>
      <c r="Q604" s="187"/>
      <c r="R604" s="79"/>
      <c r="S604" s="181"/>
      <c r="T604" s="79"/>
      <c r="U604" s="181"/>
      <c r="V604" s="79"/>
      <c r="W604" s="182"/>
      <c r="X604" s="79"/>
      <c r="Y604" s="182"/>
      <c r="Z604" s="79"/>
      <c r="AA604" s="181"/>
      <c r="AB604" s="79"/>
      <c r="AC604" s="181"/>
      <c r="AD604" s="79"/>
      <c r="AE604" s="182"/>
      <c r="AF604" s="79"/>
      <c r="AG604" s="182"/>
      <c r="AH604" s="79"/>
      <c r="AI604" s="181"/>
      <c r="AJ604" s="79"/>
      <c r="AK604" s="181"/>
      <c r="AL604" s="79"/>
      <c r="AM604" s="182"/>
      <c r="AN604" s="79"/>
      <c r="AO604" s="182"/>
      <c r="AP604" s="79"/>
      <c r="AQ604" s="181"/>
      <c r="AR604" s="79"/>
      <c r="AS604" s="181"/>
      <c r="AT604" s="79"/>
      <c r="AU604" s="182"/>
      <c r="AV604" s="79"/>
      <c r="AW604" s="182"/>
      <c r="AX604" s="79"/>
      <c r="AY604" s="181"/>
      <c r="AZ604" s="79"/>
      <c r="BA604" s="181"/>
      <c r="BB604" s="79"/>
      <c r="BC604" s="182"/>
      <c r="BD604" s="79"/>
      <c r="BE604" s="182"/>
      <c r="BF604" s="79"/>
      <c r="BG604" s="181"/>
      <c r="BH604" s="79"/>
      <c r="BI604" s="181"/>
      <c r="BJ604" s="79"/>
      <c r="BK604" s="182"/>
      <c r="BL604" s="79"/>
      <c r="BM604" s="182"/>
      <c r="BN604" s="79"/>
      <c r="BO604" s="180"/>
      <c r="BP604" s="78"/>
      <c r="BQ604" s="79"/>
      <c r="BR604" s="26"/>
      <c r="BS604" s="193"/>
      <c r="BT604" s="79"/>
      <c r="BU604" s="192"/>
      <c r="BV604" s="78"/>
      <c r="BW604" s="78"/>
      <c r="BX604" s="78"/>
      <c r="BY604" s="78"/>
      <c r="BZ604" s="78"/>
      <c r="CA604" s="79"/>
      <c r="CB604" s="192"/>
      <c r="CC604" s="78"/>
      <c r="CD604" s="78"/>
      <c r="CE604" s="78"/>
      <c r="CF604" s="78"/>
      <c r="CG604" s="78"/>
      <c r="CH604" s="79"/>
      <c r="CI604" s="27">
        <f t="shared" si="1"/>
        <v>0</v>
      </c>
    </row>
    <row r="605" spans="1:87" ht="34.5" customHeight="1" x14ac:dyDescent="0.25">
      <c r="A605" s="23">
        <f t="shared" si="0"/>
        <v>593</v>
      </c>
      <c r="B605" s="179"/>
      <c r="C605" s="79"/>
      <c r="D605" s="181"/>
      <c r="E605" s="78"/>
      <c r="F605" s="79"/>
      <c r="G605" s="188"/>
      <c r="H605" s="79"/>
      <c r="I605" s="24"/>
      <c r="J605" s="25"/>
      <c r="K605" s="184"/>
      <c r="L605" s="79"/>
      <c r="M605" s="189"/>
      <c r="N605" s="79"/>
      <c r="O605" s="186"/>
      <c r="P605" s="79"/>
      <c r="Q605" s="190"/>
      <c r="R605" s="79"/>
      <c r="S605" s="181"/>
      <c r="T605" s="79"/>
      <c r="U605" s="181"/>
      <c r="V605" s="79"/>
      <c r="W605" s="179"/>
      <c r="X605" s="79"/>
      <c r="Y605" s="179"/>
      <c r="Z605" s="79"/>
      <c r="AA605" s="181"/>
      <c r="AB605" s="79"/>
      <c r="AC605" s="181"/>
      <c r="AD605" s="79"/>
      <c r="AE605" s="179"/>
      <c r="AF605" s="79"/>
      <c r="AG605" s="179"/>
      <c r="AH605" s="79"/>
      <c r="AI605" s="181"/>
      <c r="AJ605" s="79"/>
      <c r="AK605" s="181"/>
      <c r="AL605" s="79"/>
      <c r="AM605" s="179"/>
      <c r="AN605" s="79"/>
      <c r="AO605" s="179"/>
      <c r="AP605" s="79"/>
      <c r="AQ605" s="181"/>
      <c r="AR605" s="79"/>
      <c r="AS605" s="181"/>
      <c r="AT605" s="79"/>
      <c r="AU605" s="179"/>
      <c r="AV605" s="79"/>
      <c r="AW605" s="179"/>
      <c r="AX605" s="79"/>
      <c r="AY605" s="181"/>
      <c r="AZ605" s="79"/>
      <c r="BA605" s="181"/>
      <c r="BB605" s="79"/>
      <c r="BC605" s="179"/>
      <c r="BD605" s="79"/>
      <c r="BE605" s="179"/>
      <c r="BF605" s="79"/>
      <c r="BG605" s="181"/>
      <c r="BH605" s="79"/>
      <c r="BI605" s="181"/>
      <c r="BJ605" s="79"/>
      <c r="BK605" s="179"/>
      <c r="BL605" s="79"/>
      <c r="BM605" s="179"/>
      <c r="BN605" s="79"/>
      <c r="BO605" s="180"/>
      <c r="BP605" s="78"/>
      <c r="BQ605" s="79"/>
      <c r="BR605" s="26"/>
      <c r="BS605" s="191"/>
      <c r="BT605" s="79"/>
      <c r="BU605" s="192"/>
      <c r="BV605" s="78"/>
      <c r="BW605" s="78"/>
      <c r="BX605" s="78"/>
      <c r="BY605" s="78"/>
      <c r="BZ605" s="78"/>
      <c r="CA605" s="79"/>
      <c r="CB605" s="192"/>
      <c r="CC605" s="78"/>
      <c r="CD605" s="78"/>
      <c r="CE605" s="78"/>
      <c r="CF605" s="78"/>
      <c r="CG605" s="78"/>
      <c r="CH605" s="79"/>
      <c r="CI605" s="27">
        <f t="shared" si="1"/>
        <v>0</v>
      </c>
    </row>
    <row r="606" spans="1:87" ht="34.5" customHeight="1" x14ac:dyDescent="0.25">
      <c r="A606" s="23">
        <f t="shared" si="0"/>
        <v>594</v>
      </c>
      <c r="B606" s="182"/>
      <c r="C606" s="79"/>
      <c r="D606" s="179"/>
      <c r="E606" s="78"/>
      <c r="F606" s="79"/>
      <c r="G606" s="183"/>
      <c r="H606" s="79"/>
      <c r="I606" s="24"/>
      <c r="J606" s="28"/>
      <c r="K606" s="184"/>
      <c r="L606" s="79"/>
      <c r="M606" s="185"/>
      <c r="N606" s="79"/>
      <c r="O606" s="186"/>
      <c r="P606" s="79"/>
      <c r="Q606" s="187"/>
      <c r="R606" s="79"/>
      <c r="S606" s="181"/>
      <c r="T606" s="79"/>
      <c r="U606" s="181"/>
      <c r="V606" s="79"/>
      <c r="W606" s="182"/>
      <c r="X606" s="79"/>
      <c r="Y606" s="182"/>
      <c r="Z606" s="79"/>
      <c r="AA606" s="181"/>
      <c r="AB606" s="79"/>
      <c r="AC606" s="181"/>
      <c r="AD606" s="79"/>
      <c r="AE606" s="182"/>
      <c r="AF606" s="79"/>
      <c r="AG606" s="182"/>
      <c r="AH606" s="79"/>
      <c r="AI606" s="181"/>
      <c r="AJ606" s="79"/>
      <c r="AK606" s="181"/>
      <c r="AL606" s="79"/>
      <c r="AM606" s="182"/>
      <c r="AN606" s="79"/>
      <c r="AO606" s="182"/>
      <c r="AP606" s="79"/>
      <c r="AQ606" s="181"/>
      <c r="AR606" s="79"/>
      <c r="AS606" s="181"/>
      <c r="AT606" s="79"/>
      <c r="AU606" s="182"/>
      <c r="AV606" s="79"/>
      <c r="AW606" s="182"/>
      <c r="AX606" s="79"/>
      <c r="AY606" s="181"/>
      <c r="AZ606" s="79"/>
      <c r="BA606" s="181"/>
      <c r="BB606" s="79"/>
      <c r="BC606" s="182"/>
      <c r="BD606" s="79"/>
      <c r="BE606" s="182"/>
      <c r="BF606" s="79"/>
      <c r="BG606" s="181"/>
      <c r="BH606" s="79"/>
      <c r="BI606" s="181"/>
      <c r="BJ606" s="79"/>
      <c r="BK606" s="182"/>
      <c r="BL606" s="79"/>
      <c r="BM606" s="182"/>
      <c r="BN606" s="79"/>
      <c r="BO606" s="180"/>
      <c r="BP606" s="78"/>
      <c r="BQ606" s="79"/>
      <c r="BR606" s="26"/>
      <c r="BS606" s="193"/>
      <c r="BT606" s="79"/>
      <c r="BU606" s="192"/>
      <c r="BV606" s="78"/>
      <c r="BW606" s="78"/>
      <c r="BX606" s="78"/>
      <c r="BY606" s="78"/>
      <c r="BZ606" s="78"/>
      <c r="CA606" s="79"/>
      <c r="CB606" s="192"/>
      <c r="CC606" s="78"/>
      <c r="CD606" s="78"/>
      <c r="CE606" s="78"/>
      <c r="CF606" s="78"/>
      <c r="CG606" s="78"/>
      <c r="CH606" s="79"/>
      <c r="CI606" s="27">
        <f t="shared" si="1"/>
        <v>0</v>
      </c>
    </row>
    <row r="607" spans="1:87" ht="34.5" customHeight="1" x14ac:dyDescent="0.25">
      <c r="A607" s="23">
        <f t="shared" si="0"/>
        <v>595</v>
      </c>
      <c r="B607" s="179"/>
      <c r="C607" s="79"/>
      <c r="D607" s="181"/>
      <c r="E607" s="78"/>
      <c r="F607" s="79"/>
      <c r="G607" s="188"/>
      <c r="H607" s="79"/>
      <c r="I607" s="24"/>
      <c r="J607" s="25"/>
      <c r="K607" s="184"/>
      <c r="L607" s="79"/>
      <c r="M607" s="189"/>
      <c r="N607" s="79"/>
      <c r="O607" s="186"/>
      <c r="P607" s="79"/>
      <c r="Q607" s="190"/>
      <c r="R607" s="79"/>
      <c r="S607" s="181"/>
      <c r="T607" s="79"/>
      <c r="U607" s="181"/>
      <c r="V607" s="79"/>
      <c r="W607" s="179"/>
      <c r="X607" s="79"/>
      <c r="Y607" s="179"/>
      <c r="Z607" s="79"/>
      <c r="AA607" s="181"/>
      <c r="AB607" s="79"/>
      <c r="AC607" s="181"/>
      <c r="AD607" s="79"/>
      <c r="AE607" s="179"/>
      <c r="AF607" s="79"/>
      <c r="AG607" s="179"/>
      <c r="AH607" s="79"/>
      <c r="AI607" s="181"/>
      <c r="AJ607" s="79"/>
      <c r="AK607" s="181"/>
      <c r="AL607" s="79"/>
      <c r="AM607" s="179"/>
      <c r="AN607" s="79"/>
      <c r="AO607" s="179"/>
      <c r="AP607" s="79"/>
      <c r="AQ607" s="181"/>
      <c r="AR607" s="79"/>
      <c r="AS607" s="181"/>
      <c r="AT607" s="79"/>
      <c r="AU607" s="179"/>
      <c r="AV607" s="79"/>
      <c r="AW607" s="179"/>
      <c r="AX607" s="79"/>
      <c r="AY607" s="181"/>
      <c r="AZ607" s="79"/>
      <c r="BA607" s="181"/>
      <c r="BB607" s="79"/>
      <c r="BC607" s="179"/>
      <c r="BD607" s="79"/>
      <c r="BE607" s="179"/>
      <c r="BF607" s="79"/>
      <c r="BG607" s="181"/>
      <c r="BH607" s="79"/>
      <c r="BI607" s="181"/>
      <c r="BJ607" s="79"/>
      <c r="BK607" s="179"/>
      <c r="BL607" s="79"/>
      <c r="BM607" s="179"/>
      <c r="BN607" s="79"/>
      <c r="BO607" s="180"/>
      <c r="BP607" s="78"/>
      <c r="BQ607" s="79"/>
      <c r="BR607" s="26"/>
      <c r="BS607" s="191"/>
      <c r="BT607" s="79"/>
      <c r="BU607" s="192"/>
      <c r="BV607" s="78"/>
      <c r="BW607" s="78"/>
      <c r="BX607" s="78"/>
      <c r="BY607" s="78"/>
      <c r="BZ607" s="78"/>
      <c r="CA607" s="79"/>
      <c r="CB607" s="192"/>
      <c r="CC607" s="78"/>
      <c r="CD607" s="78"/>
      <c r="CE607" s="78"/>
      <c r="CF607" s="78"/>
      <c r="CG607" s="78"/>
      <c r="CH607" s="79"/>
      <c r="CI607" s="27">
        <f t="shared" si="1"/>
        <v>0</v>
      </c>
    </row>
    <row r="608" spans="1:87" ht="34.5" customHeight="1" x14ac:dyDescent="0.25">
      <c r="A608" s="23">
        <f t="shared" si="0"/>
        <v>596</v>
      </c>
      <c r="B608" s="182"/>
      <c r="C608" s="79"/>
      <c r="D608" s="179"/>
      <c r="E608" s="78"/>
      <c r="F608" s="79"/>
      <c r="G608" s="183"/>
      <c r="H608" s="79"/>
      <c r="I608" s="24"/>
      <c r="J608" s="28"/>
      <c r="K608" s="184"/>
      <c r="L608" s="79"/>
      <c r="M608" s="185"/>
      <c r="N608" s="79"/>
      <c r="O608" s="186"/>
      <c r="P608" s="79"/>
      <c r="Q608" s="187"/>
      <c r="R608" s="79"/>
      <c r="S608" s="181"/>
      <c r="T608" s="79"/>
      <c r="U608" s="181"/>
      <c r="V608" s="79"/>
      <c r="W608" s="182"/>
      <c r="X608" s="79"/>
      <c r="Y608" s="182"/>
      <c r="Z608" s="79"/>
      <c r="AA608" s="181"/>
      <c r="AB608" s="79"/>
      <c r="AC608" s="181"/>
      <c r="AD608" s="79"/>
      <c r="AE608" s="182"/>
      <c r="AF608" s="79"/>
      <c r="AG608" s="182"/>
      <c r="AH608" s="79"/>
      <c r="AI608" s="181"/>
      <c r="AJ608" s="79"/>
      <c r="AK608" s="181"/>
      <c r="AL608" s="79"/>
      <c r="AM608" s="182"/>
      <c r="AN608" s="79"/>
      <c r="AO608" s="182"/>
      <c r="AP608" s="79"/>
      <c r="AQ608" s="181"/>
      <c r="AR608" s="79"/>
      <c r="AS608" s="181"/>
      <c r="AT608" s="79"/>
      <c r="AU608" s="182"/>
      <c r="AV608" s="79"/>
      <c r="AW608" s="182"/>
      <c r="AX608" s="79"/>
      <c r="AY608" s="181"/>
      <c r="AZ608" s="79"/>
      <c r="BA608" s="181"/>
      <c r="BB608" s="79"/>
      <c r="BC608" s="182"/>
      <c r="BD608" s="79"/>
      <c r="BE608" s="182"/>
      <c r="BF608" s="79"/>
      <c r="BG608" s="181"/>
      <c r="BH608" s="79"/>
      <c r="BI608" s="181"/>
      <c r="BJ608" s="79"/>
      <c r="BK608" s="182"/>
      <c r="BL608" s="79"/>
      <c r="BM608" s="182"/>
      <c r="BN608" s="79"/>
      <c r="BO608" s="180"/>
      <c r="BP608" s="78"/>
      <c r="BQ608" s="79"/>
      <c r="BR608" s="26"/>
      <c r="BS608" s="193"/>
      <c r="BT608" s="79"/>
      <c r="BU608" s="192"/>
      <c r="BV608" s="78"/>
      <c r="BW608" s="78"/>
      <c r="BX608" s="78"/>
      <c r="BY608" s="78"/>
      <c r="BZ608" s="78"/>
      <c r="CA608" s="79"/>
      <c r="CB608" s="192"/>
      <c r="CC608" s="78"/>
      <c r="CD608" s="78"/>
      <c r="CE608" s="78"/>
      <c r="CF608" s="78"/>
      <c r="CG608" s="78"/>
      <c r="CH608" s="79"/>
      <c r="CI608" s="27">
        <f t="shared" si="1"/>
        <v>0</v>
      </c>
    </row>
    <row r="609" spans="1:87" ht="34.5" customHeight="1" x14ac:dyDescent="0.25">
      <c r="A609" s="23">
        <f t="shared" si="0"/>
        <v>597</v>
      </c>
      <c r="B609" s="179"/>
      <c r="C609" s="79"/>
      <c r="D609" s="181"/>
      <c r="E609" s="78"/>
      <c r="F609" s="79"/>
      <c r="G609" s="188"/>
      <c r="H609" s="79"/>
      <c r="I609" s="24"/>
      <c r="J609" s="25"/>
      <c r="K609" s="184"/>
      <c r="L609" s="79"/>
      <c r="M609" s="189"/>
      <c r="N609" s="79"/>
      <c r="O609" s="186"/>
      <c r="P609" s="79"/>
      <c r="Q609" s="190"/>
      <c r="R609" s="79"/>
      <c r="S609" s="181"/>
      <c r="T609" s="79"/>
      <c r="U609" s="181"/>
      <c r="V609" s="79"/>
      <c r="W609" s="179"/>
      <c r="X609" s="79"/>
      <c r="Y609" s="179"/>
      <c r="Z609" s="79"/>
      <c r="AA609" s="181"/>
      <c r="AB609" s="79"/>
      <c r="AC609" s="181"/>
      <c r="AD609" s="79"/>
      <c r="AE609" s="179"/>
      <c r="AF609" s="79"/>
      <c r="AG609" s="179"/>
      <c r="AH609" s="79"/>
      <c r="AI609" s="181"/>
      <c r="AJ609" s="79"/>
      <c r="AK609" s="181"/>
      <c r="AL609" s="79"/>
      <c r="AM609" s="179"/>
      <c r="AN609" s="79"/>
      <c r="AO609" s="179"/>
      <c r="AP609" s="79"/>
      <c r="AQ609" s="181"/>
      <c r="AR609" s="79"/>
      <c r="AS609" s="181"/>
      <c r="AT609" s="79"/>
      <c r="AU609" s="179"/>
      <c r="AV609" s="79"/>
      <c r="AW609" s="179"/>
      <c r="AX609" s="79"/>
      <c r="AY609" s="181"/>
      <c r="AZ609" s="79"/>
      <c r="BA609" s="181"/>
      <c r="BB609" s="79"/>
      <c r="BC609" s="179"/>
      <c r="BD609" s="79"/>
      <c r="BE609" s="179"/>
      <c r="BF609" s="79"/>
      <c r="BG609" s="181"/>
      <c r="BH609" s="79"/>
      <c r="BI609" s="181"/>
      <c r="BJ609" s="79"/>
      <c r="BK609" s="179"/>
      <c r="BL609" s="79"/>
      <c r="BM609" s="179"/>
      <c r="BN609" s="79"/>
      <c r="BO609" s="180"/>
      <c r="BP609" s="78"/>
      <c r="BQ609" s="79"/>
      <c r="BR609" s="26"/>
      <c r="BS609" s="191"/>
      <c r="BT609" s="79"/>
      <c r="BU609" s="192"/>
      <c r="BV609" s="78"/>
      <c r="BW609" s="78"/>
      <c r="BX609" s="78"/>
      <c r="BY609" s="78"/>
      <c r="BZ609" s="78"/>
      <c r="CA609" s="79"/>
      <c r="CB609" s="192"/>
      <c r="CC609" s="78"/>
      <c r="CD609" s="78"/>
      <c r="CE609" s="78"/>
      <c r="CF609" s="78"/>
      <c r="CG609" s="78"/>
      <c r="CH609" s="79"/>
      <c r="CI609" s="27">
        <f t="shared" si="1"/>
        <v>0</v>
      </c>
    </row>
    <row r="610" spans="1:87" ht="34.5" customHeight="1" x14ac:dyDescent="0.25">
      <c r="A610" s="23">
        <f t="shared" si="0"/>
        <v>598</v>
      </c>
      <c r="B610" s="182"/>
      <c r="C610" s="79"/>
      <c r="D610" s="179"/>
      <c r="E610" s="78"/>
      <c r="F610" s="79"/>
      <c r="G610" s="183"/>
      <c r="H610" s="79"/>
      <c r="I610" s="24"/>
      <c r="J610" s="28"/>
      <c r="K610" s="184"/>
      <c r="L610" s="79"/>
      <c r="M610" s="185"/>
      <c r="N610" s="79"/>
      <c r="O610" s="186"/>
      <c r="P610" s="79"/>
      <c r="Q610" s="187"/>
      <c r="R610" s="79"/>
      <c r="S610" s="181"/>
      <c r="T610" s="79"/>
      <c r="U610" s="181"/>
      <c r="V610" s="79"/>
      <c r="W610" s="182"/>
      <c r="X610" s="79"/>
      <c r="Y610" s="182"/>
      <c r="Z610" s="79"/>
      <c r="AA610" s="181"/>
      <c r="AB610" s="79"/>
      <c r="AC610" s="181"/>
      <c r="AD610" s="79"/>
      <c r="AE610" s="182"/>
      <c r="AF610" s="79"/>
      <c r="AG610" s="182"/>
      <c r="AH610" s="79"/>
      <c r="AI610" s="181"/>
      <c r="AJ610" s="79"/>
      <c r="AK610" s="181"/>
      <c r="AL610" s="79"/>
      <c r="AM610" s="182"/>
      <c r="AN610" s="79"/>
      <c r="AO610" s="182"/>
      <c r="AP610" s="79"/>
      <c r="AQ610" s="181"/>
      <c r="AR610" s="79"/>
      <c r="AS610" s="181"/>
      <c r="AT610" s="79"/>
      <c r="AU610" s="182"/>
      <c r="AV610" s="79"/>
      <c r="AW610" s="182"/>
      <c r="AX610" s="79"/>
      <c r="AY610" s="181"/>
      <c r="AZ610" s="79"/>
      <c r="BA610" s="181"/>
      <c r="BB610" s="79"/>
      <c r="BC610" s="182"/>
      <c r="BD610" s="79"/>
      <c r="BE610" s="182"/>
      <c r="BF610" s="79"/>
      <c r="BG610" s="181"/>
      <c r="BH610" s="79"/>
      <c r="BI610" s="181"/>
      <c r="BJ610" s="79"/>
      <c r="BK610" s="182"/>
      <c r="BL610" s="79"/>
      <c r="BM610" s="182"/>
      <c r="BN610" s="79"/>
      <c r="BO610" s="180"/>
      <c r="BP610" s="78"/>
      <c r="BQ610" s="79"/>
      <c r="BR610" s="26"/>
      <c r="BS610" s="193"/>
      <c r="BT610" s="79"/>
      <c r="BU610" s="192"/>
      <c r="BV610" s="78"/>
      <c r="BW610" s="78"/>
      <c r="BX610" s="78"/>
      <c r="BY610" s="78"/>
      <c r="BZ610" s="78"/>
      <c r="CA610" s="79"/>
      <c r="CB610" s="192"/>
      <c r="CC610" s="78"/>
      <c r="CD610" s="78"/>
      <c r="CE610" s="78"/>
      <c r="CF610" s="78"/>
      <c r="CG610" s="78"/>
      <c r="CH610" s="79"/>
      <c r="CI610" s="27">
        <f t="shared" si="1"/>
        <v>0</v>
      </c>
    </row>
    <row r="611" spans="1:87" ht="34.5" customHeight="1" x14ac:dyDescent="0.25">
      <c r="A611" s="23">
        <f t="shared" si="0"/>
        <v>599</v>
      </c>
      <c r="B611" s="179"/>
      <c r="C611" s="79"/>
      <c r="D611" s="181"/>
      <c r="E611" s="78"/>
      <c r="F611" s="79"/>
      <c r="G611" s="188"/>
      <c r="H611" s="79"/>
      <c r="I611" s="24"/>
      <c r="J611" s="25"/>
      <c r="K611" s="184"/>
      <c r="L611" s="79"/>
      <c r="M611" s="189"/>
      <c r="N611" s="79"/>
      <c r="O611" s="186"/>
      <c r="P611" s="79"/>
      <c r="Q611" s="190"/>
      <c r="R611" s="79"/>
      <c r="S611" s="181"/>
      <c r="T611" s="79"/>
      <c r="U611" s="181"/>
      <c r="V611" s="79"/>
      <c r="W611" s="179"/>
      <c r="X611" s="79"/>
      <c r="Y611" s="179"/>
      <c r="Z611" s="79"/>
      <c r="AA611" s="181"/>
      <c r="AB611" s="79"/>
      <c r="AC611" s="181"/>
      <c r="AD611" s="79"/>
      <c r="AE611" s="179"/>
      <c r="AF611" s="79"/>
      <c r="AG611" s="179"/>
      <c r="AH611" s="79"/>
      <c r="AI611" s="181"/>
      <c r="AJ611" s="79"/>
      <c r="AK611" s="181"/>
      <c r="AL611" s="79"/>
      <c r="AM611" s="179"/>
      <c r="AN611" s="79"/>
      <c r="AO611" s="179"/>
      <c r="AP611" s="79"/>
      <c r="AQ611" s="181"/>
      <c r="AR611" s="79"/>
      <c r="AS611" s="181"/>
      <c r="AT611" s="79"/>
      <c r="AU611" s="179"/>
      <c r="AV611" s="79"/>
      <c r="AW611" s="179"/>
      <c r="AX611" s="79"/>
      <c r="AY611" s="181"/>
      <c r="AZ611" s="79"/>
      <c r="BA611" s="181"/>
      <c r="BB611" s="79"/>
      <c r="BC611" s="179"/>
      <c r="BD611" s="79"/>
      <c r="BE611" s="179"/>
      <c r="BF611" s="79"/>
      <c r="BG611" s="181"/>
      <c r="BH611" s="79"/>
      <c r="BI611" s="181"/>
      <c r="BJ611" s="79"/>
      <c r="BK611" s="179"/>
      <c r="BL611" s="79"/>
      <c r="BM611" s="179"/>
      <c r="BN611" s="79"/>
      <c r="BO611" s="180"/>
      <c r="BP611" s="78"/>
      <c r="BQ611" s="79"/>
      <c r="BR611" s="26"/>
      <c r="BS611" s="191"/>
      <c r="BT611" s="79"/>
      <c r="BU611" s="192"/>
      <c r="BV611" s="78"/>
      <c r="BW611" s="78"/>
      <c r="BX611" s="78"/>
      <c r="BY611" s="78"/>
      <c r="BZ611" s="78"/>
      <c r="CA611" s="79"/>
      <c r="CB611" s="192"/>
      <c r="CC611" s="78"/>
      <c r="CD611" s="78"/>
      <c r="CE611" s="78"/>
      <c r="CF611" s="78"/>
      <c r="CG611" s="78"/>
      <c r="CH611" s="79"/>
      <c r="CI611" s="27">
        <f t="shared" si="1"/>
        <v>0</v>
      </c>
    </row>
    <row r="612" spans="1:87" ht="34.5" customHeight="1" x14ac:dyDescent="0.25">
      <c r="A612" s="23">
        <f t="shared" si="0"/>
        <v>600</v>
      </c>
      <c r="B612" s="182"/>
      <c r="C612" s="79"/>
      <c r="D612" s="179"/>
      <c r="E612" s="78"/>
      <c r="F612" s="79"/>
      <c r="G612" s="183"/>
      <c r="H612" s="79"/>
      <c r="I612" s="24"/>
      <c r="J612" s="28"/>
      <c r="K612" s="184"/>
      <c r="L612" s="79"/>
      <c r="M612" s="185"/>
      <c r="N612" s="79"/>
      <c r="O612" s="186"/>
      <c r="P612" s="79"/>
      <c r="Q612" s="187"/>
      <c r="R612" s="79"/>
      <c r="S612" s="181"/>
      <c r="T612" s="79"/>
      <c r="U612" s="181"/>
      <c r="V612" s="79"/>
      <c r="W612" s="182"/>
      <c r="X612" s="79"/>
      <c r="Y612" s="182"/>
      <c r="Z612" s="79"/>
      <c r="AA612" s="181"/>
      <c r="AB612" s="79"/>
      <c r="AC612" s="181"/>
      <c r="AD612" s="79"/>
      <c r="AE612" s="182"/>
      <c r="AF612" s="79"/>
      <c r="AG612" s="182"/>
      <c r="AH612" s="79"/>
      <c r="AI612" s="181"/>
      <c r="AJ612" s="79"/>
      <c r="AK612" s="181"/>
      <c r="AL612" s="79"/>
      <c r="AM612" s="182"/>
      <c r="AN612" s="79"/>
      <c r="AO612" s="182"/>
      <c r="AP612" s="79"/>
      <c r="AQ612" s="181"/>
      <c r="AR612" s="79"/>
      <c r="AS612" s="181"/>
      <c r="AT612" s="79"/>
      <c r="AU612" s="182"/>
      <c r="AV612" s="79"/>
      <c r="AW612" s="182"/>
      <c r="AX612" s="79"/>
      <c r="AY612" s="181"/>
      <c r="AZ612" s="79"/>
      <c r="BA612" s="181"/>
      <c r="BB612" s="79"/>
      <c r="BC612" s="182"/>
      <c r="BD612" s="79"/>
      <c r="BE612" s="182"/>
      <c r="BF612" s="79"/>
      <c r="BG612" s="181"/>
      <c r="BH612" s="79"/>
      <c r="BI612" s="181"/>
      <c r="BJ612" s="79"/>
      <c r="BK612" s="182"/>
      <c r="BL612" s="79"/>
      <c r="BM612" s="182"/>
      <c r="BN612" s="79"/>
      <c r="BO612" s="180"/>
      <c r="BP612" s="78"/>
      <c r="BQ612" s="79"/>
      <c r="BR612" s="26"/>
      <c r="BS612" s="193"/>
      <c r="BT612" s="79"/>
      <c r="BU612" s="192"/>
      <c r="BV612" s="78"/>
      <c r="BW612" s="78"/>
      <c r="BX612" s="78"/>
      <c r="BY612" s="78"/>
      <c r="BZ612" s="78"/>
      <c r="CA612" s="79"/>
      <c r="CB612" s="192"/>
      <c r="CC612" s="78"/>
      <c r="CD612" s="78"/>
      <c r="CE612" s="78"/>
      <c r="CF612" s="78"/>
      <c r="CG612" s="78"/>
      <c r="CH612" s="79"/>
      <c r="CI612" s="27">
        <f t="shared" si="1"/>
        <v>0</v>
      </c>
    </row>
    <row r="613" spans="1:87" ht="34.5" customHeight="1" x14ac:dyDescent="0.25">
      <c r="A613" s="23">
        <f t="shared" si="0"/>
        <v>601</v>
      </c>
      <c r="B613" s="179"/>
      <c r="C613" s="79"/>
      <c r="D613" s="181"/>
      <c r="E613" s="78"/>
      <c r="F613" s="79"/>
      <c r="G613" s="188"/>
      <c r="H613" s="79"/>
      <c r="I613" s="24"/>
      <c r="J613" s="25"/>
      <c r="K613" s="184"/>
      <c r="L613" s="79"/>
      <c r="M613" s="189"/>
      <c r="N613" s="79"/>
      <c r="O613" s="186"/>
      <c r="P613" s="79"/>
      <c r="Q613" s="190"/>
      <c r="R613" s="79"/>
      <c r="S613" s="181"/>
      <c r="T613" s="79"/>
      <c r="U613" s="181"/>
      <c r="V613" s="79"/>
      <c r="W613" s="179"/>
      <c r="X613" s="79"/>
      <c r="Y613" s="179"/>
      <c r="Z613" s="79"/>
      <c r="AA613" s="181"/>
      <c r="AB613" s="79"/>
      <c r="AC613" s="181"/>
      <c r="AD613" s="79"/>
      <c r="AE613" s="179"/>
      <c r="AF613" s="79"/>
      <c r="AG613" s="179"/>
      <c r="AH613" s="79"/>
      <c r="AI613" s="181"/>
      <c r="AJ613" s="79"/>
      <c r="AK613" s="181"/>
      <c r="AL613" s="79"/>
      <c r="AM613" s="179"/>
      <c r="AN613" s="79"/>
      <c r="AO613" s="179"/>
      <c r="AP613" s="79"/>
      <c r="AQ613" s="181"/>
      <c r="AR613" s="79"/>
      <c r="AS613" s="181"/>
      <c r="AT613" s="79"/>
      <c r="AU613" s="179"/>
      <c r="AV613" s="79"/>
      <c r="AW613" s="179"/>
      <c r="AX613" s="79"/>
      <c r="AY613" s="181"/>
      <c r="AZ613" s="79"/>
      <c r="BA613" s="181"/>
      <c r="BB613" s="79"/>
      <c r="BC613" s="179"/>
      <c r="BD613" s="79"/>
      <c r="BE613" s="179"/>
      <c r="BF613" s="79"/>
      <c r="BG613" s="181"/>
      <c r="BH613" s="79"/>
      <c r="BI613" s="181"/>
      <c r="BJ613" s="79"/>
      <c r="BK613" s="179"/>
      <c r="BL613" s="79"/>
      <c r="BM613" s="179"/>
      <c r="BN613" s="79"/>
      <c r="BO613" s="180"/>
      <c r="BP613" s="78"/>
      <c r="BQ613" s="79"/>
      <c r="BR613" s="26"/>
      <c r="BS613" s="191"/>
      <c r="BT613" s="79"/>
      <c r="BU613" s="192"/>
      <c r="BV613" s="78"/>
      <c r="BW613" s="78"/>
      <c r="BX613" s="78"/>
      <c r="BY613" s="78"/>
      <c r="BZ613" s="78"/>
      <c r="CA613" s="79"/>
      <c r="CB613" s="192"/>
      <c r="CC613" s="78"/>
      <c r="CD613" s="78"/>
      <c r="CE613" s="78"/>
      <c r="CF613" s="78"/>
      <c r="CG613" s="78"/>
      <c r="CH613" s="79"/>
      <c r="CI613" s="27">
        <f t="shared" si="1"/>
        <v>0</v>
      </c>
    </row>
    <row r="614" spans="1:87" ht="34.5" customHeight="1" x14ac:dyDescent="0.25">
      <c r="A614" s="23">
        <f t="shared" si="0"/>
        <v>602</v>
      </c>
      <c r="B614" s="182"/>
      <c r="C614" s="79"/>
      <c r="D614" s="179"/>
      <c r="E614" s="78"/>
      <c r="F614" s="79"/>
      <c r="G614" s="183"/>
      <c r="H614" s="79"/>
      <c r="I614" s="24"/>
      <c r="J614" s="28"/>
      <c r="K614" s="184"/>
      <c r="L614" s="79"/>
      <c r="M614" s="185"/>
      <c r="N614" s="79"/>
      <c r="O614" s="186"/>
      <c r="P614" s="79"/>
      <c r="Q614" s="187"/>
      <c r="R614" s="79"/>
      <c r="S614" s="181"/>
      <c r="T614" s="79"/>
      <c r="U614" s="181"/>
      <c r="V614" s="79"/>
      <c r="W614" s="182"/>
      <c r="X614" s="79"/>
      <c r="Y614" s="182"/>
      <c r="Z614" s="79"/>
      <c r="AA614" s="181"/>
      <c r="AB614" s="79"/>
      <c r="AC614" s="181"/>
      <c r="AD614" s="79"/>
      <c r="AE614" s="182"/>
      <c r="AF614" s="79"/>
      <c r="AG614" s="182"/>
      <c r="AH614" s="79"/>
      <c r="AI614" s="181"/>
      <c r="AJ614" s="79"/>
      <c r="AK614" s="181"/>
      <c r="AL614" s="79"/>
      <c r="AM614" s="182"/>
      <c r="AN614" s="79"/>
      <c r="AO614" s="182"/>
      <c r="AP614" s="79"/>
      <c r="AQ614" s="181"/>
      <c r="AR614" s="79"/>
      <c r="AS614" s="181"/>
      <c r="AT614" s="79"/>
      <c r="AU614" s="182"/>
      <c r="AV614" s="79"/>
      <c r="AW614" s="182"/>
      <c r="AX614" s="79"/>
      <c r="AY614" s="181"/>
      <c r="AZ614" s="79"/>
      <c r="BA614" s="181"/>
      <c r="BB614" s="79"/>
      <c r="BC614" s="182"/>
      <c r="BD614" s="79"/>
      <c r="BE614" s="182"/>
      <c r="BF614" s="79"/>
      <c r="BG614" s="181"/>
      <c r="BH614" s="79"/>
      <c r="BI614" s="181"/>
      <c r="BJ614" s="79"/>
      <c r="BK614" s="182"/>
      <c r="BL614" s="79"/>
      <c r="BM614" s="182"/>
      <c r="BN614" s="79"/>
      <c r="BO614" s="180"/>
      <c r="BP614" s="78"/>
      <c r="BQ614" s="79"/>
      <c r="BR614" s="26"/>
      <c r="BS614" s="193"/>
      <c r="BT614" s="79"/>
      <c r="BU614" s="192"/>
      <c r="BV614" s="78"/>
      <c r="BW614" s="78"/>
      <c r="BX614" s="78"/>
      <c r="BY614" s="78"/>
      <c r="BZ614" s="78"/>
      <c r="CA614" s="79"/>
      <c r="CB614" s="192"/>
      <c r="CC614" s="78"/>
      <c r="CD614" s="78"/>
      <c r="CE614" s="78"/>
      <c r="CF614" s="78"/>
      <c r="CG614" s="78"/>
      <c r="CH614" s="79"/>
      <c r="CI614" s="27">
        <f t="shared" si="1"/>
        <v>0</v>
      </c>
    </row>
    <row r="615" spans="1:87" ht="34.5" customHeight="1" x14ac:dyDescent="0.25">
      <c r="A615" s="23">
        <f t="shared" si="0"/>
        <v>603</v>
      </c>
      <c r="B615" s="179"/>
      <c r="C615" s="79"/>
      <c r="D615" s="181"/>
      <c r="E615" s="78"/>
      <c r="F615" s="79"/>
      <c r="G615" s="188"/>
      <c r="H615" s="79"/>
      <c r="I615" s="24"/>
      <c r="J615" s="25"/>
      <c r="K615" s="184"/>
      <c r="L615" s="79"/>
      <c r="M615" s="189"/>
      <c r="N615" s="79"/>
      <c r="O615" s="186"/>
      <c r="P615" s="79"/>
      <c r="Q615" s="190"/>
      <c r="R615" s="79"/>
      <c r="S615" s="181"/>
      <c r="T615" s="79"/>
      <c r="U615" s="181"/>
      <c r="V615" s="79"/>
      <c r="W615" s="179"/>
      <c r="X615" s="79"/>
      <c r="Y615" s="179"/>
      <c r="Z615" s="79"/>
      <c r="AA615" s="181"/>
      <c r="AB615" s="79"/>
      <c r="AC615" s="181"/>
      <c r="AD615" s="79"/>
      <c r="AE615" s="179"/>
      <c r="AF615" s="79"/>
      <c r="AG615" s="179"/>
      <c r="AH615" s="79"/>
      <c r="AI615" s="181"/>
      <c r="AJ615" s="79"/>
      <c r="AK615" s="181"/>
      <c r="AL615" s="79"/>
      <c r="AM615" s="179"/>
      <c r="AN615" s="79"/>
      <c r="AO615" s="179"/>
      <c r="AP615" s="79"/>
      <c r="AQ615" s="181"/>
      <c r="AR615" s="79"/>
      <c r="AS615" s="181"/>
      <c r="AT615" s="79"/>
      <c r="AU615" s="179"/>
      <c r="AV615" s="79"/>
      <c r="AW615" s="179"/>
      <c r="AX615" s="79"/>
      <c r="AY615" s="181"/>
      <c r="AZ615" s="79"/>
      <c r="BA615" s="181"/>
      <c r="BB615" s="79"/>
      <c r="BC615" s="179"/>
      <c r="BD615" s="79"/>
      <c r="BE615" s="179"/>
      <c r="BF615" s="79"/>
      <c r="BG615" s="181"/>
      <c r="BH615" s="79"/>
      <c r="BI615" s="181"/>
      <c r="BJ615" s="79"/>
      <c r="BK615" s="179"/>
      <c r="BL615" s="79"/>
      <c r="BM615" s="179"/>
      <c r="BN615" s="79"/>
      <c r="BO615" s="180"/>
      <c r="BP615" s="78"/>
      <c r="BQ615" s="79"/>
      <c r="BR615" s="26"/>
      <c r="BS615" s="191"/>
      <c r="BT615" s="79"/>
      <c r="BU615" s="192"/>
      <c r="BV615" s="78"/>
      <c r="BW615" s="78"/>
      <c r="BX615" s="78"/>
      <c r="BY615" s="78"/>
      <c r="BZ615" s="78"/>
      <c r="CA615" s="79"/>
      <c r="CB615" s="192"/>
      <c r="CC615" s="78"/>
      <c r="CD615" s="78"/>
      <c r="CE615" s="78"/>
      <c r="CF615" s="78"/>
      <c r="CG615" s="78"/>
      <c r="CH615" s="79"/>
      <c r="CI615" s="27">
        <f t="shared" si="1"/>
        <v>0</v>
      </c>
    </row>
    <row r="616" spans="1:87" ht="34.5" customHeight="1" x14ac:dyDescent="0.25">
      <c r="A616" s="23">
        <f t="shared" si="0"/>
        <v>604</v>
      </c>
      <c r="B616" s="182"/>
      <c r="C616" s="79"/>
      <c r="D616" s="179"/>
      <c r="E616" s="78"/>
      <c r="F616" s="79"/>
      <c r="G616" s="183"/>
      <c r="H616" s="79"/>
      <c r="I616" s="24"/>
      <c r="J616" s="28"/>
      <c r="K616" s="184"/>
      <c r="L616" s="79"/>
      <c r="M616" s="185"/>
      <c r="N616" s="79"/>
      <c r="O616" s="186"/>
      <c r="P616" s="79"/>
      <c r="Q616" s="187"/>
      <c r="R616" s="79"/>
      <c r="S616" s="181"/>
      <c r="T616" s="79"/>
      <c r="U616" s="181"/>
      <c r="V616" s="79"/>
      <c r="W616" s="182"/>
      <c r="X616" s="79"/>
      <c r="Y616" s="182"/>
      <c r="Z616" s="79"/>
      <c r="AA616" s="181"/>
      <c r="AB616" s="79"/>
      <c r="AC616" s="181"/>
      <c r="AD616" s="79"/>
      <c r="AE616" s="182"/>
      <c r="AF616" s="79"/>
      <c r="AG616" s="182"/>
      <c r="AH616" s="79"/>
      <c r="AI616" s="181"/>
      <c r="AJ616" s="79"/>
      <c r="AK616" s="181"/>
      <c r="AL616" s="79"/>
      <c r="AM616" s="182"/>
      <c r="AN616" s="79"/>
      <c r="AO616" s="182"/>
      <c r="AP616" s="79"/>
      <c r="AQ616" s="181"/>
      <c r="AR616" s="79"/>
      <c r="AS616" s="181"/>
      <c r="AT616" s="79"/>
      <c r="AU616" s="182"/>
      <c r="AV616" s="79"/>
      <c r="AW616" s="182"/>
      <c r="AX616" s="79"/>
      <c r="AY616" s="181"/>
      <c r="AZ616" s="79"/>
      <c r="BA616" s="181"/>
      <c r="BB616" s="79"/>
      <c r="BC616" s="182"/>
      <c r="BD616" s="79"/>
      <c r="BE616" s="182"/>
      <c r="BF616" s="79"/>
      <c r="BG616" s="181"/>
      <c r="BH616" s="79"/>
      <c r="BI616" s="181"/>
      <c r="BJ616" s="79"/>
      <c r="BK616" s="182"/>
      <c r="BL616" s="79"/>
      <c r="BM616" s="182"/>
      <c r="BN616" s="79"/>
      <c r="BO616" s="180"/>
      <c r="BP616" s="78"/>
      <c r="BQ616" s="79"/>
      <c r="BR616" s="26"/>
      <c r="BS616" s="193"/>
      <c r="BT616" s="79"/>
      <c r="BU616" s="192"/>
      <c r="BV616" s="78"/>
      <c r="BW616" s="78"/>
      <c r="BX616" s="78"/>
      <c r="BY616" s="78"/>
      <c r="BZ616" s="78"/>
      <c r="CA616" s="79"/>
      <c r="CB616" s="192"/>
      <c r="CC616" s="78"/>
      <c r="CD616" s="78"/>
      <c r="CE616" s="78"/>
      <c r="CF616" s="78"/>
      <c r="CG616" s="78"/>
      <c r="CH616" s="79"/>
      <c r="CI616" s="27">
        <f t="shared" si="1"/>
        <v>0</v>
      </c>
    </row>
    <row r="617" spans="1:87" ht="34.5" customHeight="1" x14ac:dyDescent="0.25">
      <c r="A617" s="23">
        <f t="shared" si="0"/>
        <v>605</v>
      </c>
      <c r="B617" s="179"/>
      <c r="C617" s="79"/>
      <c r="D617" s="181"/>
      <c r="E617" s="78"/>
      <c r="F617" s="79"/>
      <c r="G617" s="188"/>
      <c r="H617" s="79"/>
      <c r="I617" s="24"/>
      <c r="J617" s="25"/>
      <c r="K617" s="184"/>
      <c r="L617" s="79"/>
      <c r="M617" s="189"/>
      <c r="N617" s="79"/>
      <c r="O617" s="186"/>
      <c r="P617" s="79"/>
      <c r="Q617" s="190"/>
      <c r="R617" s="79"/>
      <c r="S617" s="181"/>
      <c r="T617" s="79"/>
      <c r="U617" s="181"/>
      <c r="V617" s="79"/>
      <c r="W617" s="179"/>
      <c r="X617" s="79"/>
      <c r="Y617" s="179"/>
      <c r="Z617" s="79"/>
      <c r="AA617" s="181"/>
      <c r="AB617" s="79"/>
      <c r="AC617" s="181"/>
      <c r="AD617" s="79"/>
      <c r="AE617" s="179"/>
      <c r="AF617" s="79"/>
      <c r="AG617" s="179"/>
      <c r="AH617" s="79"/>
      <c r="AI617" s="181"/>
      <c r="AJ617" s="79"/>
      <c r="AK617" s="181"/>
      <c r="AL617" s="79"/>
      <c r="AM617" s="179"/>
      <c r="AN617" s="79"/>
      <c r="AO617" s="179"/>
      <c r="AP617" s="79"/>
      <c r="AQ617" s="181"/>
      <c r="AR617" s="79"/>
      <c r="AS617" s="181"/>
      <c r="AT617" s="79"/>
      <c r="AU617" s="179"/>
      <c r="AV617" s="79"/>
      <c r="AW617" s="179"/>
      <c r="AX617" s="79"/>
      <c r="AY617" s="181"/>
      <c r="AZ617" s="79"/>
      <c r="BA617" s="181"/>
      <c r="BB617" s="79"/>
      <c r="BC617" s="179"/>
      <c r="BD617" s="79"/>
      <c r="BE617" s="179"/>
      <c r="BF617" s="79"/>
      <c r="BG617" s="181"/>
      <c r="BH617" s="79"/>
      <c r="BI617" s="181"/>
      <c r="BJ617" s="79"/>
      <c r="BK617" s="179"/>
      <c r="BL617" s="79"/>
      <c r="BM617" s="179"/>
      <c r="BN617" s="79"/>
      <c r="BO617" s="180"/>
      <c r="BP617" s="78"/>
      <c r="BQ617" s="79"/>
      <c r="BR617" s="26"/>
      <c r="BS617" s="191"/>
      <c r="BT617" s="79"/>
      <c r="BU617" s="192"/>
      <c r="BV617" s="78"/>
      <c r="BW617" s="78"/>
      <c r="BX617" s="78"/>
      <c r="BY617" s="78"/>
      <c r="BZ617" s="78"/>
      <c r="CA617" s="79"/>
      <c r="CB617" s="192"/>
      <c r="CC617" s="78"/>
      <c r="CD617" s="78"/>
      <c r="CE617" s="78"/>
      <c r="CF617" s="78"/>
      <c r="CG617" s="78"/>
      <c r="CH617" s="79"/>
      <c r="CI617" s="27">
        <f t="shared" si="1"/>
        <v>0</v>
      </c>
    </row>
    <row r="618" spans="1:87" ht="34.5" customHeight="1" x14ac:dyDescent="0.25">
      <c r="A618" s="23">
        <f t="shared" si="0"/>
        <v>606</v>
      </c>
      <c r="B618" s="182"/>
      <c r="C618" s="79"/>
      <c r="D618" s="179"/>
      <c r="E618" s="78"/>
      <c r="F618" s="79"/>
      <c r="G618" s="183"/>
      <c r="H618" s="79"/>
      <c r="I618" s="24"/>
      <c r="J618" s="28"/>
      <c r="K618" s="184"/>
      <c r="L618" s="79"/>
      <c r="M618" s="185"/>
      <c r="N618" s="79"/>
      <c r="O618" s="186"/>
      <c r="P618" s="79"/>
      <c r="Q618" s="187"/>
      <c r="R618" s="79"/>
      <c r="S618" s="181"/>
      <c r="T618" s="79"/>
      <c r="U618" s="181"/>
      <c r="V618" s="79"/>
      <c r="W618" s="182"/>
      <c r="X618" s="79"/>
      <c r="Y618" s="182"/>
      <c r="Z618" s="79"/>
      <c r="AA618" s="181"/>
      <c r="AB618" s="79"/>
      <c r="AC618" s="181"/>
      <c r="AD618" s="79"/>
      <c r="AE618" s="182"/>
      <c r="AF618" s="79"/>
      <c r="AG618" s="182"/>
      <c r="AH618" s="79"/>
      <c r="AI618" s="181"/>
      <c r="AJ618" s="79"/>
      <c r="AK618" s="181"/>
      <c r="AL618" s="79"/>
      <c r="AM618" s="182"/>
      <c r="AN618" s="79"/>
      <c r="AO618" s="182"/>
      <c r="AP618" s="79"/>
      <c r="AQ618" s="181"/>
      <c r="AR618" s="79"/>
      <c r="AS618" s="181"/>
      <c r="AT618" s="79"/>
      <c r="AU618" s="182"/>
      <c r="AV618" s="79"/>
      <c r="AW618" s="182"/>
      <c r="AX618" s="79"/>
      <c r="AY618" s="181"/>
      <c r="AZ618" s="79"/>
      <c r="BA618" s="181"/>
      <c r="BB618" s="79"/>
      <c r="BC618" s="182"/>
      <c r="BD618" s="79"/>
      <c r="BE618" s="182"/>
      <c r="BF618" s="79"/>
      <c r="BG618" s="181"/>
      <c r="BH618" s="79"/>
      <c r="BI618" s="181"/>
      <c r="BJ618" s="79"/>
      <c r="BK618" s="182"/>
      <c r="BL618" s="79"/>
      <c r="BM618" s="182"/>
      <c r="BN618" s="79"/>
      <c r="BO618" s="180"/>
      <c r="BP618" s="78"/>
      <c r="BQ618" s="79"/>
      <c r="BR618" s="26"/>
      <c r="BS618" s="193"/>
      <c r="BT618" s="79"/>
      <c r="BU618" s="192"/>
      <c r="BV618" s="78"/>
      <c r="BW618" s="78"/>
      <c r="BX618" s="78"/>
      <c r="BY618" s="78"/>
      <c r="BZ618" s="78"/>
      <c r="CA618" s="79"/>
      <c r="CB618" s="192"/>
      <c r="CC618" s="78"/>
      <c r="CD618" s="78"/>
      <c r="CE618" s="78"/>
      <c r="CF618" s="78"/>
      <c r="CG618" s="78"/>
      <c r="CH618" s="79"/>
      <c r="CI618" s="27">
        <f t="shared" si="1"/>
        <v>0</v>
      </c>
    </row>
    <row r="619" spans="1:87" ht="34.5" customHeight="1" x14ac:dyDescent="0.25">
      <c r="A619" s="23">
        <f t="shared" si="0"/>
        <v>607</v>
      </c>
      <c r="B619" s="179"/>
      <c r="C619" s="79"/>
      <c r="D619" s="181"/>
      <c r="E619" s="78"/>
      <c r="F619" s="79"/>
      <c r="G619" s="188"/>
      <c r="H619" s="79"/>
      <c r="I619" s="24"/>
      <c r="J619" s="25"/>
      <c r="K619" s="184"/>
      <c r="L619" s="79"/>
      <c r="M619" s="189"/>
      <c r="N619" s="79"/>
      <c r="O619" s="186"/>
      <c r="P619" s="79"/>
      <c r="Q619" s="190"/>
      <c r="R619" s="79"/>
      <c r="S619" s="181"/>
      <c r="T619" s="79"/>
      <c r="U619" s="181"/>
      <c r="V619" s="79"/>
      <c r="W619" s="179"/>
      <c r="X619" s="79"/>
      <c r="Y619" s="179"/>
      <c r="Z619" s="79"/>
      <c r="AA619" s="181"/>
      <c r="AB619" s="79"/>
      <c r="AC619" s="181"/>
      <c r="AD619" s="79"/>
      <c r="AE619" s="179"/>
      <c r="AF619" s="79"/>
      <c r="AG619" s="179"/>
      <c r="AH619" s="79"/>
      <c r="AI619" s="181"/>
      <c r="AJ619" s="79"/>
      <c r="AK619" s="181"/>
      <c r="AL619" s="79"/>
      <c r="AM619" s="179"/>
      <c r="AN619" s="79"/>
      <c r="AO619" s="179"/>
      <c r="AP619" s="79"/>
      <c r="AQ619" s="181"/>
      <c r="AR619" s="79"/>
      <c r="AS619" s="181"/>
      <c r="AT619" s="79"/>
      <c r="AU619" s="179"/>
      <c r="AV619" s="79"/>
      <c r="AW619" s="179"/>
      <c r="AX619" s="79"/>
      <c r="AY619" s="181"/>
      <c r="AZ619" s="79"/>
      <c r="BA619" s="181"/>
      <c r="BB619" s="79"/>
      <c r="BC619" s="179"/>
      <c r="BD619" s="79"/>
      <c r="BE619" s="179"/>
      <c r="BF619" s="79"/>
      <c r="BG619" s="181"/>
      <c r="BH619" s="79"/>
      <c r="BI619" s="181"/>
      <c r="BJ619" s="79"/>
      <c r="BK619" s="179"/>
      <c r="BL619" s="79"/>
      <c r="BM619" s="179"/>
      <c r="BN619" s="79"/>
      <c r="BO619" s="180"/>
      <c r="BP619" s="78"/>
      <c r="BQ619" s="79"/>
      <c r="BR619" s="26"/>
      <c r="BS619" s="191"/>
      <c r="BT619" s="79"/>
      <c r="BU619" s="192"/>
      <c r="BV619" s="78"/>
      <c r="BW619" s="78"/>
      <c r="BX619" s="78"/>
      <c r="BY619" s="78"/>
      <c r="BZ619" s="78"/>
      <c r="CA619" s="79"/>
      <c r="CB619" s="192"/>
      <c r="CC619" s="78"/>
      <c r="CD619" s="78"/>
      <c r="CE619" s="78"/>
      <c r="CF619" s="78"/>
      <c r="CG619" s="78"/>
      <c r="CH619" s="79"/>
      <c r="CI619" s="27">
        <f t="shared" si="1"/>
        <v>0</v>
      </c>
    </row>
    <row r="620" spans="1:87" ht="34.5" customHeight="1" x14ac:dyDescent="0.25">
      <c r="A620" s="23">
        <f t="shared" si="0"/>
        <v>608</v>
      </c>
      <c r="B620" s="182"/>
      <c r="C620" s="79"/>
      <c r="D620" s="179"/>
      <c r="E620" s="78"/>
      <c r="F620" s="79"/>
      <c r="G620" s="183"/>
      <c r="H620" s="79"/>
      <c r="I620" s="24"/>
      <c r="J620" s="28"/>
      <c r="K620" s="184"/>
      <c r="L620" s="79"/>
      <c r="M620" s="185"/>
      <c r="N620" s="79"/>
      <c r="O620" s="186"/>
      <c r="P620" s="79"/>
      <c r="Q620" s="187"/>
      <c r="R620" s="79"/>
      <c r="S620" s="181"/>
      <c r="T620" s="79"/>
      <c r="U620" s="181"/>
      <c r="V620" s="79"/>
      <c r="W620" s="182"/>
      <c r="X620" s="79"/>
      <c r="Y620" s="182"/>
      <c r="Z620" s="79"/>
      <c r="AA620" s="181"/>
      <c r="AB620" s="79"/>
      <c r="AC620" s="181"/>
      <c r="AD620" s="79"/>
      <c r="AE620" s="182"/>
      <c r="AF620" s="79"/>
      <c r="AG620" s="182"/>
      <c r="AH620" s="79"/>
      <c r="AI620" s="181"/>
      <c r="AJ620" s="79"/>
      <c r="AK620" s="181"/>
      <c r="AL620" s="79"/>
      <c r="AM620" s="182"/>
      <c r="AN620" s="79"/>
      <c r="AO620" s="182"/>
      <c r="AP620" s="79"/>
      <c r="AQ620" s="181"/>
      <c r="AR620" s="79"/>
      <c r="AS620" s="181"/>
      <c r="AT620" s="79"/>
      <c r="AU620" s="182"/>
      <c r="AV620" s="79"/>
      <c r="AW620" s="182"/>
      <c r="AX620" s="79"/>
      <c r="AY620" s="181"/>
      <c r="AZ620" s="79"/>
      <c r="BA620" s="181"/>
      <c r="BB620" s="79"/>
      <c r="BC620" s="182"/>
      <c r="BD620" s="79"/>
      <c r="BE620" s="182"/>
      <c r="BF620" s="79"/>
      <c r="BG620" s="181"/>
      <c r="BH620" s="79"/>
      <c r="BI620" s="181"/>
      <c r="BJ620" s="79"/>
      <c r="BK620" s="182"/>
      <c r="BL620" s="79"/>
      <c r="BM620" s="182"/>
      <c r="BN620" s="79"/>
      <c r="BO620" s="180"/>
      <c r="BP620" s="78"/>
      <c r="BQ620" s="79"/>
      <c r="BR620" s="26"/>
      <c r="BS620" s="193"/>
      <c r="BT620" s="79"/>
      <c r="BU620" s="192"/>
      <c r="BV620" s="78"/>
      <c r="BW620" s="78"/>
      <c r="BX620" s="78"/>
      <c r="BY620" s="78"/>
      <c r="BZ620" s="78"/>
      <c r="CA620" s="79"/>
      <c r="CB620" s="192"/>
      <c r="CC620" s="78"/>
      <c r="CD620" s="78"/>
      <c r="CE620" s="78"/>
      <c r="CF620" s="78"/>
      <c r="CG620" s="78"/>
      <c r="CH620" s="79"/>
      <c r="CI620" s="27">
        <f t="shared" si="1"/>
        <v>0</v>
      </c>
    </row>
    <row r="621" spans="1:87" ht="34.5" customHeight="1" x14ac:dyDescent="0.25">
      <c r="A621" s="23">
        <f t="shared" si="0"/>
        <v>609</v>
      </c>
      <c r="B621" s="179"/>
      <c r="C621" s="79"/>
      <c r="D621" s="181"/>
      <c r="E621" s="78"/>
      <c r="F621" s="79"/>
      <c r="G621" s="188"/>
      <c r="H621" s="79"/>
      <c r="I621" s="24"/>
      <c r="J621" s="25"/>
      <c r="K621" s="184"/>
      <c r="L621" s="79"/>
      <c r="M621" s="189"/>
      <c r="N621" s="79"/>
      <c r="O621" s="186"/>
      <c r="P621" s="79"/>
      <c r="Q621" s="190"/>
      <c r="R621" s="79"/>
      <c r="S621" s="181"/>
      <c r="T621" s="79"/>
      <c r="U621" s="181"/>
      <c r="V621" s="79"/>
      <c r="W621" s="179"/>
      <c r="X621" s="79"/>
      <c r="Y621" s="179"/>
      <c r="Z621" s="79"/>
      <c r="AA621" s="181"/>
      <c r="AB621" s="79"/>
      <c r="AC621" s="181"/>
      <c r="AD621" s="79"/>
      <c r="AE621" s="179"/>
      <c r="AF621" s="79"/>
      <c r="AG621" s="179"/>
      <c r="AH621" s="79"/>
      <c r="AI621" s="181"/>
      <c r="AJ621" s="79"/>
      <c r="AK621" s="181"/>
      <c r="AL621" s="79"/>
      <c r="AM621" s="179"/>
      <c r="AN621" s="79"/>
      <c r="AO621" s="179"/>
      <c r="AP621" s="79"/>
      <c r="AQ621" s="181"/>
      <c r="AR621" s="79"/>
      <c r="AS621" s="181"/>
      <c r="AT621" s="79"/>
      <c r="AU621" s="179"/>
      <c r="AV621" s="79"/>
      <c r="AW621" s="179"/>
      <c r="AX621" s="79"/>
      <c r="AY621" s="181"/>
      <c r="AZ621" s="79"/>
      <c r="BA621" s="181"/>
      <c r="BB621" s="79"/>
      <c r="BC621" s="179"/>
      <c r="BD621" s="79"/>
      <c r="BE621" s="179"/>
      <c r="BF621" s="79"/>
      <c r="BG621" s="181"/>
      <c r="BH621" s="79"/>
      <c r="BI621" s="181"/>
      <c r="BJ621" s="79"/>
      <c r="BK621" s="179"/>
      <c r="BL621" s="79"/>
      <c r="BM621" s="179"/>
      <c r="BN621" s="79"/>
      <c r="BO621" s="180"/>
      <c r="BP621" s="78"/>
      <c r="BQ621" s="79"/>
      <c r="BR621" s="26"/>
      <c r="BS621" s="191"/>
      <c r="BT621" s="79"/>
      <c r="BU621" s="192"/>
      <c r="BV621" s="78"/>
      <c r="BW621" s="78"/>
      <c r="BX621" s="78"/>
      <c r="BY621" s="78"/>
      <c r="BZ621" s="78"/>
      <c r="CA621" s="79"/>
      <c r="CB621" s="192"/>
      <c r="CC621" s="78"/>
      <c r="CD621" s="78"/>
      <c r="CE621" s="78"/>
      <c r="CF621" s="78"/>
      <c r="CG621" s="78"/>
      <c r="CH621" s="79"/>
      <c r="CI621" s="27">
        <f t="shared" si="1"/>
        <v>0</v>
      </c>
    </row>
    <row r="622" spans="1:87" ht="34.5" customHeight="1" x14ac:dyDescent="0.25">
      <c r="A622" s="23">
        <f t="shared" si="0"/>
        <v>610</v>
      </c>
      <c r="B622" s="182"/>
      <c r="C622" s="79"/>
      <c r="D622" s="179"/>
      <c r="E622" s="78"/>
      <c r="F622" s="79"/>
      <c r="G622" s="183"/>
      <c r="H622" s="79"/>
      <c r="I622" s="24"/>
      <c r="J622" s="28"/>
      <c r="K622" s="184"/>
      <c r="L622" s="79"/>
      <c r="M622" s="185"/>
      <c r="N622" s="79"/>
      <c r="O622" s="186"/>
      <c r="P622" s="79"/>
      <c r="Q622" s="187"/>
      <c r="R622" s="79"/>
      <c r="S622" s="181"/>
      <c r="T622" s="79"/>
      <c r="U622" s="181"/>
      <c r="V622" s="79"/>
      <c r="W622" s="182"/>
      <c r="X622" s="79"/>
      <c r="Y622" s="182"/>
      <c r="Z622" s="79"/>
      <c r="AA622" s="181"/>
      <c r="AB622" s="79"/>
      <c r="AC622" s="181"/>
      <c r="AD622" s="79"/>
      <c r="AE622" s="182"/>
      <c r="AF622" s="79"/>
      <c r="AG622" s="182"/>
      <c r="AH622" s="79"/>
      <c r="AI622" s="181"/>
      <c r="AJ622" s="79"/>
      <c r="AK622" s="181"/>
      <c r="AL622" s="79"/>
      <c r="AM622" s="182"/>
      <c r="AN622" s="79"/>
      <c r="AO622" s="182"/>
      <c r="AP622" s="79"/>
      <c r="AQ622" s="181"/>
      <c r="AR622" s="79"/>
      <c r="AS622" s="181"/>
      <c r="AT622" s="79"/>
      <c r="AU622" s="182"/>
      <c r="AV622" s="79"/>
      <c r="AW622" s="182"/>
      <c r="AX622" s="79"/>
      <c r="AY622" s="181"/>
      <c r="AZ622" s="79"/>
      <c r="BA622" s="181"/>
      <c r="BB622" s="79"/>
      <c r="BC622" s="182"/>
      <c r="BD622" s="79"/>
      <c r="BE622" s="182"/>
      <c r="BF622" s="79"/>
      <c r="BG622" s="181"/>
      <c r="BH622" s="79"/>
      <c r="BI622" s="181"/>
      <c r="BJ622" s="79"/>
      <c r="BK622" s="182"/>
      <c r="BL622" s="79"/>
      <c r="BM622" s="182"/>
      <c r="BN622" s="79"/>
      <c r="BO622" s="180"/>
      <c r="BP622" s="78"/>
      <c r="BQ622" s="79"/>
      <c r="BR622" s="26"/>
      <c r="BS622" s="193"/>
      <c r="BT622" s="79"/>
      <c r="BU622" s="192"/>
      <c r="BV622" s="78"/>
      <c r="BW622" s="78"/>
      <c r="BX622" s="78"/>
      <c r="BY622" s="78"/>
      <c r="BZ622" s="78"/>
      <c r="CA622" s="79"/>
      <c r="CB622" s="192"/>
      <c r="CC622" s="78"/>
      <c r="CD622" s="78"/>
      <c r="CE622" s="78"/>
      <c r="CF622" s="78"/>
      <c r="CG622" s="78"/>
      <c r="CH622" s="79"/>
      <c r="CI622" s="27">
        <f t="shared" si="1"/>
        <v>0</v>
      </c>
    </row>
    <row r="623" spans="1:87" ht="34.5" customHeight="1" x14ac:dyDescent="0.25">
      <c r="A623" s="23">
        <f t="shared" si="0"/>
        <v>611</v>
      </c>
      <c r="B623" s="179"/>
      <c r="C623" s="79"/>
      <c r="D623" s="181"/>
      <c r="E623" s="78"/>
      <c r="F623" s="79"/>
      <c r="G623" s="188"/>
      <c r="H623" s="79"/>
      <c r="I623" s="24"/>
      <c r="J623" s="25"/>
      <c r="K623" s="184"/>
      <c r="L623" s="79"/>
      <c r="M623" s="189"/>
      <c r="N623" s="79"/>
      <c r="O623" s="186"/>
      <c r="P623" s="79"/>
      <c r="Q623" s="190"/>
      <c r="R623" s="79"/>
      <c r="S623" s="181"/>
      <c r="T623" s="79"/>
      <c r="U623" s="181"/>
      <c r="V623" s="79"/>
      <c r="W623" s="179"/>
      <c r="X623" s="79"/>
      <c r="Y623" s="179"/>
      <c r="Z623" s="79"/>
      <c r="AA623" s="181"/>
      <c r="AB623" s="79"/>
      <c r="AC623" s="181"/>
      <c r="AD623" s="79"/>
      <c r="AE623" s="179"/>
      <c r="AF623" s="79"/>
      <c r="AG623" s="179"/>
      <c r="AH623" s="79"/>
      <c r="AI623" s="181"/>
      <c r="AJ623" s="79"/>
      <c r="AK623" s="181"/>
      <c r="AL623" s="79"/>
      <c r="AM623" s="179"/>
      <c r="AN623" s="79"/>
      <c r="AO623" s="179"/>
      <c r="AP623" s="79"/>
      <c r="AQ623" s="181"/>
      <c r="AR623" s="79"/>
      <c r="AS623" s="181"/>
      <c r="AT623" s="79"/>
      <c r="AU623" s="179"/>
      <c r="AV623" s="79"/>
      <c r="AW623" s="179"/>
      <c r="AX623" s="79"/>
      <c r="AY623" s="181"/>
      <c r="AZ623" s="79"/>
      <c r="BA623" s="181"/>
      <c r="BB623" s="79"/>
      <c r="BC623" s="179"/>
      <c r="BD623" s="79"/>
      <c r="BE623" s="179"/>
      <c r="BF623" s="79"/>
      <c r="BG623" s="181"/>
      <c r="BH623" s="79"/>
      <c r="BI623" s="181"/>
      <c r="BJ623" s="79"/>
      <c r="BK623" s="179"/>
      <c r="BL623" s="79"/>
      <c r="BM623" s="179"/>
      <c r="BN623" s="79"/>
      <c r="BO623" s="180"/>
      <c r="BP623" s="78"/>
      <c r="BQ623" s="79"/>
      <c r="BR623" s="26"/>
      <c r="BS623" s="191"/>
      <c r="BT623" s="79"/>
      <c r="BU623" s="192"/>
      <c r="BV623" s="78"/>
      <c r="BW623" s="78"/>
      <c r="BX623" s="78"/>
      <c r="BY623" s="78"/>
      <c r="BZ623" s="78"/>
      <c r="CA623" s="79"/>
      <c r="CB623" s="192"/>
      <c r="CC623" s="78"/>
      <c r="CD623" s="78"/>
      <c r="CE623" s="78"/>
      <c r="CF623" s="78"/>
      <c r="CG623" s="78"/>
      <c r="CH623" s="79"/>
      <c r="CI623" s="27">
        <f t="shared" si="1"/>
        <v>0</v>
      </c>
    </row>
    <row r="624" spans="1:87" ht="34.5" customHeight="1" x14ac:dyDescent="0.25">
      <c r="A624" s="23">
        <f t="shared" si="0"/>
        <v>612</v>
      </c>
      <c r="B624" s="182"/>
      <c r="C624" s="79"/>
      <c r="D624" s="179"/>
      <c r="E624" s="78"/>
      <c r="F624" s="79"/>
      <c r="G624" s="183"/>
      <c r="H624" s="79"/>
      <c r="I624" s="24"/>
      <c r="J624" s="28"/>
      <c r="K624" s="184"/>
      <c r="L624" s="79"/>
      <c r="M624" s="185"/>
      <c r="N624" s="79"/>
      <c r="O624" s="186"/>
      <c r="P624" s="79"/>
      <c r="Q624" s="187"/>
      <c r="R624" s="79"/>
      <c r="S624" s="181"/>
      <c r="T624" s="79"/>
      <c r="U624" s="181"/>
      <c r="V624" s="79"/>
      <c r="W624" s="182"/>
      <c r="X624" s="79"/>
      <c r="Y624" s="182"/>
      <c r="Z624" s="79"/>
      <c r="AA624" s="181"/>
      <c r="AB624" s="79"/>
      <c r="AC624" s="181"/>
      <c r="AD624" s="79"/>
      <c r="AE624" s="182"/>
      <c r="AF624" s="79"/>
      <c r="AG624" s="182"/>
      <c r="AH624" s="79"/>
      <c r="AI624" s="181"/>
      <c r="AJ624" s="79"/>
      <c r="AK624" s="181"/>
      <c r="AL624" s="79"/>
      <c r="AM624" s="182"/>
      <c r="AN624" s="79"/>
      <c r="AO624" s="182"/>
      <c r="AP624" s="79"/>
      <c r="AQ624" s="181"/>
      <c r="AR624" s="79"/>
      <c r="AS624" s="181"/>
      <c r="AT624" s="79"/>
      <c r="AU624" s="182"/>
      <c r="AV624" s="79"/>
      <c r="AW624" s="182"/>
      <c r="AX624" s="79"/>
      <c r="AY624" s="181"/>
      <c r="AZ624" s="79"/>
      <c r="BA624" s="181"/>
      <c r="BB624" s="79"/>
      <c r="BC624" s="182"/>
      <c r="BD624" s="79"/>
      <c r="BE624" s="182"/>
      <c r="BF624" s="79"/>
      <c r="BG624" s="181"/>
      <c r="BH624" s="79"/>
      <c r="BI624" s="181"/>
      <c r="BJ624" s="79"/>
      <c r="BK624" s="182"/>
      <c r="BL624" s="79"/>
      <c r="BM624" s="182"/>
      <c r="BN624" s="79"/>
      <c r="BO624" s="180"/>
      <c r="BP624" s="78"/>
      <c r="BQ624" s="79"/>
      <c r="BR624" s="26"/>
      <c r="BS624" s="193"/>
      <c r="BT624" s="79"/>
      <c r="BU624" s="192"/>
      <c r="BV624" s="78"/>
      <c r="BW624" s="78"/>
      <c r="BX624" s="78"/>
      <c r="BY624" s="78"/>
      <c r="BZ624" s="78"/>
      <c r="CA624" s="79"/>
      <c r="CB624" s="192"/>
      <c r="CC624" s="78"/>
      <c r="CD624" s="78"/>
      <c r="CE624" s="78"/>
      <c r="CF624" s="78"/>
      <c r="CG624" s="78"/>
      <c r="CH624" s="79"/>
      <c r="CI624" s="27">
        <f t="shared" si="1"/>
        <v>0</v>
      </c>
    </row>
    <row r="625" spans="1:87" ht="34.5" customHeight="1" x14ac:dyDescent="0.25">
      <c r="A625" s="23">
        <f t="shared" si="0"/>
        <v>613</v>
      </c>
      <c r="B625" s="179"/>
      <c r="C625" s="79"/>
      <c r="D625" s="181"/>
      <c r="E625" s="78"/>
      <c r="F625" s="79"/>
      <c r="G625" s="188"/>
      <c r="H625" s="79"/>
      <c r="I625" s="24"/>
      <c r="J625" s="25"/>
      <c r="K625" s="184"/>
      <c r="L625" s="79"/>
      <c r="M625" s="189"/>
      <c r="N625" s="79"/>
      <c r="O625" s="186"/>
      <c r="P625" s="79"/>
      <c r="Q625" s="190"/>
      <c r="R625" s="79"/>
      <c r="S625" s="181"/>
      <c r="T625" s="79"/>
      <c r="U625" s="181"/>
      <c r="V625" s="79"/>
      <c r="W625" s="179"/>
      <c r="X625" s="79"/>
      <c r="Y625" s="179"/>
      <c r="Z625" s="79"/>
      <c r="AA625" s="181"/>
      <c r="AB625" s="79"/>
      <c r="AC625" s="181"/>
      <c r="AD625" s="79"/>
      <c r="AE625" s="179"/>
      <c r="AF625" s="79"/>
      <c r="AG625" s="179"/>
      <c r="AH625" s="79"/>
      <c r="AI625" s="181"/>
      <c r="AJ625" s="79"/>
      <c r="AK625" s="181"/>
      <c r="AL625" s="79"/>
      <c r="AM625" s="179"/>
      <c r="AN625" s="79"/>
      <c r="AO625" s="179"/>
      <c r="AP625" s="79"/>
      <c r="AQ625" s="181"/>
      <c r="AR625" s="79"/>
      <c r="AS625" s="181"/>
      <c r="AT625" s="79"/>
      <c r="AU625" s="179"/>
      <c r="AV625" s="79"/>
      <c r="AW625" s="179"/>
      <c r="AX625" s="79"/>
      <c r="AY625" s="181"/>
      <c r="AZ625" s="79"/>
      <c r="BA625" s="181"/>
      <c r="BB625" s="79"/>
      <c r="BC625" s="179"/>
      <c r="BD625" s="79"/>
      <c r="BE625" s="179"/>
      <c r="BF625" s="79"/>
      <c r="BG625" s="181"/>
      <c r="BH625" s="79"/>
      <c r="BI625" s="181"/>
      <c r="BJ625" s="79"/>
      <c r="BK625" s="179"/>
      <c r="BL625" s="79"/>
      <c r="BM625" s="179"/>
      <c r="BN625" s="79"/>
      <c r="BO625" s="180"/>
      <c r="BP625" s="78"/>
      <c r="BQ625" s="79"/>
      <c r="BR625" s="26"/>
      <c r="BS625" s="191"/>
      <c r="BT625" s="79"/>
      <c r="BU625" s="192"/>
      <c r="BV625" s="78"/>
      <c r="BW625" s="78"/>
      <c r="BX625" s="78"/>
      <c r="BY625" s="78"/>
      <c r="BZ625" s="78"/>
      <c r="CA625" s="79"/>
      <c r="CB625" s="192"/>
      <c r="CC625" s="78"/>
      <c r="CD625" s="78"/>
      <c r="CE625" s="78"/>
      <c r="CF625" s="78"/>
      <c r="CG625" s="78"/>
      <c r="CH625" s="79"/>
      <c r="CI625" s="27">
        <f t="shared" si="1"/>
        <v>0</v>
      </c>
    </row>
    <row r="626" spans="1:87" ht="34.5" customHeight="1" x14ac:dyDescent="0.25">
      <c r="A626" s="23">
        <f t="shared" si="0"/>
        <v>614</v>
      </c>
      <c r="B626" s="182"/>
      <c r="C626" s="79"/>
      <c r="D626" s="179"/>
      <c r="E626" s="78"/>
      <c r="F626" s="79"/>
      <c r="G626" s="183"/>
      <c r="H626" s="79"/>
      <c r="I626" s="24"/>
      <c r="J626" s="28"/>
      <c r="K626" s="184"/>
      <c r="L626" s="79"/>
      <c r="M626" s="185"/>
      <c r="N626" s="79"/>
      <c r="O626" s="186"/>
      <c r="P626" s="79"/>
      <c r="Q626" s="187"/>
      <c r="R626" s="79"/>
      <c r="S626" s="181"/>
      <c r="T626" s="79"/>
      <c r="U626" s="181"/>
      <c r="V626" s="79"/>
      <c r="W626" s="182"/>
      <c r="X626" s="79"/>
      <c r="Y626" s="182"/>
      <c r="Z626" s="79"/>
      <c r="AA626" s="181"/>
      <c r="AB626" s="79"/>
      <c r="AC626" s="181"/>
      <c r="AD626" s="79"/>
      <c r="AE626" s="182"/>
      <c r="AF626" s="79"/>
      <c r="AG626" s="182"/>
      <c r="AH626" s="79"/>
      <c r="AI626" s="181"/>
      <c r="AJ626" s="79"/>
      <c r="AK626" s="181"/>
      <c r="AL626" s="79"/>
      <c r="AM626" s="182"/>
      <c r="AN626" s="79"/>
      <c r="AO626" s="182"/>
      <c r="AP626" s="79"/>
      <c r="AQ626" s="181"/>
      <c r="AR626" s="79"/>
      <c r="AS626" s="181"/>
      <c r="AT626" s="79"/>
      <c r="AU626" s="182"/>
      <c r="AV626" s="79"/>
      <c r="AW626" s="182"/>
      <c r="AX626" s="79"/>
      <c r="AY626" s="181"/>
      <c r="AZ626" s="79"/>
      <c r="BA626" s="181"/>
      <c r="BB626" s="79"/>
      <c r="BC626" s="182"/>
      <c r="BD626" s="79"/>
      <c r="BE626" s="182"/>
      <c r="BF626" s="79"/>
      <c r="BG626" s="181"/>
      <c r="BH626" s="79"/>
      <c r="BI626" s="181"/>
      <c r="BJ626" s="79"/>
      <c r="BK626" s="182"/>
      <c r="BL626" s="79"/>
      <c r="BM626" s="182"/>
      <c r="BN626" s="79"/>
      <c r="BO626" s="180"/>
      <c r="BP626" s="78"/>
      <c r="BQ626" s="79"/>
      <c r="BR626" s="26"/>
      <c r="BS626" s="193"/>
      <c r="BT626" s="79"/>
      <c r="BU626" s="192"/>
      <c r="BV626" s="78"/>
      <c r="BW626" s="78"/>
      <c r="BX626" s="78"/>
      <c r="BY626" s="78"/>
      <c r="BZ626" s="78"/>
      <c r="CA626" s="79"/>
      <c r="CB626" s="192"/>
      <c r="CC626" s="78"/>
      <c r="CD626" s="78"/>
      <c r="CE626" s="78"/>
      <c r="CF626" s="78"/>
      <c r="CG626" s="78"/>
      <c r="CH626" s="79"/>
      <c r="CI626" s="27">
        <f t="shared" si="1"/>
        <v>0</v>
      </c>
    </row>
    <row r="627" spans="1:87" ht="34.5" customHeight="1" x14ac:dyDescent="0.25">
      <c r="A627" s="23">
        <f t="shared" si="0"/>
        <v>615</v>
      </c>
      <c r="B627" s="179"/>
      <c r="C627" s="79"/>
      <c r="D627" s="181"/>
      <c r="E627" s="78"/>
      <c r="F627" s="79"/>
      <c r="G627" s="188"/>
      <c r="H627" s="79"/>
      <c r="I627" s="24"/>
      <c r="J627" s="25"/>
      <c r="K627" s="184"/>
      <c r="L627" s="79"/>
      <c r="M627" s="189"/>
      <c r="N627" s="79"/>
      <c r="O627" s="186"/>
      <c r="P627" s="79"/>
      <c r="Q627" s="190"/>
      <c r="R627" s="79"/>
      <c r="S627" s="181"/>
      <c r="T627" s="79"/>
      <c r="U627" s="181"/>
      <c r="V627" s="79"/>
      <c r="W627" s="179"/>
      <c r="X627" s="79"/>
      <c r="Y627" s="179"/>
      <c r="Z627" s="79"/>
      <c r="AA627" s="181"/>
      <c r="AB627" s="79"/>
      <c r="AC627" s="181"/>
      <c r="AD627" s="79"/>
      <c r="AE627" s="179"/>
      <c r="AF627" s="79"/>
      <c r="AG627" s="179"/>
      <c r="AH627" s="79"/>
      <c r="AI627" s="181"/>
      <c r="AJ627" s="79"/>
      <c r="AK627" s="181"/>
      <c r="AL627" s="79"/>
      <c r="AM627" s="179"/>
      <c r="AN627" s="79"/>
      <c r="AO627" s="179"/>
      <c r="AP627" s="79"/>
      <c r="AQ627" s="181"/>
      <c r="AR627" s="79"/>
      <c r="AS627" s="181"/>
      <c r="AT627" s="79"/>
      <c r="AU627" s="179"/>
      <c r="AV627" s="79"/>
      <c r="AW627" s="179"/>
      <c r="AX627" s="79"/>
      <c r="AY627" s="181"/>
      <c r="AZ627" s="79"/>
      <c r="BA627" s="181"/>
      <c r="BB627" s="79"/>
      <c r="BC627" s="179"/>
      <c r="BD627" s="79"/>
      <c r="BE627" s="179"/>
      <c r="BF627" s="79"/>
      <c r="BG627" s="181"/>
      <c r="BH627" s="79"/>
      <c r="BI627" s="181"/>
      <c r="BJ627" s="79"/>
      <c r="BK627" s="179"/>
      <c r="BL627" s="79"/>
      <c r="BM627" s="179"/>
      <c r="BN627" s="79"/>
      <c r="BO627" s="180"/>
      <c r="BP627" s="78"/>
      <c r="BQ627" s="79"/>
      <c r="BR627" s="26"/>
      <c r="BS627" s="191"/>
      <c r="BT627" s="79"/>
      <c r="BU627" s="192"/>
      <c r="BV627" s="78"/>
      <c r="BW627" s="78"/>
      <c r="BX627" s="78"/>
      <c r="BY627" s="78"/>
      <c r="BZ627" s="78"/>
      <c r="CA627" s="79"/>
      <c r="CB627" s="192"/>
      <c r="CC627" s="78"/>
      <c r="CD627" s="78"/>
      <c r="CE627" s="78"/>
      <c r="CF627" s="78"/>
      <c r="CG627" s="78"/>
      <c r="CH627" s="79"/>
      <c r="CI627" s="27">
        <f t="shared" si="1"/>
        <v>0</v>
      </c>
    </row>
    <row r="628" spans="1:87" ht="34.5" customHeight="1" x14ac:dyDescent="0.25">
      <c r="A628" s="23">
        <f t="shared" si="0"/>
        <v>616</v>
      </c>
      <c r="B628" s="182"/>
      <c r="C628" s="79"/>
      <c r="D628" s="179"/>
      <c r="E628" s="78"/>
      <c r="F628" s="79"/>
      <c r="G628" s="183"/>
      <c r="H628" s="79"/>
      <c r="I628" s="24"/>
      <c r="J628" s="28"/>
      <c r="K628" s="184"/>
      <c r="L628" s="79"/>
      <c r="M628" s="185"/>
      <c r="N628" s="79"/>
      <c r="O628" s="186"/>
      <c r="P628" s="79"/>
      <c r="Q628" s="187"/>
      <c r="R628" s="79"/>
      <c r="S628" s="181"/>
      <c r="T628" s="79"/>
      <c r="U628" s="181"/>
      <c r="V628" s="79"/>
      <c r="W628" s="182"/>
      <c r="X628" s="79"/>
      <c r="Y628" s="182"/>
      <c r="Z628" s="79"/>
      <c r="AA628" s="181"/>
      <c r="AB628" s="79"/>
      <c r="AC628" s="181"/>
      <c r="AD628" s="79"/>
      <c r="AE628" s="182"/>
      <c r="AF628" s="79"/>
      <c r="AG628" s="182"/>
      <c r="AH628" s="79"/>
      <c r="AI628" s="181"/>
      <c r="AJ628" s="79"/>
      <c r="AK628" s="181"/>
      <c r="AL628" s="79"/>
      <c r="AM628" s="182"/>
      <c r="AN628" s="79"/>
      <c r="AO628" s="182"/>
      <c r="AP628" s="79"/>
      <c r="AQ628" s="181"/>
      <c r="AR628" s="79"/>
      <c r="AS628" s="181"/>
      <c r="AT628" s="79"/>
      <c r="AU628" s="182"/>
      <c r="AV628" s="79"/>
      <c r="AW628" s="182"/>
      <c r="AX628" s="79"/>
      <c r="AY628" s="181"/>
      <c r="AZ628" s="79"/>
      <c r="BA628" s="181"/>
      <c r="BB628" s="79"/>
      <c r="BC628" s="182"/>
      <c r="BD628" s="79"/>
      <c r="BE628" s="182"/>
      <c r="BF628" s="79"/>
      <c r="BG628" s="181"/>
      <c r="BH628" s="79"/>
      <c r="BI628" s="181"/>
      <c r="BJ628" s="79"/>
      <c r="BK628" s="182"/>
      <c r="BL628" s="79"/>
      <c r="BM628" s="182"/>
      <c r="BN628" s="79"/>
      <c r="BO628" s="180"/>
      <c r="BP628" s="78"/>
      <c r="BQ628" s="79"/>
      <c r="BR628" s="26"/>
      <c r="BS628" s="193"/>
      <c r="BT628" s="79"/>
      <c r="BU628" s="192"/>
      <c r="BV628" s="78"/>
      <c r="BW628" s="78"/>
      <c r="BX628" s="78"/>
      <c r="BY628" s="78"/>
      <c r="BZ628" s="78"/>
      <c r="CA628" s="79"/>
      <c r="CB628" s="192"/>
      <c r="CC628" s="78"/>
      <c r="CD628" s="78"/>
      <c r="CE628" s="78"/>
      <c r="CF628" s="78"/>
      <c r="CG628" s="78"/>
      <c r="CH628" s="79"/>
      <c r="CI628" s="27">
        <f t="shared" si="1"/>
        <v>0</v>
      </c>
    </row>
    <row r="629" spans="1:87" ht="34.5" customHeight="1" x14ac:dyDescent="0.25">
      <c r="A629" s="23">
        <f t="shared" si="0"/>
        <v>617</v>
      </c>
      <c r="B629" s="179"/>
      <c r="C629" s="79"/>
      <c r="D629" s="181"/>
      <c r="E629" s="78"/>
      <c r="F629" s="79"/>
      <c r="G629" s="188"/>
      <c r="H629" s="79"/>
      <c r="I629" s="24"/>
      <c r="J629" s="25"/>
      <c r="K629" s="184"/>
      <c r="L629" s="79"/>
      <c r="M629" s="189"/>
      <c r="N629" s="79"/>
      <c r="O629" s="186"/>
      <c r="P629" s="79"/>
      <c r="Q629" s="190"/>
      <c r="R629" s="79"/>
      <c r="S629" s="181"/>
      <c r="T629" s="79"/>
      <c r="U629" s="181"/>
      <c r="V629" s="79"/>
      <c r="W629" s="179"/>
      <c r="X629" s="79"/>
      <c r="Y629" s="179"/>
      <c r="Z629" s="79"/>
      <c r="AA629" s="181"/>
      <c r="AB629" s="79"/>
      <c r="AC629" s="181"/>
      <c r="AD629" s="79"/>
      <c r="AE629" s="179"/>
      <c r="AF629" s="79"/>
      <c r="AG629" s="179"/>
      <c r="AH629" s="79"/>
      <c r="AI629" s="181"/>
      <c r="AJ629" s="79"/>
      <c r="AK629" s="181"/>
      <c r="AL629" s="79"/>
      <c r="AM629" s="179"/>
      <c r="AN629" s="79"/>
      <c r="AO629" s="179"/>
      <c r="AP629" s="79"/>
      <c r="AQ629" s="181"/>
      <c r="AR629" s="79"/>
      <c r="AS629" s="181"/>
      <c r="AT629" s="79"/>
      <c r="AU629" s="179"/>
      <c r="AV629" s="79"/>
      <c r="AW629" s="179"/>
      <c r="AX629" s="79"/>
      <c r="AY629" s="181"/>
      <c r="AZ629" s="79"/>
      <c r="BA629" s="181"/>
      <c r="BB629" s="79"/>
      <c r="BC629" s="179"/>
      <c r="BD629" s="79"/>
      <c r="BE629" s="179"/>
      <c r="BF629" s="79"/>
      <c r="BG629" s="181"/>
      <c r="BH629" s="79"/>
      <c r="BI629" s="181"/>
      <c r="BJ629" s="79"/>
      <c r="BK629" s="179"/>
      <c r="BL629" s="79"/>
      <c r="BM629" s="179"/>
      <c r="BN629" s="79"/>
      <c r="BO629" s="180"/>
      <c r="BP629" s="78"/>
      <c r="BQ629" s="79"/>
      <c r="BR629" s="26"/>
      <c r="BS629" s="191"/>
      <c r="BT629" s="79"/>
      <c r="BU629" s="192"/>
      <c r="BV629" s="78"/>
      <c r="BW629" s="78"/>
      <c r="BX629" s="78"/>
      <c r="BY629" s="78"/>
      <c r="BZ629" s="78"/>
      <c r="CA629" s="79"/>
      <c r="CB629" s="192"/>
      <c r="CC629" s="78"/>
      <c r="CD629" s="78"/>
      <c r="CE629" s="78"/>
      <c r="CF629" s="78"/>
      <c r="CG629" s="78"/>
      <c r="CH629" s="79"/>
      <c r="CI629" s="27">
        <f t="shared" si="1"/>
        <v>0</v>
      </c>
    </row>
    <row r="630" spans="1:87" ht="34.5" customHeight="1" x14ac:dyDescent="0.25">
      <c r="A630" s="23">
        <f t="shared" si="0"/>
        <v>618</v>
      </c>
      <c r="B630" s="182"/>
      <c r="C630" s="79"/>
      <c r="D630" s="179"/>
      <c r="E630" s="78"/>
      <c r="F630" s="79"/>
      <c r="G630" s="183"/>
      <c r="H630" s="79"/>
      <c r="I630" s="24"/>
      <c r="J630" s="28"/>
      <c r="K630" s="184"/>
      <c r="L630" s="79"/>
      <c r="M630" s="185"/>
      <c r="N630" s="79"/>
      <c r="O630" s="186"/>
      <c r="P630" s="79"/>
      <c r="Q630" s="187"/>
      <c r="R630" s="79"/>
      <c r="S630" s="181"/>
      <c r="T630" s="79"/>
      <c r="U630" s="181"/>
      <c r="V630" s="79"/>
      <c r="W630" s="182"/>
      <c r="X630" s="79"/>
      <c r="Y630" s="182"/>
      <c r="Z630" s="79"/>
      <c r="AA630" s="181"/>
      <c r="AB630" s="79"/>
      <c r="AC630" s="181"/>
      <c r="AD630" s="79"/>
      <c r="AE630" s="182"/>
      <c r="AF630" s="79"/>
      <c r="AG630" s="182"/>
      <c r="AH630" s="79"/>
      <c r="AI630" s="181"/>
      <c r="AJ630" s="79"/>
      <c r="AK630" s="181"/>
      <c r="AL630" s="79"/>
      <c r="AM630" s="182"/>
      <c r="AN630" s="79"/>
      <c r="AO630" s="182"/>
      <c r="AP630" s="79"/>
      <c r="AQ630" s="181"/>
      <c r="AR630" s="79"/>
      <c r="AS630" s="181"/>
      <c r="AT630" s="79"/>
      <c r="AU630" s="182"/>
      <c r="AV630" s="79"/>
      <c r="AW630" s="182"/>
      <c r="AX630" s="79"/>
      <c r="AY630" s="181"/>
      <c r="AZ630" s="79"/>
      <c r="BA630" s="181"/>
      <c r="BB630" s="79"/>
      <c r="BC630" s="182"/>
      <c r="BD630" s="79"/>
      <c r="BE630" s="182"/>
      <c r="BF630" s="79"/>
      <c r="BG630" s="181"/>
      <c r="BH630" s="79"/>
      <c r="BI630" s="181"/>
      <c r="BJ630" s="79"/>
      <c r="BK630" s="182"/>
      <c r="BL630" s="79"/>
      <c r="BM630" s="182"/>
      <c r="BN630" s="79"/>
      <c r="BO630" s="180"/>
      <c r="BP630" s="78"/>
      <c r="BQ630" s="79"/>
      <c r="BR630" s="26"/>
      <c r="BS630" s="193"/>
      <c r="BT630" s="79"/>
      <c r="BU630" s="192"/>
      <c r="BV630" s="78"/>
      <c r="BW630" s="78"/>
      <c r="BX630" s="78"/>
      <c r="BY630" s="78"/>
      <c r="BZ630" s="78"/>
      <c r="CA630" s="79"/>
      <c r="CB630" s="192"/>
      <c r="CC630" s="78"/>
      <c r="CD630" s="78"/>
      <c r="CE630" s="78"/>
      <c r="CF630" s="78"/>
      <c r="CG630" s="78"/>
      <c r="CH630" s="79"/>
      <c r="CI630" s="27">
        <f t="shared" si="1"/>
        <v>0</v>
      </c>
    </row>
    <row r="631" spans="1:87" ht="34.5" customHeight="1" x14ac:dyDescent="0.25">
      <c r="A631" s="23">
        <f t="shared" si="0"/>
        <v>619</v>
      </c>
      <c r="B631" s="179"/>
      <c r="C631" s="79"/>
      <c r="D631" s="181"/>
      <c r="E631" s="78"/>
      <c r="F631" s="79"/>
      <c r="G631" s="188"/>
      <c r="H631" s="79"/>
      <c r="I631" s="24"/>
      <c r="J631" s="25"/>
      <c r="K631" s="184"/>
      <c r="L631" s="79"/>
      <c r="M631" s="189"/>
      <c r="N631" s="79"/>
      <c r="O631" s="186"/>
      <c r="P631" s="79"/>
      <c r="Q631" s="190"/>
      <c r="R631" s="79"/>
      <c r="S631" s="181"/>
      <c r="T631" s="79"/>
      <c r="U631" s="181"/>
      <c r="V631" s="79"/>
      <c r="W631" s="179"/>
      <c r="X631" s="79"/>
      <c r="Y631" s="179"/>
      <c r="Z631" s="79"/>
      <c r="AA631" s="181"/>
      <c r="AB631" s="79"/>
      <c r="AC631" s="181"/>
      <c r="AD631" s="79"/>
      <c r="AE631" s="179"/>
      <c r="AF631" s="79"/>
      <c r="AG631" s="179"/>
      <c r="AH631" s="79"/>
      <c r="AI631" s="181"/>
      <c r="AJ631" s="79"/>
      <c r="AK631" s="181"/>
      <c r="AL631" s="79"/>
      <c r="AM631" s="179"/>
      <c r="AN631" s="79"/>
      <c r="AO631" s="179"/>
      <c r="AP631" s="79"/>
      <c r="AQ631" s="181"/>
      <c r="AR631" s="79"/>
      <c r="AS631" s="181"/>
      <c r="AT631" s="79"/>
      <c r="AU631" s="179"/>
      <c r="AV631" s="79"/>
      <c r="AW631" s="179"/>
      <c r="AX631" s="79"/>
      <c r="AY631" s="181"/>
      <c r="AZ631" s="79"/>
      <c r="BA631" s="181"/>
      <c r="BB631" s="79"/>
      <c r="BC631" s="179"/>
      <c r="BD631" s="79"/>
      <c r="BE631" s="179"/>
      <c r="BF631" s="79"/>
      <c r="BG631" s="181"/>
      <c r="BH631" s="79"/>
      <c r="BI631" s="181"/>
      <c r="BJ631" s="79"/>
      <c r="BK631" s="179"/>
      <c r="BL631" s="79"/>
      <c r="BM631" s="179"/>
      <c r="BN631" s="79"/>
      <c r="BO631" s="180"/>
      <c r="BP631" s="78"/>
      <c r="BQ631" s="79"/>
      <c r="BR631" s="26"/>
      <c r="BS631" s="191"/>
      <c r="BT631" s="79"/>
      <c r="BU631" s="192"/>
      <c r="BV631" s="78"/>
      <c r="BW631" s="78"/>
      <c r="BX631" s="78"/>
      <c r="BY631" s="78"/>
      <c r="BZ631" s="78"/>
      <c r="CA631" s="79"/>
      <c r="CB631" s="192"/>
      <c r="CC631" s="78"/>
      <c r="CD631" s="78"/>
      <c r="CE631" s="78"/>
      <c r="CF631" s="78"/>
      <c r="CG631" s="78"/>
      <c r="CH631" s="79"/>
      <c r="CI631" s="27">
        <f t="shared" si="1"/>
        <v>0</v>
      </c>
    </row>
    <row r="632" spans="1:87" ht="34.5" customHeight="1" x14ac:dyDescent="0.25">
      <c r="A632" s="23">
        <f t="shared" si="0"/>
        <v>620</v>
      </c>
      <c r="B632" s="182"/>
      <c r="C632" s="79"/>
      <c r="D632" s="179"/>
      <c r="E632" s="78"/>
      <c r="F632" s="79"/>
      <c r="G632" s="183"/>
      <c r="H632" s="79"/>
      <c r="I632" s="24"/>
      <c r="J632" s="28"/>
      <c r="K632" s="184"/>
      <c r="L632" s="79"/>
      <c r="M632" s="185"/>
      <c r="N632" s="79"/>
      <c r="O632" s="186"/>
      <c r="P632" s="79"/>
      <c r="Q632" s="187"/>
      <c r="R632" s="79"/>
      <c r="S632" s="181"/>
      <c r="T632" s="79"/>
      <c r="U632" s="181"/>
      <c r="V632" s="79"/>
      <c r="W632" s="182"/>
      <c r="X632" s="79"/>
      <c r="Y632" s="182"/>
      <c r="Z632" s="79"/>
      <c r="AA632" s="181"/>
      <c r="AB632" s="79"/>
      <c r="AC632" s="181"/>
      <c r="AD632" s="79"/>
      <c r="AE632" s="182"/>
      <c r="AF632" s="79"/>
      <c r="AG632" s="182"/>
      <c r="AH632" s="79"/>
      <c r="AI632" s="181"/>
      <c r="AJ632" s="79"/>
      <c r="AK632" s="181"/>
      <c r="AL632" s="79"/>
      <c r="AM632" s="182"/>
      <c r="AN632" s="79"/>
      <c r="AO632" s="182"/>
      <c r="AP632" s="79"/>
      <c r="AQ632" s="181"/>
      <c r="AR632" s="79"/>
      <c r="AS632" s="181"/>
      <c r="AT632" s="79"/>
      <c r="AU632" s="182"/>
      <c r="AV632" s="79"/>
      <c r="AW632" s="182"/>
      <c r="AX632" s="79"/>
      <c r="AY632" s="181"/>
      <c r="AZ632" s="79"/>
      <c r="BA632" s="181"/>
      <c r="BB632" s="79"/>
      <c r="BC632" s="182"/>
      <c r="BD632" s="79"/>
      <c r="BE632" s="182"/>
      <c r="BF632" s="79"/>
      <c r="BG632" s="181"/>
      <c r="BH632" s="79"/>
      <c r="BI632" s="181"/>
      <c r="BJ632" s="79"/>
      <c r="BK632" s="182"/>
      <c r="BL632" s="79"/>
      <c r="BM632" s="182"/>
      <c r="BN632" s="79"/>
      <c r="BO632" s="180"/>
      <c r="BP632" s="78"/>
      <c r="BQ632" s="79"/>
      <c r="BR632" s="26"/>
      <c r="BS632" s="193"/>
      <c r="BT632" s="79"/>
      <c r="BU632" s="192"/>
      <c r="BV632" s="78"/>
      <c r="BW632" s="78"/>
      <c r="BX632" s="78"/>
      <c r="BY632" s="78"/>
      <c r="BZ632" s="78"/>
      <c r="CA632" s="79"/>
      <c r="CB632" s="192"/>
      <c r="CC632" s="78"/>
      <c r="CD632" s="78"/>
      <c r="CE632" s="78"/>
      <c r="CF632" s="78"/>
      <c r="CG632" s="78"/>
      <c r="CH632" s="79"/>
      <c r="CI632" s="27">
        <f t="shared" si="1"/>
        <v>0</v>
      </c>
    </row>
    <row r="633" spans="1:87" ht="34.5" customHeight="1" x14ac:dyDescent="0.25">
      <c r="A633" s="23">
        <f t="shared" si="0"/>
        <v>621</v>
      </c>
      <c r="B633" s="179"/>
      <c r="C633" s="79"/>
      <c r="D633" s="181"/>
      <c r="E633" s="78"/>
      <c r="F633" s="79"/>
      <c r="G633" s="188"/>
      <c r="H633" s="79"/>
      <c r="I633" s="24"/>
      <c r="J633" s="25"/>
      <c r="K633" s="184"/>
      <c r="L633" s="79"/>
      <c r="M633" s="189"/>
      <c r="N633" s="79"/>
      <c r="O633" s="186"/>
      <c r="P633" s="79"/>
      <c r="Q633" s="190"/>
      <c r="R633" s="79"/>
      <c r="S633" s="181"/>
      <c r="T633" s="79"/>
      <c r="U633" s="181"/>
      <c r="V633" s="79"/>
      <c r="W633" s="179"/>
      <c r="X633" s="79"/>
      <c r="Y633" s="179"/>
      <c r="Z633" s="79"/>
      <c r="AA633" s="181"/>
      <c r="AB633" s="79"/>
      <c r="AC633" s="181"/>
      <c r="AD633" s="79"/>
      <c r="AE633" s="179"/>
      <c r="AF633" s="79"/>
      <c r="AG633" s="179"/>
      <c r="AH633" s="79"/>
      <c r="AI633" s="181"/>
      <c r="AJ633" s="79"/>
      <c r="AK633" s="181"/>
      <c r="AL633" s="79"/>
      <c r="AM633" s="179"/>
      <c r="AN633" s="79"/>
      <c r="AO633" s="179"/>
      <c r="AP633" s="79"/>
      <c r="AQ633" s="181"/>
      <c r="AR633" s="79"/>
      <c r="AS633" s="181"/>
      <c r="AT633" s="79"/>
      <c r="AU633" s="179"/>
      <c r="AV633" s="79"/>
      <c r="AW633" s="179"/>
      <c r="AX633" s="79"/>
      <c r="AY633" s="181"/>
      <c r="AZ633" s="79"/>
      <c r="BA633" s="181"/>
      <c r="BB633" s="79"/>
      <c r="BC633" s="179"/>
      <c r="BD633" s="79"/>
      <c r="BE633" s="179"/>
      <c r="BF633" s="79"/>
      <c r="BG633" s="181"/>
      <c r="BH633" s="79"/>
      <c r="BI633" s="181"/>
      <c r="BJ633" s="79"/>
      <c r="BK633" s="179"/>
      <c r="BL633" s="79"/>
      <c r="BM633" s="179"/>
      <c r="BN633" s="79"/>
      <c r="BO633" s="180"/>
      <c r="BP633" s="78"/>
      <c r="BQ633" s="79"/>
      <c r="BR633" s="26"/>
      <c r="BS633" s="191"/>
      <c r="BT633" s="79"/>
      <c r="BU633" s="192"/>
      <c r="BV633" s="78"/>
      <c r="BW633" s="78"/>
      <c r="BX633" s="78"/>
      <c r="BY633" s="78"/>
      <c r="BZ633" s="78"/>
      <c r="CA633" s="79"/>
      <c r="CB633" s="192"/>
      <c r="CC633" s="78"/>
      <c r="CD633" s="78"/>
      <c r="CE633" s="78"/>
      <c r="CF633" s="78"/>
      <c r="CG633" s="78"/>
      <c r="CH633" s="79"/>
      <c r="CI633" s="27">
        <f t="shared" si="1"/>
        <v>0</v>
      </c>
    </row>
    <row r="634" spans="1:87" ht="34.5" customHeight="1" x14ac:dyDescent="0.25">
      <c r="A634" s="23">
        <f t="shared" si="0"/>
        <v>622</v>
      </c>
      <c r="B634" s="182"/>
      <c r="C634" s="79"/>
      <c r="D634" s="179"/>
      <c r="E634" s="78"/>
      <c r="F634" s="79"/>
      <c r="G634" s="183"/>
      <c r="H634" s="79"/>
      <c r="I634" s="24"/>
      <c r="J634" s="28"/>
      <c r="K634" s="184"/>
      <c r="L634" s="79"/>
      <c r="M634" s="185"/>
      <c r="N634" s="79"/>
      <c r="O634" s="186"/>
      <c r="P634" s="79"/>
      <c r="Q634" s="187"/>
      <c r="R634" s="79"/>
      <c r="S634" s="181"/>
      <c r="T634" s="79"/>
      <c r="U634" s="181"/>
      <c r="V634" s="79"/>
      <c r="W634" s="182"/>
      <c r="X634" s="79"/>
      <c r="Y634" s="182"/>
      <c r="Z634" s="79"/>
      <c r="AA634" s="181"/>
      <c r="AB634" s="79"/>
      <c r="AC634" s="181"/>
      <c r="AD634" s="79"/>
      <c r="AE634" s="182"/>
      <c r="AF634" s="79"/>
      <c r="AG634" s="182"/>
      <c r="AH634" s="79"/>
      <c r="AI634" s="181"/>
      <c r="AJ634" s="79"/>
      <c r="AK634" s="181"/>
      <c r="AL634" s="79"/>
      <c r="AM634" s="182"/>
      <c r="AN634" s="79"/>
      <c r="AO634" s="182"/>
      <c r="AP634" s="79"/>
      <c r="AQ634" s="181"/>
      <c r="AR634" s="79"/>
      <c r="AS634" s="181"/>
      <c r="AT634" s="79"/>
      <c r="AU634" s="182"/>
      <c r="AV634" s="79"/>
      <c r="AW634" s="182"/>
      <c r="AX634" s="79"/>
      <c r="AY634" s="181"/>
      <c r="AZ634" s="79"/>
      <c r="BA634" s="181"/>
      <c r="BB634" s="79"/>
      <c r="BC634" s="182"/>
      <c r="BD634" s="79"/>
      <c r="BE634" s="182"/>
      <c r="BF634" s="79"/>
      <c r="BG634" s="181"/>
      <c r="BH634" s="79"/>
      <c r="BI634" s="181"/>
      <c r="BJ634" s="79"/>
      <c r="BK634" s="182"/>
      <c r="BL634" s="79"/>
      <c r="BM634" s="182"/>
      <c r="BN634" s="79"/>
      <c r="BO634" s="180"/>
      <c r="BP634" s="78"/>
      <c r="BQ634" s="79"/>
      <c r="BR634" s="26"/>
      <c r="BS634" s="193"/>
      <c r="BT634" s="79"/>
      <c r="BU634" s="192"/>
      <c r="BV634" s="78"/>
      <c r="BW634" s="78"/>
      <c r="BX634" s="78"/>
      <c r="BY634" s="78"/>
      <c r="BZ634" s="78"/>
      <c r="CA634" s="79"/>
      <c r="CB634" s="192"/>
      <c r="CC634" s="78"/>
      <c r="CD634" s="78"/>
      <c r="CE634" s="78"/>
      <c r="CF634" s="78"/>
      <c r="CG634" s="78"/>
      <c r="CH634" s="79"/>
      <c r="CI634" s="27">
        <f t="shared" si="1"/>
        <v>0</v>
      </c>
    </row>
    <row r="635" spans="1:87" ht="34.5" customHeight="1" x14ac:dyDescent="0.25">
      <c r="A635" s="23">
        <f t="shared" si="0"/>
        <v>623</v>
      </c>
      <c r="B635" s="179"/>
      <c r="C635" s="79"/>
      <c r="D635" s="181"/>
      <c r="E635" s="78"/>
      <c r="F635" s="79"/>
      <c r="G635" s="188"/>
      <c r="H635" s="79"/>
      <c r="I635" s="24"/>
      <c r="J635" s="25"/>
      <c r="K635" s="184"/>
      <c r="L635" s="79"/>
      <c r="M635" s="189"/>
      <c r="N635" s="79"/>
      <c r="O635" s="186"/>
      <c r="P635" s="79"/>
      <c r="Q635" s="190"/>
      <c r="R635" s="79"/>
      <c r="S635" s="181"/>
      <c r="T635" s="79"/>
      <c r="U635" s="181"/>
      <c r="V635" s="79"/>
      <c r="W635" s="179"/>
      <c r="X635" s="79"/>
      <c r="Y635" s="179"/>
      <c r="Z635" s="79"/>
      <c r="AA635" s="181"/>
      <c r="AB635" s="79"/>
      <c r="AC635" s="181"/>
      <c r="AD635" s="79"/>
      <c r="AE635" s="179"/>
      <c r="AF635" s="79"/>
      <c r="AG635" s="179"/>
      <c r="AH635" s="79"/>
      <c r="AI635" s="181"/>
      <c r="AJ635" s="79"/>
      <c r="AK635" s="181"/>
      <c r="AL635" s="79"/>
      <c r="AM635" s="179"/>
      <c r="AN635" s="79"/>
      <c r="AO635" s="179"/>
      <c r="AP635" s="79"/>
      <c r="AQ635" s="181"/>
      <c r="AR635" s="79"/>
      <c r="AS635" s="181"/>
      <c r="AT635" s="79"/>
      <c r="AU635" s="179"/>
      <c r="AV635" s="79"/>
      <c r="AW635" s="179"/>
      <c r="AX635" s="79"/>
      <c r="AY635" s="181"/>
      <c r="AZ635" s="79"/>
      <c r="BA635" s="181"/>
      <c r="BB635" s="79"/>
      <c r="BC635" s="179"/>
      <c r="BD635" s="79"/>
      <c r="BE635" s="179"/>
      <c r="BF635" s="79"/>
      <c r="BG635" s="181"/>
      <c r="BH635" s="79"/>
      <c r="BI635" s="181"/>
      <c r="BJ635" s="79"/>
      <c r="BK635" s="179"/>
      <c r="BL635" s="79"/>
      <c r="BM635" s="179"/>
      <c r="BN635" s="79"/>
      <c r="BO635" s="180"/>
      <c r="BP635" s="78"/>
      <c r="BQ635" s="79"/>
      <c r="BR635" s="26"/>
      <c r="BS635" s="191"/>
      <c r="BT635" s="79"/>
      <c r="BU635" s="192"/>
      <c r="BV635" s="78"/>
      <c r="BW635" s="78"/>
      <c r="BX635" s="78"/>
      <c r="BY635" s="78"/>
      <c r="BZ635" s="78"/>
      <c r="CA635" s="79"/>
      <c r="CB635" s="192"/>
      <c r="CC635" s="78"/>
      <c r="CD635" s="78"/>
      <c r="CE635" s="78"/>
      <c r="CF635" s="78"/>
      <c r="CG635" s="78"/>
      <c r="CH635" s="79"/>
      <c r="CI635" s="27">
        <f t="shared" si="1"/>
        <v>0</v>
      </c>
    </row>
    <row r="636" spans="1:87" ht="34.5" customHeight="1" x14ac:dyDescent="0.25">
      <c r="A636" s="23">
        <f t="shared" si="0"/>
        <v>624</v>
      </c>
      <c r="B636" s="182"/>
      <c r="C636" s="79"/>
      <c r="D636" s="179"/>
      <c r="E636" s="78"/>
      <c r="F636" s="79"/>
      <c r="G636" s="183"/>
      <c r="H636" s="79"/>
      <c r="I636" s="24"/>
      <c r="J636" s="28"/>
      <c r="K636" s="184"/>
      <c r="L636" s="79"/>
      <c r="M636" s="185"/>
      <c r="N636" s="79"/>
      <c r="O636" s="186"/>
      <c r="P636" s="79"/>
      <c r="Q636" s="187"/>
      <c r="R636" s="79"/>
      <c r="S636" s="181"/>
      <c r="T636" s="79"/>
      <c r="U636" s="181"/>
      <c r="V636" s="79"/>
      <c r="W636" s="182"/>
      <c r="X636" s="79"/>
      <c r="Y636" s="182"/>
      <c r="Z636" s="79"/>
      <c r="AA636" s="181"/>
      <c r="AB636" s="79"/>
      <c r="AC636" s="181"/>
      <c r="AD636" s="79"/>
      <c r="AE636" s="182"/>
      <c r="AF636" s="79"/>
      <c r="AG636" s="182"/>
      <c r="AH636" s="79"/>
      <c r="AI636" s="181"/>
      <c r="AJ636" s="79"/>
      <c r="AK636" s="181"/>
      <c r="AL636" s="79"/>
      <c r="AM636" s="182"/>
      <c r="AN636" s="79"/>
      <c r="AO636" s="182"/>
      <c r="AP636" s="79"/>
      <c r="AQ636" s="181"/>
      <c r="AR636" s="79"/>
      <c r="AS636" s="181"/>
      <c r="AT636" s="79"/>
      <c r="AU636" s="182"/>
      <c r="AV636" s="79"/>
      <c r="AW636" s="182"/>
      <c r="AX636" s="79"/>
      <c r="AY636" s="181"/>
      <c r="AZ636" s="79"/>
      <c r="BA636" s="181"/>
      <c r="BB636" s="79"/>
      <c r="BC636" s="182"/>
      <c r="BD636" s="79"/>
      <c r="BE636" s="182"/>
      <c r="BF636" s="79"/>
      <c r="BG636" s="181"/>
      <c r="BH636" s="79"/>
      <c r="BI636" s="181"/>
      <c r="BJ636" s="79"/>
      <c r="BK636" s="182"/>
      <c r="BL636" s="79"/>
      <c r="BM636" s="182"/>
      <c r="BN636" s="79"/>
      <c r="BO636" s="180"/>
      <c r="BP636" s="78"/>
      <c r="BQ636" s="79"/>
      <c r="BR636" s="26"/>
      <c r="BS636" s="193"/>
      <c r="BT636" s="79"/>
      <c r="BU636" s="192"/>
      <c r="BV636" s="78"/>
      <c r="BW636" s="78"/>
      <c r="BX636" s="78"/>
      <c r="BY636" s="78"/>
      <c r="BZ636" s="78"/>
      <c r="CA636" s="79"/>
      <c r="CB636" s="192"/>
      <c r="CC636" s="78"/>
      <c r="CD636" s="78"/>
      <c r="CE636" s="78"/>
      <c r="CF636" s="78"/>
      <c r="CG636" s="78"/>
      <c r="CH636" s="79"/>
      <c r="CI636" s="27">
        <f t="shared" si="1"/>
        <v>0</v>
      </c>
    </row>
    <row r="637" spans="1:87" ht="34.5" customHeight="1" x14ac:dyDescent="0.25">
      <c r="A637" s="23">
        <f t="shared" si="0"/>
        <v>625</v>
      </c>
      <c r="B637" s="179"/>
      <c r="C637" s="79"/>
      <c r="D637" s="181"/>
      <c r="E637" s="78"/>
      <c r="F637" s="79"/>
      <c r="G637" s="188"/>
      <c r="H637" s="79"/>
      <c r="I637" s="24"/>
      <c r="J637" s="25"/>
      <c r="K637" s="184"/>
      <c r="L637" s="79"/>
      <c r="M637" s="189"/>
      <c r="N637" s="79"/>
      <c r="O637" s="186"/>
      <c r="P637" s="79"/>
      <c r="Q637" s="190"/>
      <c r="R637" s="79"/>
      <c r="S637" s="181"/>
      <c r="T637" s="79"/>
      <c r="U637" s="181"/>
      <c r="V637" s="79"/>
      <c r="W637" s="179"/>
      <c r="X637" s="79"/>
      <c r="Y637" s="179"/>
      <c r="Z637" s="79"/>
      <c r="AA637" s="181"/>
      <c r="AB637" s="79"/>
      <c r="AC637" s="181"/>
      <c r="AD637" s="79"/>
      <c r="AE637" s="179"/>
      <c r="AF637" s="79"/>
      <c r="AG637" s="179"/>
      <c r="AH637" s="79"/>
      <c r="AI637" s="181"/>
      <c r="AJ637" s="79"/>
      <c r="AK637" s="181"/>
      <c r="AL637" s="79"/>
      <c r="AM637" s="179"/>
      <c r="AN637" s="79"/>
      <c r="AO637" s="179"/>
      <c r="AP637" s="79"/>
      <c r="AQ637" s="181"/>
      <c r="AR637" s="79"/>
      <c r="AS637" s="181"/>
      <c r="AT637" s="79"/>
      <c r="AU637" s="179"/>
      <c r="AV637" s="79"/>
      <c r="AW637" s="179"/>
      <c r="AX637" s="79"/>
      <c r="AY637" s="181"/>
      <c r="AZ637" s="79"/>
      <c r="BA637" s="181"/>
      <c r="BB637" s="79"/>
      <c r="BC637" s="179"/>
      <c r="BD637" s="79"/>
      <c r="BE637" s="179"/>
      <c r="BF637" s="79"/>
      <c r="BG637" s="181"/>
      <c r="BH637" s="79"/>
      <c r="BI637" s="181"/>
      <c r="BJ637" s="79"/>
      <c r="BK637" s="179"/>
      <c r="BL637" s="79"/>
      <c r="BM637" s="179"/>
      <c r="BN637" s="79"/>
      <c r="BO637" s="180"/>
      <c r="BP637" s="78"/>
      <c r="BQ637" s="79"/>
      <c r="BR637" s="26"/>
      <c r="BS637" s="191"/>
      <c r="BT637" s="79"/>
      <c r="BU637" s="192"/>
      <c r="BV637" s="78"/>
      <c r="BW637" s="78"/>
      <c r="BX637" s="78"/>
      <c r="BY637" s="78"/>
      <c r="BZ637" s="78"/>
      <c r="CA637" s="79"/>
      <c r="CB637" s="192"/>
      <c r="CC637" s="78"/>
      <c r="CD637" s="78"/>
      <c r="CE637" s="78"/>
      <c r="CF637" s="78"/>
      <c r="CG637" s="78"/>
      <c r="CH637" s="79"/>
      <c r="CI637" s="27">
        <f t="shared" si="1"/>
        <v>0</v>
      </c>
    </row>
    <row r="638" spans="1:87" ht="34.5" customHeight="1" x14ac:dyDescent="0.25">
      <c r="A638" s="23">
        <f t="shared" si="0"/>
        <v>626</v>
      </c>
      <c r="B638" s="182"/>
      <c r="C638" s="79"/>
      <c r="D638" s="179"/>
      <c r="E638" s="78"/>
      <c r="F638" s="79"/>
      <c r="G638" s="183"/>
      <c r="H638" s="79"/>
      <c r="I638" s="24"/>
      <c r="J638" s="28"/>
      <c r="K638" s="184"/>
      <c r="L638" s="79"/>
      <c r="M638" s="185"/>
      <c r="N638" s="79"/>
      <c r="O638" s="186"/>
      <c r="P638" s="79"/>
      <c r="Q638" s="187"/>
      <c r="R638" s="79"/>
      <c r="S638" s="181"/>
      <c r="T638" s="79"/>
      <c r="U638" s="181"/>
      <c r="V638" s="79"/>
      <c r="W638" s="182"/>
      <c r="X638" s="79"/>
      <c r="Y638" s="182"/>
      <c r="Z638" s="79"/>
      <c r="AA638" s="181"/>
      <c r="AB638" s="79"/>
      <c r="AC638" s="181"/>
      <c r="AD638" s="79"/>
      <c r="AE638" s="182"/>
      <c r="AF638" s="79"/>
      <c r="AG638" s="182"/>
      <c r="AH638" s="79"/>
      <c r="AI638" s="181"/>
      <c r="AJ638" s="79"/>
      <c r="AK638" s="181"/>
      <c r="AL638" s="79"/>
      <c r="AM638" s="182"/>
      <c r="AN638" s="79"/>
      <c r="AO638" s="182"/>
      <c r="AP638" s="79"/>
      <c r="AQ638" s="181"/>
      <c r="AR638" s="79"/>
      <c r="AS638" s="181"/>
      <c r="AT638" s="79"/>
      <c r="AU638" s="182"/>
      <c r="AV638" s="79"/>
      <c r="AW638" s="182"/>
      <c r="AX638" s="79"/>
      <c r="AY638" s="181"/>
      <c r="AZ638" s="79"/>
      <c r="BA638" s="181"/>
      <c r="BB638" s="79"/>
      <c r="BC638" s="182"/>
      <c r="BD638" s="79"/>
      <c r="BE638" s="182"/>
      <c r="BF638" s="79"/>
      <c r="BG638" s="181"/>
      <c r="BH638" s="79"/>
      <c r="BI638" s="181"/>
      <c r="BJ638" s="79"/>
      <c r="BK638" s="182"/>
      <c r="BL638" s="79"/>
      <c r="BM638" s="182"/>
      <c r="BN638" s="79"/>
      <c r="BO638" s="180"/>
      <c r="BP638" s="78"/>
      <c r="BQ638" s="79"/>
      <c r="BR638" s="26"/>
      <c r="BS638" s="193"/>
      <c r="BT638" s="79"/>
      <c r="BU638" s="192"/>
      <c r="BV638" s="78"/>
      <c r="BW638" s="78"/>
      <c r="BX638" s="78"/>
      <c r="BY638" s="78"/>
      <c r="BZ638" s="78"/>
      <c r="CA638" s="79"/>
      <c r="CB638" s="192"/>
      <c r="CC638" s="78"/>
      <c r="CD638" s="78"/>
      <c r="CE638" s="78"/>
      <c r="CF638" s="78"/>
      <c r="CG638" s="78"/>
      <c r="CH638" s="79"/>
      <c r="CI638" s="27">
        <f t="shared" si="1"/>
        <v>0</v>
      </c>
    </row>
    <row r="639" spans="1:87" ht="34.5" customHeight="1" x14ac:dyDescent="0.25">
      <c r="A639" s="23">
        <f t="shared" si="0"/>
        <v>627</v>
      </c>
      <c r="B639" s="179"/>
      <c r="C639" s="79"/>
      <c r="D639" s="181"/>
      <c r="E639" s="78"/>
      <c r="F639" s="79"/>
      <c r="G639" s="188"/>
      <c r="H639" s="79"/>
      <c r="I639" s="24"/>
      <c r="J639" s="25"/>
      <c r="K639" s="184"/>
      <c r="L639" s="79"/>
      <c r="M639" s="189"/>
      <c r="N639" s="79"/>
      <c r="O639" s="186"/>
      <c r="P639" s="79"/>
      <c r="Q639" s="190"/>
      <c r="R639" s="79"/>
      <c r="S639" s="181"/>
      <c r="T639" s="79"/>
      <c r="U639" s="181"/>
      <c r="V639" s="79"/>
      <c r="W639" s="179"/>
      <c r="X639" s="79"/>
      <c r="Y639" s="179"/>
      <c r="Z639" s="79"/>
      <c r="AA639" s="181"/>
      <c r="AB639" s="79"/>
      <c r="AC639" s="181"/>
      <c r="AD639" s="79"/>
      <c r="AE639" s="179"/>
      <c r="AF639" s="79"/>
      <c r="AG639" s="179"/>
      <c r="AH639" s="79"/>
      <c r="AI639" s="181"/>
      <c r="AJ639" s="79"/>
      <c r="AK639" s="181"/>
      <c r="AL639" s="79"/>
      <c r="AM639" s="179"/>
      <c r="AN639" s="79"/>
      <c r="AO639" s="179"/>
      <c r="AP639" s="79"/>
      <c r="AQ639" s="181"/>
      <c r="AR639" s="79"/>
      <c r="AS639" s="181"/>
      <c r="AT639" s="79"/>
      <c r="AU639" s="179"/>
      <c r="AV639" s="79"/>
      <c r="AW639" s="179"/>
      <c r="AX639" s="79"/>
      <c r="AY639" s="181"/>
      <c r="AZ639" s="79"/>
      <c r="BA639" s="181"/>
      <c r="BB639" s="79"/>
      <c r="BC639" s="179"/>
      <c r="BD639" s="79"/>
      <c r="BE639" s="179"/>
      <c r="BF639" s="79"/>
      <c r="BG639" s="181"/>
      <c r="BH639" s="79"/>
      <c r="BI639" s="181"/>
      <c r="BJ639" s="79"/>
      <c r="BK639" s="179"/>
      <c r="BL639" s="79"/>
      <c r="BM639" s="179"/>
      <c r="BN639" s="79"/>
      <c r="BO639" s="180"/>
      <c r="BP639" s="78"/>
      <c r="BQ639" s="79"/>
      <c r="BR639" s="26"/>
      <c r="BS639" s="191"/>
      <c r="BT639" s="79"/>
      <c r="BU639" s="192"/>
      <c r="BV639" s="78"/>
      <c r="BW639" s="78"/>
      <c r="BX639" s="78"/>
      <c r="BY639" s="78"/>
      <c r="BZ639" s="78"/>
      <c r="CA639" s="79"/>
      <c r="CB639" s="192"/>
      <c r="CC639" s="78"/>
      <c r="CD639" s="78"/>
      <c r="CE639" s="78"/>
      <c r="CF639" s="78"/>
      <c r="CG639" s="78"/>
      <c r="CH639" s="79"/>
      <c r="CI639" s="27">
        <f t="shared" si="1"/>
        <v>0</v>
      </c>
    </row>
    <row r="640" spans="1:87" ht="34.5" customHeight="1" x14ac:dyDescent="0.25">
      <c r="A640" s="23">
        <f t="shared" si="0"/>
        <v>628</v>
      </c>
      <c r="B640" s="182"/>
      <c r="C640" s="79"/>
      <c r="D640" s="179"/>
      <c r="E640" s="78"/>
      <c r="F640" s="79"/>
      <c r="G640" s="183"/>
      <c r="H640" s="79"/>
      <c r="I640" s="24"/>
      <c r="J640" s="28"/>
      <c r="K640" s="184"/>
      <c r="L640" s="79"/>
      <c r="M640" s="185"/>
      <c r="N640" s="79"/>
      <c r="O640" s="186"/>
      <c r="P640" s="79"/>
      <c r="Q640" s="187"/>
      <c r="R640" s="79"/>
      <c r="S640" s="181"/>
      <c r="T640" s="79"/>
      <c r="U640" s="181"/>
      <c r="V640" s="79"/>
      <c r="W640" s="182"/>
      <c r="X640" s="79"/>
      <c r="Y640" s="182"/>
      <c r="Z640" s="79"/>
      <c r="AA640" s="181"/>
      <c r="AB640" s="79"/>
      <c r="AC640" s="181"/>
      <c r="AD640" s="79"/>
      <c r="AE640" s="182"/>
      <c r="AF640" s="79"/>
      <c r="AG640" s="182"/>
      <c r="AH640" s="79"/>
      <c r="AI640" s="181"/>
      <c r="AJ640" s="79"/>
      <c r="AK640" s="181"/>
      <c r="AL640" s="79"/>
      <c r="AM640" s="182"/>
      <c r="AN640" s="79"/>
      <c r="AO640" s="182"/>
      <c r="AP640" s="79"/>
      <c r="AQ640" s="181"/>
      <c r="AR640" s="79"/>
      <c r="AS640" s="181"/>
      <c r="AT640" s="79"/>
      <c r="AU640" s="182"/>
      <c r="AV640" s="79"/>
      <c r="AW640" s="182"/>
      <c r="AX640" s="79"/>
      <c r="AY640" s="181"/>
      <c r="AZ640" s="79"/>
      <c r="BA640" s="181"/>
      <c r="BB640" s="79"/>
      <c r="BC640" s="182"/>
      <c r="BD640" s="79"/>
      <c r="BE640" s="182"/>
      <c r="BF640" s="79"/>
      <c r="BG640" s="181"/>
      <c r="BH640" s="79"/>
      <c r="BI640" s="181"/>
      <c r="BJ640" s="79"/>
      <c r="BK640" s="182"/>
      <c r="BL640" s="79"/>
      <c r="BM640" s="182"/>
      <c r="BN640" s="79"/>
      <c r="BO640" s="180"/>
      <c r="BP640" s="78"/>
      <c r="BQ640" s="79"/>
      <c r="BR640" s="26"/>
      <c r="BS640" s="193"/>
      <c r="BT640" s="79"/>
      <c r="BU640" s="192"/>
      <c r="BV640" s="78"/>
      <c r="BW640" s="78"/>
      <c r="BX640" s="78"/>
      <c r="BY640" s="78"/>
      <c r="BZ640" s="78"/>
      <c r="CA640" s="79"/>
      <c r="CB640" s="192"/>
      <c r="CC640" s="78"/>
      <c r="CD640" s="78"/>
      <c r="CE640" s="78"/>
      <c r="CF640" s="78"/>
      <c r="CG640" s="78"/>
      <c r="CH640" s="79"/>
      <c r="CI640" s="27">
        <f t="shared" si="1"/>
        <v>0</v>
      </c>
    </row>
    <row r="641" spans="1:87" ht="34.5" customHeight="1" x14ac:dyDescent="0.25">
      <c r="A641" s="23">
        <f t="shared" si="0"/>
        <v>629</v>
      </c>
      <c r="B641" s="179"/>
      <c r="C641" s="79"/>
      <c r="D641" s="181"/>
      <c r="E641" s="78"/>
      <c r="F641" s="79"/>
      <c r="G641" s="188"/>
      <c r="H641" s="79"/>
      <c r="I641" s="24"/>
      <c r="J641" s="25"/>
      <c r="K641" s="184"/>
      <c r="L641" s="79"/>
      <c r="M641" s="189"/>
      <c r="N641" s="79"/>
      <c r="O641" s="186"/>
      <c r="P641" s="79"/>
      <c r="Q641" s="190"/>
      <c r="R641" s="79"/>
      <c r="S641" s="181"/>
      <c r="T641" s="79"/>
      <c r="U641" s="181"/>
      <c r="V641" s="79"/>
      <c r="W641" s="179"/>
      <c r="X641" s="79"/>
      <c r="Y641" s="179"/>
      <c r="Z641" s="79"/>
      <c r="AA641" s="181"/>
      <c r="AB641" s="79"/>
      <c r="AC641" s="181"/>
      <c r="AD641" s="79"/>
      <c r="AE641" s="179"/>
      <c r="AF641" s="79"/>
      <c r="AG641" s="179"/>
      <c r="AH641" s="79"/>
      <c r="AI641" s="181"/>
      <c r="AJ641" s="79"/>
      <c r="AK641" s="181"/>
      <c r="AL641" s="79"/>
      <c r="AM641" s="179"/>
      <c r="AN641" s="79"/>
      <c r="AO641" s="179"/>
      <c r="AP641" s="79"/>
      <c r="AQ641" s="181"/>
      <c r="AR641" s="79"/>
      <c r="AS641" s="181"/>
      <c r="AT641" s="79"/>
      <c r="AU641" s="179"/>
      <c r="AV641" s="79"/>
      <c r="AW641" s="179"/>
      <c r="AX641" s="79"/>
      <c r="AY641" s="181"/>
      <c r="AZ641" s="79"/>
      <c r="BA641" s="181"/>
      <c r="BB641" s="79"/>
      <c r="BC641" s="179"/>
      <c r="BD641" s="79"/>
      <c r="BE641" s="179"/>
      <c r="BF641" s="79"/>
      <c r="BG641" s="181"/>
      <c r="BH641" s="79"/>
      <c r="BI641" s="181"/>
      <c r="BJ641" s="79"/>
      <c r="BK641" s="179"/>
      <c r="BL641" s="79"/>
      <c r="BM641" s="179"/>
      <c r="BN641" s="79"/>
      <c r="BO641" s="180"/>
      <c r="BP641" s="78"/>
      <c r="BQ641" s="79"/>
      <c r="BR641" s="26"/>
      <c r="BS641" s="191"/>
      <c r="BT641" s="79"/>
      <c r="BU641" s="192"/>
      <c r="BV641" s="78"/>
      <c r="BW641" s="78"/>
      <c r="BX641" s="78"/>
      <c r="BY641" s="78"/>
      <c r="BZ641" s="78"/>
      <c r="CA641" s="79"/>
      <c r="CB641" s="192"/>
      <c r="CC641" s="78"/>
      <c r="CD641" s="78"/>
      <c r="CE641" s="78"/>
      <c r="CF641" s="78"/>
      <c r="CG641" s="78"/>
      <c r="CH641" s="79"/>
      <c r="CI641" s="27">
        <f t="shared" si="1"/>
        <v>0</v>
      </c>
    </row>
    <row r="642" spans="1:87" ht="34.5" customHeight="1" x14ac:dyDescent="0.25">
      <c r="A642" s="23">
        <f t="shared" si="0"/>
        <v>630</v>
      </c>
      <c r="B642" s="182"/>
      <c r="C642" s="79"/>
      <c r="D642" s="179"/>
      <c r="E642" s="78"/>
      <c r="F642" s="79"/>
      <c r="G642" s="183"/>
      <c r="H642" s="79"/>
      <c r="I642" s="24"/>
      <c r="J642" s="28"/>
      <c r="K642" s="184"/>
      <c r="L642" s="79"/>
      <c r="M642" s="185"/>
      <c r="N642" s="79"/>
      <c r="O642" s="186"/>
      <c r="P642" s="79"/>
      <c r="Q642" s="187"/>
      <c r="R642" s="79"/>
      <c r="S642" s="181"/>
      <c r="T642" s="79"/>
      <c r="U642" s="181"/>
      <c r="V642" s="79"/>
      <c r="W642" s="182"/>
      <c r="X642" s="79"/>
      <c r="Y642" s="182"/>
      <c r="Z642" s="79"/>
      <c r="AA642" s="181"/>
      <c r="AB642" s="79"/>
      <c r="AC642" s="181"/>
      <c r="AD642" s="79"/>
      <c r="AE642" s="182"/>
      <c r="AF642" s="79"/>
      <c r="AG642" s="182"/>
      <c r="AH642" s="79"/>
      <c r="AI642" s="181"/>
      <c r="AJ642" s="79"/>
      <c r="AK642" s="181"/>
      <c r="AL642" s="79"/>
      <c r="AM642" s="182"/>
      <c r="AN642" s="79"/>
      <c r="AO642" s="182"/>
      <c r="AP642" s="79"/>
      <c r="AQ642" s="181"/>
      <c r="AR642" s="79"/>
      <c r="AS642" s="181"/>
      <c r="AT642" s="79"/>
      <c r="AU642" s="182"/>
      <c r="AV642" s="79"/>
      <c r="AW642" s="182"/>
      <c r="AX642" s="79"/>
      <c r="AY642" s="181"/>
      <c r="AZ642" s="79"/>
      <c r="BA642" s="181"/>
      <c r="BB642" s="79"/>
      <c r="BC642" s="182"/>
      <c r="BD642" s="79"/>
      <c r="BE642" s="182"/>
      <c r="BF642" s="79"/>
      <c r="BG642" s="181"/>
      <c r="BH642" s="79"/>
      <c r="BI642" s="181"/>
      <c r="BJ642" s="79"/>
      <c r="BK642" s="182"/>
      <c r="BL642" s="79"/>
      <c r="BM642" s="182"/>
      <c r="BN642" s="79"/>
      <c r="BO642" s="180"/>
      <c r="BP642" s="78"/>
      <c r="BQ642" s="79"/>
      <c r="BR642" s="26"/>
      <c r="BS642" s="193"/>
      <c r="BT642" s="79"/>
      <c r="BU642" s="192"/>
      <c r="BV642" s="78"/>
      <c r="BW642" s="78"/>
      <c r="BX642" s="78"/>
      <c r="BY642" s="78"/>
      <c r="BZ642" s="78"/>
      <c r="CA642" s="79"/>
      <c r="CB642" s="192"/>
      <c r="CC642" s="78"/>
      <c r="CD642" s="78"/>
      <c r="CE642" s="78"/>
      <c r="CF642" s="78"/>
      <c r="CG642" s="78"/>
      <c r="CH642" s="79"/>
      <c r="CI642" s="27">
        <f t="shared" si="1"/>
        <v>0</v>
      </c>
    </row>
    <row r="643" spans="1:87" ht="34.5" customHeight="1" x14ac:dyDescent="0.25">
      <c r="A643" s="23">
        <f t="shared" si="0"/>
        <v>631</v>
      </c>
      <c r="B643" s="179"/>
      <c r="C643" s="79"/>
      <c r="D643" s="181"/>
      <c r="E643" s="78"/>
      <c r="F643" s="79"/>
      <c r="G643" s="188"/>
      <c r="H643" s="79"/>
      <c r="I643" s="24"/>
      <c r="J643" s="25"/>
      <c r="K643" s="184"/>
      <c r="L643" s="79"/>
      <c r="M643" s="189"/>
      <c r="N643" s="79"/>
      <c r="O643" s="186"/>
      <c r="P643" s="79"/>
      <c r="Q643" s="190"/>
      <c r="R643" s="79"/>
      <c r="S643" s="181"/>
      <c r="T643" s="79"/>
      <c r="U643" s="181"/>
      <c r="V643" s="79"/>
      <c r="W643" s="179"/>
      <c r="X643" s="79"/>
      <c r="Y643" s="179"/>
      <c r="Z643" s="79"/>
      <c r="AA643" s="181"/>
      <c r="AB643" s="79"/>
      <c r="AC643" s="181"/>
      <c r="AD643" s="79"/>
      <c r="AE643" s="179"/>
      <c r="AF643" s="79"/>
      <c r="AG643" s="179"/>
      <c r="AH643" s="79"/>
      <c r="AI643" s="181"/>
      <c r="AJ643" s="79"/>
      <c r="AK643" s="181"/>
      <c r="AL643" s="79"/>
      <c r="AM643" s="179"/>
      <c r="AN643" s="79"/>
      <c r="AO643" s="179"/>
      <c r="AP643" s="79"/>
      <c r="AQ643" s="181"/>
      <c r="AR643" s="79"/>
      <c r="AS643" s="181"/>
      <c r="AT643" s="79"/>
      <c r="AU643" s="179"/>
      <c r="AV643" s="79"/>
      <c r="AW643" s="179"/>
      <c r="AX643" s="79"/>
      <c r="AY643" s="181"/>
      <c r="AZ643" s="79"/>
      <c r="BA643" s="181"/>
      <c r="BB643" s="79"/>
      <c r="BC643" s="179"/>
      <c r="BD643" s="79"/>
      <c r="BE643" s="179"/>
      <c r="BF643" s="79"/>
      <c r="BG643" s="181"/>
      <c r="BH643" s="79"/>
      <c r="BI643" s="181"/>
      <c r="BJ643" s="79"/>
      <c r="BK643" s="179"/>
      <c r="BL643" s="79"/>
      <c r="BM643" s="179"/>
      <c r="BN643" s="79"/>
      <c r="BO643" s="180"/>
      <c r="BP643" s="78"/>
      <c r="BQ643" s="79"/>
      <c r="BR643" s="26"/>
      <c r="BS643" s="191"/>
      <c r="BT643" s="79"/>
      <c r="BU643" s="192"/>
      <c r="BV643" s="78"/>
      <c r="BW643" s="78"/>
      <c r="BX643" s="78"/>
      <c r="BY643" s="78"/>
      <c r="BZ643" s="78"/>
      <c r="CA643" s="79"/>
      <c r="CB643" s="192"/>
      <c r="CC643" s="78"/>
      <c r="CD643" s="78"/>
      <c r="CE643" s="78"/>
      <c r="CF643" s="78"/>
      <c r="CG643" s="78"/>
      <c r="CH643" s="79"/>
      <c r="CI643" s="27">
        <f t="shared" si="1"/>
        <v>0</v>
      </c>
    </row>
    <row r="644" spans="1:87" ht="34.5" customHeight="1" x14ac:dyDescent="0.25">
      <c r="A644" s="23">
        <f t="shared" si="0"/>
        <v>632</v>
      </c>
      <c r="B644" s="182"/>
      <c r="C644" s="79"/>
      <c r="D644" s="179"/>
      <c r="E644" s="78"/>
      <c r="F644" s="79"/>
      <c r="G644" s="183"/>
      <c r="H644" s="79"/>
      <c r="I644" s="24"/>
      <c r="J644" s="28"/>
      <c r="K644" s="184"/>
      <c r="L644" s="79"/>
      <c r="M644" s="185"/>
      <c r="N644" s="79"/>
      <c r="O644" s="186"/>
      <c r="P644" s="79"/>
      <c r="Q644" s="187"/>
      <c r="R644" s="79"/>
      <c r="S644" s="181"/>
      <c r="T644" s="79"/>
      <c r="U644" s="181"/>
      <c r="V644" s="79"/>
      <c r="W644" s="182"/>
      <c r="X644" s="79"/>
      <c r="Y644" s="182"/>
      <c r="Z644" s="79"/>
      <c r="AA644" s="181"/>
      <c r="AB644" s="79"/>
      <c r="AC644" s="181"/>
      <c r="AD644" s="79"/>
      <c r="AE644" s="182"/>
      <c r="AF644" s="79"/>
      <c r="AG644" s="182"/>
      <c r="AH644" s="79"/>
      <c r="AI644" s="181"/>
      <c r="AJ644" s="79"/>
      <c r="AK644" s="181"/>
      <c r="AL644" s="79"/>
      <c r="AM644" s="182"/>
      <c r="AN644" s="79"/>
      <c r="AO644" s="182"/>
      <c r="AP644" s="79"/>
      <c r="AQ644" s="181"/>
      <c r="AR644" s="79"/>
      <c r="AS644" s="181"/>
      <c r="AT644" s="79"/>
      <c r="AU644" s="182"/>
      <c r="AV644" s="79"/>
      <c r="AW644" s="182"/>
      <c r="AX644" s="79"/>
      <c r="AY644" s="181"/>
      <c r="AZ644" s="79"/>
      <c r="BA644" s="181"/>
      <c r="BB644" s="79"/>
      <c r="BC644" s="182"/>
      <c r="BD644" s="79"/>
      <c r="BE644" s="182"/>
      <c r="BF644" s="79"/>
      <c r="BG644" s="181"/>
      <c r="BH644" s="79"/>
      <c r="BI644" s="181"/>
      <c r="BJ644" s="79"/>
      <c r="BK644" s="182"/>
      <c r="BL644" s="79"/>
      <c r="BM644" s="182"/>
      <c r="BN644" s="79"/>
      <c r="BO644" s="180"/>
      <c r="BP644" s="78"/>
      <c r="BQ644" s="79"/>
      <c r="BR644" s="26"/>
      <c r="BS644" s="193"/>
      <c r="BT644" s="79"/>
      <c r="BU644" s="192"/>
      <c r="BV644" s="78"/>
      <c r="BW644" s="78"/>
      <c r="BX644" s="78"/>
      <c r="BY644" s="78"/>
      <c r="BZ644" s="78"/>
      <c r="CA644" s="79"/>
      <c r="CB644" s="192"/>
      <c r="CC644" s="78"/>
      <c r="CD644" s="78"/>
      <c r="CE644" s="78"/>
      <c r="CF644" s="78"/>
      <c r="CG644" s="78"/>
      <c r="CH644" s="79"/>
      <c r="CI644" s="27">
        <f t="shared" si="1"/>
        <v>0</v>
      </c>
    </row>
    <row r="645" spans="1:87" ht="34.5" customHeight="1" x14ac:dyDescent="0.25">
      <c r="A645" s="23">
        <f t="shared" si="0"/>
        <v>633</v>
      </c>
      <c r="B645" s="179"/>
      <c r="C645" s="79"/>
      <c r="D645" s="181"/>
      <c r="E645" s="78"/>
      <c r="F645" s="79"/>
      <c r="G645" s="188"/>
      <c r="H645" s="79"/>
      <c r="I645" s="24"/>
      <c r="J645" s="25"/>
      <c r="K645" s="184"/>
      <c r="L645" s="79"/>
      <c r="M645" s="189"/>
      <c r="N645" s="79"/>
      <c r="O645" s="186"/>
      <c r="P645" s="79"/>
      <c r="Q645" s="190"/>
      <c r="R645" s="79"/>
      <c r="S645" s="181"/>
      <c r="T645" s="79"/>
      <c r="U645" s="181"/>
      <c r="V645" s="79"/>
      <c r="W645" s="179"/>
      <c r="X645" s="79"/>
      <c r="Y645" s="179"/>
      <c r="Z645" s="79"/>
      <c r="AA645" s="181"/>
      <c r="AB645" s="79"/>
      <c r="AC645" s="181"/>
      <c r="AD645" s="79"/>
      <c r="AE645" s="179"/>
      <c r="AF645" s="79"/>
      <c r="AG645" s="179"/>
      <c r="AH645" s="79"/>
      <c r="AI645" s="181"/>
      <c r="AJ645" s="79"/>
      <c r="AK645" s="181"/>
      <c r="AL645" s="79"/>
      <c r="AM645" s="179"/>
      <c r="AN645" s="79"/>
      <c r="AO645" s="179"/>
      <c r="AP645" s="79"/>
      <c r="AQ645" s="181"/>
      <c r="AR645" s="79"/>
      <c r="AS645" s="181"/>
      <c r="AT645" s="79"/>
      <c r="AU645" s="179"/>
      <c r="AV645" s="79"/>
      <c r="AW645" s="179"/>
      <c r="AX645" s="79"/>
      <c r="AY645" s="181"/>
      <c r="AZ645" s="79"/>
      <c r="BA645" s="181"/>
      <c r="BB645" s="79"/>
      <c r="BC645" s="179"/>
      <c r="BD645" s="79"/>
      <c r="BE645" s="179"/>
      <c r="BF645" s="79"/>
      <c r="BG645" s="181"/>
      <c r="BH645" s="79"/>
      <c r="BI645" s="181"/>
      <c r="BJ645" s="79"/>
      <c r="BK645" s="179"/>
      <c r="BL645" s="79"/>
      <c r="BM645" s="179"/>
      <c r="BN645" s="79"/>
      <c r="BO645" s="180"/>
      <c r="BP645" s="78"/>
      <c r="BQ645" s="79"/>
      <c r="BR645" s="26"/>
      <c r="BS645" s="191"/>
      <c r="BT645" s="79"/>
      <c r="BU645" s="192"/>
      <c r="BV645" s="78"/>
      <c r="BW645" s="78"/>
      <c r="BX645" s="78"/>
      <c r="BY645" s="78"/>
      <c r="BZ645" s="78"/>
      <c r="CA645" s="79"/>
      <c r="CB645" s="192"/>
      <c r="CC645" s="78"/>
      <c r="CD645" s="78"/>
      <c r="CE645" s="78"/>
      <c r="CF645" s="78"/>
      <c r="CG645" s="78"/>
      <c r="CH645" s="79"/>
      <c r="CI645" s="27">
        <f t="shared" si="1"/>
        <v>0</v>
      </c>
    </row>
    <row r="646" spans="1:87" ht="34.5" customHeight="1" x14ac:dyDescent="0.25">
      <c r="A646" s="23">
        <f t="shared" si="0"/>
        <v>634</v>
      </c>
      <c r="B646" s="182"/>
      <c r="C646" s="79"/>
      <c r="D646" s="179"/>
      <c r="E646" s="78"/>
      <c r="F646" s="79"/>
      <c r="G646" s="183"/>
      <c r="H646" s="79"/>
      <c r="I646" s="24"/>
      <c r="J646" s="28"/>
      <c r="K646" s="184"/>
      <c r="L646" s="79"/>
      <c r="M646" s="185"/>
      <c r="N646" s="79"/>
      <c r="O646" s="186"/>
      <c r="P646" s="79"/>
      <c r="Q646" s="187"/>
      <c r="R646" s="79"/>
      <c r="S646" s="181"/>
      <c r="T646" s="79"/>
      <c r="U646" s="181"/>
      <c r="V646" s="79"/>
      <c r="W646" s="182"/>
      <c r="X646" s="79"/>
      <c r="Y646" s="182"/>
      <c r="Z646" s="79"/>
      <c r="AA646" s="181"/>
      <c r="AB646" s="79"/>
      <c r="AC646" s="181"/>
      <c r="AD646" s="79"/>
      <c r="AE646" s="182"/>
      <c r="AF646" s="79"/>
      <c r="AG646" s="182"/>
      <c r="AH646" s="79"/>
      <c r="AI646" s="181"/>
      <c r="AJ646" s="79"/>
      <c r="AK646" s="181"/>
      <c r="AL646" s="79"/>
      <c r="AM646" s="182"/>
      <c r="AN646" s="79"/>
      <c r="AO646" s="182"/>
      <c r="AP646" s="79"/>
      <c r="AQ646" s="181"/>
      <c r="AR646" s="79"/>
      <c r="AS646" s="181"/>
      <c r="AT646" s="79"/>
      <c r="AU646" s="182"/>
      <c r="AV646" s="79"/>
      <c r="AW646" s="182"/>
      <c r="AX646" s="79"/>
      <c r="AY646" s="181"/>
      <c r="AZ646" s="79"/>
      <c r="BA646" s="181"/>
      <c r="BB646" s="79"/>
      <c r="BC646" s="182"/>
      <c r="BD646" s="79"/>
      <c r="BE646" s="182"/>
      <c r="BF646" s="79"/>
      <c r="BG646" s="181"/>
      <c r="BH646" s="79"/>
      <c r="BI646" s="181"/>
      <c r="BJ646" s="79"/>
      <c r="BK646" s="182"/>
      <c r="BL646" s="79"/>
      <c r="BM646" s="182"/>
      <c r="BN646" s="79"/>
      <c r="BO646" s="180"/>
      <c r="BP646" s="78"/>
      <c r="BQ646" s="79"/>
      <c r="BR646" s="26"/>
      <c r="BS646" s="193"/>
      <c r="BT646" s="79"/>
      <c r="BU646" s="192"/>
      <c r="BV646" s="78"/>
      <c r="BW646" s="78"/>
      <c r="BX646" s="78"/>
      <c r="BY646" s="78"/>
      <c r="BZ646" s="78"/>
      <c r="CA646" s="79"/>
      <c r="CB646" s="192"/>
      <c r="CC646" s="78"/>
      <c r="CD646" s="78"/>
      <c r="CE646" s="78"/>
      <c r="CF646" s="78"/>
      <c r="CG646" s="78"/>
      <c r="CH646" s="79"/>
      <c r="CI646" s="27">
        <f t="shared" si="1"/>
        <v>0</v>
      </c>
    </row>
    <row r="647" spans="1:87" ht="34.5" customHeight="1" x14ac:dyDescent="0.25">
      <c r="A647" s="23">
        <f t="shared" si="0"/>
        <v>635</v>
      </c>
      <c r="B647" s="179"/>
      <c r="C647" s="79"/>
      <c r="D647" s="181"/>
      <c r="E647" s="78"/>
      <c r="F647" s="79"/>
      <c r="G647" s="188"/>
      <c r="H647" s="79"/>
      <c r="I647" s="24"/>
      <c r="J647" s="25"/>
      <c r="K647" s="184"/>
      <c r="L647" s="79"/>
      <c r="M647" s="189"/>
      <c r="N647" s="79"/>
      <c r="O647" s="186"/>
      <c r="P647" s="79"/>
      <c r="Q647" s="190"/>
      <c r="R647" s="79"/>
      <c r="S647" s="181"/>
      <c r="T647" s="79"/>
      <c r="U647" s="181"/>
      <c r="V647" s="79"/>
      <c r="W647" s="179"/>
      <c r="X647" s="79"/>
      <c r="Y647" s="179"/>
      <c r="Z647" s="79"/>
      <c r="AA647" s="181"/>
      <c r="AB647" s="79"/>
      <c r="AC647" s="181"/>
      <c r="AD647" s="79"/>
      <c r="AE647" s="179"/>
      <c r="AF647" s="79"/>
      <c r="AG647" s="179"/>
      <c r="AH647" s="79"/>
      <c r="AI647" s="181"/>
      <c r="AJ647" s="79"/>
      <c r="AK647" s="181"/>
      <c r="AL647" s="79"/>
      <c r="AM647" s="179"/>
      <c r="AN647" s="79"/>
      <c r="AO647" s="179"/>
      <c r="AP647" s="79"/>
      <c r="AQ647" s="181"/>
      <c r="AR647" s="79"/>
      <c r="AS647" s="181"/>
      <c r="AT647" s="79"/>
      <c r="AU647" s="179"/>
      <c r="AV647" s="79"/>
      <c r="AW647" s="179"/>
      <c r="AX647" s="79"/>
      <c r="AY647" s="181"/>
      <c r="AZ647" s="79"/>
      <c r="BA647" s="181"/>
      <c r="BB647" s="79"/>
      <c r="BC647" s="179"/>
      <c r="BD647" s="79"/>
      <c r="BE647" s="179"/>
      <c r="BF647" s="79"/>
      <c r="BG647" s="181"/>
      <c r="BH647" s="79"/>
      <c r="BI647" s="181"/>
      <c r="BJ647" s="79"/>
      <c r="BK647" s="179"/>
      <c r="BL647" s="79"/>
      <c r="BM647" s="179"/>
      <c r="BN647" s="79"/>
      <c r="BO647" s="180"/>
      <c r="BP647" s="78"/>
      <c r="BQ647" s="79"/>
      <c r="BR647" s="26"/>
      <c r="BS647" s="191"/>
      <c r="BT647" s="79"/>
      <c r="BU647" s="192"/>
      <c r="BV647" s="78"/>
      <c r="BW647" s="78"/>
      <c r="BX647" s="78"/>
      <c r="BY647" s="78"/>
      <c r="BZ647" s="78"/>
      <c r="CA647" s="79"/>
      <c r="CB647" s="192"/>
      <c r="CC647" s="78"/>
      <c r="CD647" s="78"/>
      <c r="CE647" s="78"/>
      <c r="CF647" s="78"/>
      <c r="CG647" s="78"/>
      <c r="CH647" s="79"/>
      <c r="CI647" s="27">
        <f t="shared" si="1"/>
        <v>0</v>
      </c>
    </row>
    <row r="648" spans="1:87" ht="34.5" customHeight="1" x14ac:dyDescent="0.25">
      <c r="A648" s="23">
        <f t="shared" si="0"/>
        <v>636</v>
      </c>
      <c r="B648" s="182"/>
      <c r="C648" s="79"/>
      <c r="D648" s="179"/>
      <c r="E648" s="78"/>
      <c r="F648" s="79"/>
      <c r="G648" s="183"/>
      <c r="H648" s="79"/>
      <c r="I648" s="24"/>
      <c r="J648" s="28"/>
      <c r="K648" s="184"/>
      <c r="L648" s="79"/>
      <c r="M648" s="185"/>
      <c r="N648" s="79"/>
      <c r="O648" s="186"/>
      <c r="P648" s="79"/>
      <c r="Q648" s="187"/>
      <c r="R648" s="79"/>
      <c r="S648" s="181"/>
      <c r="T648" s="79"/>
      <c r="U648" s="181"/>
      <c r="V648" s="79"/>
      <c r="W648" s="182"/>
      <c r="X648" s="79"/>
      <c r="Y648" s="182"/>
      <c r="Z648" s="79"/>
      <c r="AA648" s="181"/>
      <c r="AB648" s="79"/>
      <c r="AC648" s="181"/>
      <c r="AD648" s="79"/>
      <c r="AE648" s="182"/>
      <c r="AF648" s="79"/>
      <c r="AG648" s="182"/>
      <c r="AH648" s="79"/>
      <c r="AI648" s="181"/>
      <c r="AJ648" s="79"/>
      <c r="AK648" s="181"/>
      <c r="AL648" s="79"/>
      <c r="AM648" s="182"/>
      <c r="AN648" s="79"/>
      <c r="AO648" s="182"/>
      <c r="AP648" s="79"/>
      <c r="AQ648" s="181"/>
      <c r="AR648" s="79"/>
      <c r="AS648" s="181"/>
      <c r="AT648" s="79"/>
      <c r="AU648" s="182"/>
      <c r="AV648" s="79"/>
      <c r="AW648" s="182"/>
      <c r="AX648" s="79"/>
      <c r="AY648" s="181"/>
      <c r="AZ648" s="79"/>
      <c r="BA648" s="181"/>
      <c r="BB648" s="79"/>
      <c r="BC648" s="182"/>
      <c r="BD648" s="79"/>
      <c r="BE648" s="182"/>
      <c r="BF648" s="79"/>
      <c r="BG648" s="181"/>
      <c r="BH648" s="79"/>
      <c r="BI648" s="181"/>
      <c r="BJ648" s="79"/>
      <c r="BK648" s="182"/>
      <c r="BL648" s="79"/>
      <c r="BM648" s="182"/>
      <c r="BN648" s="79"/>
      <c r="BO648" s="180"/>
      <c r="BP648" s="78"/>
      <c r="BQ648" s="79"/>
      <c r="BR648" s="26"/>
      <c r="BS648" s="193"/>
      <c r="BT648" s="79"/>
      <c r="BU648" s="192"/>
      <c r="BV648" s="78"/>
      <c r="BW648" s="78"/>
      <c r="BX648" s="78"/>
      <c r="BY648" s="78"/>
      <c r="BZ648" s="78"/>
      <c r="CA648" s="79"/>
      <c r="CB648" s="192"/>
      <c r="CC648" s="78"/>
      <c r="CD648" s="78"/>
      <c r="CE648" s="78"/>
      <c r="CF648" s="78"/>
      <c r="CG648" s="78"/>
      <c r="CH648" s="79"/>
      <c r="CI648" s="27">
        <f t="shared" si="1"/>
        <v>0</v>
      </c>
    </row>
    <row r="649" spans="1:87" ht="34.5" customHeight="1" x14ac:dyDescent="0.25">
      <c r="A649" s="23">
        <f t="shared" si="0"/>
        <v>637</v>
      </c>
      <c r="B649" s="179"/>
      <c r="C649" s="79"/>
      <c r="D649" s="181"/>
      <c r="E649" s="78"/>
      <c r="F649" s="79"/>
      <c r="G649" s="188"/>
      <c r="H649" s="79"/>
      <c r="I649" s="24"/>
      <c r="J649" s="25"/>
      <c r="K649" s="184"/>
      <c r="L649" s="79"/>
      <c r="M649" s="189"/>
      <c r="N649" s="79"/>
      <c r="O649" s="186"/>
      <c r="P649" s="79"/>
      <c r="Q649" s="190"/>
      <c r="R649" s="79"/>
      <c r="S649" s="181"/>
      <c r="T649" s="79"/>
      <c r="U649" s="181"/>
      <c r="V649" s="79"/>
      <c r="W649" s="179"/>
      <c r="X649" s="79"/>
      <c r="Y649" s="179"/>
      <c r="Z649" s="79"/>
      <c r="AA649" s="181"/>
      <c r="AB649" s="79"/>
      <c r="AC649" s="181"/>
      <c r="AD649" s="79"/>
      <c r="AE649" s="179"/>
      <c r="AF649" s="79"/>
      <c r="AG649" s="179"/>
      <c r="AH649" s="79"/>
      <c r="AI649" s="181"/>
      <c r="AJ649" s="79"/>
      <c r="AK649" s="181"/>
      <c r="AL649" s="79"/>
      <c r="AM649" s="179"/>
      <c r="AN649" s="79"/>
      <c r="AO649" s="179"/>
      <c r="AP649" s="79"/>
      <c r="AQ649" s="181"/>
      <c r="AR649" s="79"/>
      <c r="AS649" s="181"/>
      <c r="AT649" s="79"/>
      <c r="AU649" s="179"/>
      <c r="AV649" s="79"/>
      <c r="AW649" s="179"/>
      <c r="AX649" s="79"/>
      <c r="AY649" s="181"/>
      <c r="AZ649" s="79"/>
      <c r="BA649" s="181"/>
      <c r="BB649" s="79"/>
      <c r="BC649" s="179"/>
      <c r="BD649" s="79"/>
      <c r="BE649" s="179"/>
      <c r="BF649" s="79"/>
      <c r="BG649" s="181"/>
      <c r="BH649" s="79"/>
      <c r="BI649" s="181"/>
      <c r="BJ649" s="79"/>
      <c r="BK649" s="179"/>
      <c r="BL649" s="79"/>
      <c r="BM649" s="179"/>
      <c r="BN649" s="79"/>
      <c r="BO649" s="180"/>
      <c r="BP649" s="78"/>
      <c r="BQ649" s="79"/>
      <c r="BR649" s="26"/>
      <c r="BS649" s="191"/>
      <c r="BT649" s="79"/>
      <c r="BU649" s="192"/>
      <c r="BV649" s="78"/>
      <c r="BW649" s="78"/>
      <c r="BX649" s="78"/>
      <c r="BY649" s="78"/>
      <c r="BZ649" s="78"/>
      <c r="CA649" s="79"/>
      <c r="CB649" s="192"/>
      <c r="CC649" s="78"/>
      <c r="CD649" s="78"/>
      <c r="CE649" s="78"/>
      <c r="CF649" s="78"/>
      <c r="CG649" s="78"/>
      <c r="CH649" s="79"/>
      <c r="CI649" s="27">
        <f t="shared" si="1"/>
        <v>0</v>
      </c>
    </row>
    <row r="650" spans="1:87" ht="34.5" customHeight="1" x14ac:dyDescent="0.25">
      <c r="A650" s="23">
        <f t="shared" si="0"/>
        <v>638</v>
      </c>
      <c r="B650" s="182"/>
      <c r="C650" s="79"/>
      <c r="D650" s="179"/>
      <c r="E650" s="78"/>
      <c r="F650" s="79"/>
      <c r="G650" s="183"/>
      <c r="H650" s="79"/>
      <c r="I650" s="24"/>
      <c r="J650" s="28"/>
      <c r="K650" s="184"/>
      <c r="L650" s="79"/>
      <c r="M650" s="185"/>
      <c r="N650" s="79"/>
      <c r="O650" s="186"/>
      <c r="P650" s="79"/>
      <c r="Q650" s="187"/>
      <c r="R650" s="79"/>
      <c r="S650" s="181"/>
      <c r="T650" s="79"/>
      <c r="U650" s="181"/>
      <c r="V650" s="79"/>
      <c r="W650" s="182"/>
      <c r="X650" s="79"/>
      <c r="Y650" s="182"/>
      <c r="Z650" s="79"/>
      <c r="AA650" s="181"/>
      <c r="AB650" s="79"/>
      <c r="AC650" s="181"/>
      <c r="AD650" s="79"/>
      <c r="AE650" s="182"/>
      <c r="AF650" s="79"/>
      <c r="AG650" s="182"/>
      <c r="AH650" s="79"/>
      <c r="AI650" s="181"/>
      <c r="AJ650" s="79"/>
      <c r="AK650" s="181"/>
      <c r="AL650" s="79"/>
      <c r="AM650" s="182"/>
      <c r="AN650" s="79"/>
      <c r="AO650" s="182"/>
      <c r="AP650" s="79"/>
      <c r="AQ650" s="181"/>
      <c r="AR650" s="79"/>
      <c r="AS650" s="181"/>
      <c r="AT650" s="79"/>
      <c r="AU650" s="182"/>
      <c r="AV650" s="79"/>
      <c r="AW650" s="182"/>
      <c r="AX650" s="79"/>
      <c r="AY650" s="181"/>
      <c r="AZ650" s="79"/>
      <c r="BA650" s="181"/>
      <c r="BB650" s="79"/>
      <c r="BC650" s="182"/>
      <c r="BD650" s="79"/>
      <c r="BE650" s="182"/>
      <c r="BF650" s="79"/>
      <c r="BG650" s="181"/>
      <c r="BH650" s="79"/>
      <c r="BI650" s="181"/>
      <c r="BJ650" s="79"/>
      <c r="BK650" s="182"/>
      <c r="BL650" s="79"/>
      <c r="BM650" s="182"/>
      <c r="BN650" s="79"/>
      <c r="BO650" s="180"/>
      <c r="BP650" s="78"/>
      <c r="BQ650" s="79"/>
      <c r="BR650" s="26"/>
      <c r="BS650" s="193"/>
      <c r="BT650" s="79"/>
      <c r="BU650" s="192"/>
      <c r="BV650" s="78"/>
      <c r="BW650" s="78"/>
      <c r="BX650" s="78"/>
      <c r="BY650" s="78"/>
      <c r="BZ650" s="78"/>
      <c r="CA650" s="79"/>
      <c r="CB650" s="192"/>
      <c r="CC650" s="78"/>
      <c r="CD650" s="78"/>
      <c r="CE650" s="78"/>
      <c r="CF650" s="78"/>
      <c r="CG650" s="78"/>
      <c r="CH650" s="79"/>
      <c r="CI650" s="27">
        <f t="shared" si="1"/>
        <v>0</v>
      </c>
    </row>
    <row r="651" spans="1:87" ht="34.5" customHeight="1" x14ac:dyDescent="0.25">
      <c r="A651" s="23">
        <f t="shared" si="0"/>
        <v>639</v>
      </c>
      <c r="B651" s="179"/>
      <c r="C651" s="79"/>
      <c r="D651" s="181"/>
      <c r="E651" s="78"/>
      <c r="F651" s="79"/>
      <c r="G651" s="188"/>
      <c r="H651" s="79"/>
      <c r="I651" s="24"/>
      <c r="J651" s="25"/>
      <c r="K651" s="184"/>
      <c r="L651" s="79"/>
      <c r="M651" s="189"/>
      <c r="N651" s="79"/>
      <c r="O651" s="186"/>
      <c r="P651" s="79"/>
      <c r="Q651" s="190"/>
      <c r="R651" s="79"/>
      <c r="S651" s="181"/>
      <c r="T651" s="79"/>
      <c r="U651" s="181"/>
      <c r="V651" s="79"/>
      <c r="W651" s="179"/>
      <c r="X651" s="79"/>
      <c r="Y651" s="179"/>
      <c r="Z651" s="79"/>
      <c r="AA651" s="181"/>
      <c r="AB651" s="79"/>
      <c r="AC651" s="181"/>
      <c r="AD651" s="79"/>
      <c r="AE651" s="179"/>
      <c r="AF651" s="79"/>
      <c r="AG651" s="179"/>
      <c r="AH651" s="79"/>
      <c r="AI651" s="181"/>
      <c r="AJ651" s="79"/>
      <c r="AK651" s="181"/>
      <c r="AL651" s="79"/>
      <c r="AM651" s="179"/>
      <c r="AN651" s="79"/>
      <c r="AO651" s="179"/>
      <c r="AP651" s="79"/>
      <c r="AQ651" s="181"/>
      <c r="AR651" s="79"/>
      <c r="AS651" s="181"/>
      <c r="AT651" s="79"/>
      <c r="AU651" s="179"/>
      <c r="AV651" s="79"/>
      <c r="AW651" s="179"/>
      <c r="AX651" s="79"/>
      <c r="AY651" s="181"/>
      <c r="AZ651" s="79"/>
      <c r="BA651" s="181"/>
      <c r="BB651" s="79"/>
      <c r="BC651" s="179"/>
      <c r="BD651" s="79"/>
      <c r="BE651" s="179"/>
      <c r="BF651" s="79"/>
      <c r="BG651" s="181"/>
      <c r="BH651" s="79"/>
      <c r="BI651" s="181"/>
      <c r="BJ651" s="79"/>
      <c r="BK651" s="179"/>
      <c r="BL651" s="79"/>
      <c r="BM651" s="179"/>
      <c r="BN651" s="79"/>
      <c r="BO651" s="180"/>
      <c r="BP651" s="78"/>
      <c r="BQ651" s="79"/>
      <c r="BR651" s="26"/>
      <c r="BS651" s="191"/>
      <c r="BT651" s="79"/>
      <c r="BU651" s="192"/>
      <c r="BV651" s="78"/>
      <c r="BW651" s="78"/>
      <c r="BX651" s="78"/>
      <c r="BY651" s="78"/>
      <c r="BZ651" s="78"/>
      <c r="CA651" s="79"/>
      <c r="CB651" s="192"/>
      <c r="CC651" s="78"/>
      <c r="CD651" s="78"/>
      <c r="CE651" s="78"/>
      <c r="CF651" s="78"/>
      <c r="CG651" s="78"/>
      <c r="CH651" s="79"/>
      <c r="CI651" s="27">
        <f t="shared" si="1"/>
        <v>0</v>
      </c>
    </row>
    <row r="652" spans="1:87" ht="34.5" customHeight="1" x14ac:dyDescent="0.25">
      <c r="A652" s="23">
        <f t="shared" si="0"/>
        <v>640</v>
      </c>
      <c r="B652" s="182"/>
      <c r="C652" s="79"/>
      <c r="D652" s="179"/>
      <c r="E652" s="78"/>
      <c r="F652" s="79"/>
      <c r="G652" s="183"/>
      <c r="H652" s="79"/>
      <c r="I652" s="24"/>
      <c r="J652" s="28"/>
      <c r="K652" s="184"/>
      <c r="L652" s="79"/>
      <c r="M652" s="185"/>
      <c r="N652" s="79"/>
      <c r="O652" s="186"/>
      <c r="P652" s="79"/>
      <c r="Q652" s="187"/>
      <c r="R652" s="79"/>
      <c r="S652" s="181"/>
      <c r="T652" s="79"/>
      <c r="U652" s="181"/>
      <c r="V652" s="79"/>
      <c r="W652" s="182"/>
      <c r="X652" s="79"/>
      <c r="Y652" s="182"/>
      <c r="Z652" s="79"/>
      <c r="AA652" s="181"/>
      <c r="AB652" s="79"/>
      <c r="AC652" s="181"/>
      <c r="AD652" s="79"/>
      <c r="AE652" s="182"/>
      <c r="AF652" s="79"/>
      <c r="AG652" s="182"/>
      <c r="AH652" s="79"/>
      <c r="AI652" s="181"/>
      <c r="AJ652" s="79"/>
      <c r="AK652" s="181"/>
      <c r="AL652" s="79"/>
      <c r="AM652" s="182"/>
      <c r="AN652" s="79"/>
      <c r="AO652" s="182"/>
      <c r="AP652" s="79"/>
      <c r="AQ652" s="181"/>
      <c r="AR652" s="79"/>
      <c r="AS652" s="181"/>
      <c r="AT652" s="79"/>
      <c r="AU652" s="182"/>
      <c r="AV652" s="79"/>
      <c r="AW652" s="182"/>
      <c r="AX652" s="79"/>
      <c r="AY652" s="181"/>
      <c r="AZ652" s="79"/>
      <c r="BA652" s="181"/>
      <c r="BB652" s="79"/>
      <c r="BC652" s="182"/>
      <c r="BD652" s="79"/>
      <c r="BE652" s="182"/>
      <c r="BF652" s="79"/>
      <c r="BG652" s="181"/>
      <c r="BH652" s="79"/>
      <c r="BI652" s="181"/>
      <c r="BJ652" s="79"/>
      <c r="BK652" s="182"/>
      <c r="BL652" s="79"/>
      <c r="BM652" s="182"/>
      <c r="BN652" s="79"/>
      <c r="BO652" s="180"/>
      <c r="BP652" s="78"/>
      <c r="BQ652" s="79"/>
      <c r="BR652" s="26"/>
      <c r="BS652" s="193"/>
      <c r="BT652" s="79"/>
      <c r="BU652" s="192"/>
      <c r="BV652" s="78"/>
      <c r="BW652" s="78"/>
      <c r="BX652" s="78"/>
      <c r="BY652" s="78"/>
      <c r="BZ652" s="78"/>
      <c r="CA652" s="79"/>
      <c r="CB652" s="192"/>
      <c r="CC652" s="78"/>
      <c r="CD652" s="78"/>
      <c r="CE652" s="78"/>
      <c r="CF652" s="78"/>
      <c r="CG652" s="78"/>
      <c r="CH652" s="79"/>
      <c r="CI652" s="27">
        <f t="shared" si="1"/>
        <v>0</v>
      </c>
    </row>
    <row r="653" spans="1:87" ht="34.5" customHeight="1" x14ac:dyDescent="0.25">
      <c r="A653" s="23">
        <f t="shared" si="0"/>
        <v>641</v>
      </c>
      <c r="B653" s="179"/>
      <c r="C653" s="79"/>
      <c r="D653" s="181"/>
      <c r="E653" s="78"/>
      <c r="F653" s="79"/>
      <c r="G653" s="188"/>
      <c r="H653" s="79"/>
      <c r="I653" s="24"/>
      <c r="J653" s="25"/>
      <c r="K653" s="184"/>
      <c r="L653" s="79"/>
      <c r="M653" s="189"/>
      <c r="N653" s="79"/>
      <c r="O653" s="186"/>
      <c r="P653" s="79"/>
      <c r="Q653" s="190"/>
      <c r="R653" s="79"/>
      <c r="S653" s="181"/>
      <c r="T653" s="79"/>
      <c r="U653" s="181"/>
      <c r="V653" s="79"/>
      <c r="W653" s="179"/>
      <c r="X653" s="79"/>
      <c r="Y653" s="179"/>
      <c r="Z653" s="79"/>
      <c r="AA653" s="181"/>
      <c r="AB653" s="79"/>
      <c r="AC653" s="181"/>
      <c r="AD653" s="79"/>
      <c r="AE653" s="179"/>
      <c r="AF653" s="79"/>
      <c r="AG653" s="179"/>
      <c r="AH653" s="79"/>
      <c r="AI653" s="181"/>
      <c r="AJ653" s="79"/>
      <c r="AK653" s="181"/>
      <c r="AL653" s="79"/>
      <c r="AM653" s="179"/>
      <c r="AN653" s="79"/>
      <c r="AO653" s="179"/>
      <c r="AP653" s="79"/>
      <c r="AQ653" s="181"/>
      <c r="AR653" s="79"/>
      <c r="AS653" s="181"/>
      <c r="AT653" s="79"/>
      <c r="AU653" s="179"/>
      <c r="AV653" s="79"/>
      <c r="AW653" s="179"/>
      <c r="AX653" s="79"/>
      <c r="AY653" s="181"/>
      <c r="AZ653" s="79"/>
      <c r="BA653" s="181"/>
      <c r="BB653" s="79"/>
      <c r="BC653" s="179"/>
      <c r="BD653" s="79"/>
      <c r="BE653" s="179"/>
      <c r="BF653" s="79"/>
      <c r="BG653" s="181"/>
      <c r="BH653" s="79"/>
      <c r="BI653" s="181"/>
      <c r="BJ653" s="79"/>
      <c r="BK653" s="179"/>
      <c r="BL653" s="79"/>
      <c r="BM653" s="179"/>
      <c r="BN653" s="79"/>
      <c r="BO653" s="180"/>
      <c r="BP653" s="78"/>
      <c r="BQ653" s="79"/>
      <c r="BR653" s="26"/>
      <c r="BS653" s="191"/>
      <c r="BT653" s="79"/>
      <c r="BU653" s="192"/>
      <c r="BV653" s="78"/>
      <c r="BW653" s="78"/>
      <c r="BX653" s="78"/>
      <c r="BY653" s="78"/>
      <c r="BZ653" s="78"/>
      <c r="CA653" s="79"/>
      <c r="CB653" s="192"/>
      <c r="CC653" s="78"/>
      <c r="CD653" s="78"/>
      <c r="CE653" s="78"/>
      <c r="CF653" s="78"/>
      <c r="CG653" s="78"/>
      <c r="CH653" s="79"/>
      <c r="CI653" s="27">
        <f t="shared" si="1"/>
        <v>0</v>
      </c>
    </row>
    <row r="654" spans="1:87" ht="34.5" customHeight="1" x14ac:dyDescent="0.25">
      <c r="A654" s="23">
        <f t="shared" si="0"/>
        <v>642</v>
      </c>
      <c r="B654" s="182"/>
      <c r="C654" s="79"/>
      <c r="D654" s="179"/>
      <c r="E654" s="78"/>
      <c r="F654" s="79"/>
      <c r="G654" s="183"/>
      <c r="H654" s="79"/>
      <c r="I654" s="24"/>
      <c r="J654" s="28"/>
      <c r="K654" s="184"/>
      <c r="L654" s="79"/>
      <c r="M654" s="185"/>
      <c r="N654" s="79"/>
      <c r="O654" s="186"/>
      <c r="P654" s="79"/>
      <c r="Q654" s="187"/>
      <c r="R654" s="79"/>
      <c r="S654" s="181"/>
      <c r="T654" s="79"/>
      <c r="U654" s="181"/>
      <c r="V654" s="79"/>
      <c r="W654" s="182"/>
      <c r="X654" s="79"/>
      <c r="Y654" s="182"/>
      <c r="Z654" s="79"/>
      <c r="AA654" s="181"/>
      <c r="AB654" s="79"/>
      <c r="AC654" s="181"/>
      <c r="AD654" s="79"/>
      <c r="AE654" s="182"/>
      <c r="AF654" s="79"/>
      <c r="AG654" s="182"/>
      <c r="AH654" s="79"/>
      <c r="AI654" s="181"/>
      <c r="AJ654" s="79"/>
      <c r="AK654" s="181"/>
      <c r="AL654" s="79"/>
      <c r="AM654" s="182"/>
      <c r="AN654" s="79"/>
      <c r="AO654" s="182"/>
      <c r="AP654" s="79"/>
      <c r="AQ654" s="181"/>
      <c r="AR654" s="79"/>
      <c r="AS654" s="181"/>
      <c r="AT654" s="79"/>
      <c r="AU654" s="182"/>
      <c r="AV654" s="79"/>
      <c r="AW654" s="182"/>
      <c r="AX654" s="79"/>
      <c r="AY654" s="181"/>
      <c r="AZ654" s="79"/>
      <c r="BA654" s="181"/>
      <c r="BB654" s="79"/>
      <c r="BC654" s="182"/>
      <c r="BD654" s="79"/>
      <c r="BE654" s="182"/>
      <c r="BF654" s="79"/>
      <c r="BG654" s="181"/>
      <c r="BH654" s="79"/>
      <c r="BI654" s="181"/>
      <c r="BJ654" s="79"/>
      <c r="BK654" s="182"/>
      <c r="BL654" s="79"/>
      <c r="BM654" s="182"/>
      <c r="BN654" s="79"/>
      <c r="BO654" s="180"/>
      <c r="BP654" s="78"/>
      <c r="BQ654" s="79"/>
      <c r="BR654" s="26"/>
      <c r="BS654" s="193"/>
      <c r="BT654" s="79"/>
      <c r="BU654" s="192"/>
      <c r="BV654" s="78"/>
      <c r="BW654" s="78"/>
      <c r="BX654" s="78"/>
      <c r="BY654" s="78"/>
      <c r="BZ654" s="78"/>
      <c r="CA654" s="79"/>
      <c r="CB654" s="192"/>
      <c r="CC654" s="78"/>
      <c r="CD654" s="78"/>
      <c r="CE654" s="78"/>
      <c r="CF654" s="78"/>
      <c r="CG654" s="78"/>
      <c r="CH654" s="79"/>
      <c r="CI654" s="27">
        <f t="shared" si="1"/>
        <v>0</v>
      </c>
    </row>
    <row r="655" spans="1:87" ht="34.5" customHeight="1" x14ac:dyDescent="0.25">
      <c r="A655" s="23">
        <f t="shared" si="0"/>
        <v>643</v>
      </c>
      <c r="B655" s="179"/>
      <c r="C655" s="79"/>
      <c r="D655" s="181"/>
      <c r="E655" s="78"/>
      <c r="F655" s="79"/>
      <c r="G655" s="188"/>
      <c r="H655" s="79"/>
      <c r="I655" s="24"/>
      <c r="J655" s="25"/>
      <c r="K655" s="184"/>
      <c r="L655" s="79"/>
      <c r="M655" s="189"/>
      <c r="N655" s="79"/>
      <c r="O655" s="186"/>
      <c r="P655" s="79"/>
      <c r="Q655" s="190"/>
      <c r="R655" s="79"/>
      <c r="S655" s="181"/>
      <c r="T655" s="79"/>
      <c r="U655" s="181"/>
      <c r="V655" s="79"/>
      <c r="W655" s="179"/>
      <c r="X655" s="79"/>
      <c r="Y655" s="179"/>
      <c r="Z655" s="79"/>
      <c r="AA655" s="181"/>
      <c r="AB655" s="79"/>
      <c r="AC655" s="181"/>
      <c r="AD655" s="79"/>
      <c r="AE655" s="179"/>
      <c r="AF655" s="79"/>
      <c r="AG655" s="179"/>
      <c r="AH655" s="79"/>
      <c r="AI655" s="181"/>
      <c r="AJ655" s="79"/>
      <c r="AK655" s="181"/>
      <c r="AL655" s="79"/>
      <c r="AM655" s="179"/>
      <c r="AN655" s="79"/>
      <c r="AO655" s="179"/>
      <c r="AP655" s="79"/>
      <c r="AQ655" s="181"/>
      <c r="AR655" s="79"/>
      <c r="AS655" s="181"/>
      <c r="AT655" s="79"/>
      <c r="AU655" s="179"/>
      <c r="AV655" s="79"/>
      <c r="AW655" s="179"/>
      <c r="AX655" s="79"/>
      <c r="AY655" s="181"/>
      <c r="AZ655" s="79"/>
      <c r="BA655" s="181"/>
      <c r="BB655" s="79"/>
      <c r="BC655" s="179"/>
      <c r="BD655" s="79"/>
      <c r="BE655" s="179"/>
      <c r="BF655" s="79"/>
      <c r="BG655" s="181"/>
      <c r="BH655" s="79"/>
      <c r="BI655" s="181"/>
      <c r="BJ655" s="79"/>
      <c r="BK655" s="179"/>
      <c r="BL655" s="79"/>
      <c r="BM655" s="179"/>
      <c r="BN655" s="79"/>
      <c r="BO655" s="180"/>
      <c r="BP655" s="78"/>
      <c r="BQ655" s="79"/>
      <c r="BR655" s="26"/>
      <c r="BS655" s="191"/>
      <c r="BT655" s="79"/>
      <c r="BU655" s="192"/>
      <c r="BV655" s="78"/>
      <c r="BW655" s="78"/>
      <c r="BX655" s="78"/>
      <c r="BY655" s="78"/>
      <c r="BZ655" s="78"/>
      <c r="CA655" s="79"/>
      <c r="CB655" s="192"/>
      <c r="CC655" s="78"/>
      <c r="CD655" s="78"/>
      <c r="CE655" s="78"/>
      <c r="CF655" s="78"/>
      <c r="CG655" s="78"/>
      <c r="CH655" s="79"/>
      <c r="CI655" s="27">
        <f t="shared" si="1"/>
        <v>0</v>
      </c>
    </row>
    <row r="656" spans="1:87" ht="34.5" customHeight="1" x14ac:dyDescent="0.25">
      <c r="A656" s="23">
        <f t="shared" si="0"/>
        <v>644</v>
      </c>
      <c r="B656" s="182"/>
      <c r="C656" s="79"/>
      <c r="D656" s="179"/>
      <c r="E656" s="78"/>
      <c r="F656" s="79"/>
      <c r="G656" s="183"/>
      <c r="H656" s="79"/>
      <c r="I656" s="24"/>
      <c r="J656" s="28"/>
      <c r="K656" s="184"/>
      <c r="L656" s="79"/>
      <c r="M656" s="185"/>
      <c r="N656" s="79"/>
      <c r="O656" s="186"/>
      <c r="P656" s="79"/>
      <c r="Q656" s="187"/>
      <c r="R656" s="79"/>
      <c r="S656" s="181"/>
      <c r="T656" s="79"/>
      <c r="U656" s="181"/>
      <c r="V656" s="79"/>
      <c r="W656" s="182"/>
      <c r="X656" s="79"/>
      <c r="Y656" s="182"/>
      <c r="Z656" s="79"/>
      <c r="AA656" s="181"/>
      <c r="AB656" s="79"/>
      <c r="AC656" s="181"/>
      <c r="AD656" s="79"/>
      <c r="AE656" s="182"/>
      <c r="AF656" s="79"/>
      <c r="AG656" s="182"/>
      <c r="AH656" s="79"/>
      <c r="AI656" s="181"/>
      <c r="AJ656" s="79"/>
      <c r="AK656" s="181"/>
      <c r="AL656" s="79"/>
      <c r="AM656" s="182"/>
      <c r="AN656" s="79"/>
      <c r="AO656" s="182"/>
      <c r="AP656" s="79"/>
      <c r="AQ656" s="181"/>
      <c r="AR656" s="79"/>
      <c r="AS656" s="181"/>
      <c r="AT656" s="79"/>
      <c r="AU656" s="182"/>
      <c r="AV656" s="79"/>
      <c r="AW656" s="182"/>
      <c r="AX656" s="79"/>
      <c r="AY656" s="181"/>
      <c r="AZ656" s="79"/>
      <c r="BA656" s="181"/>
      <c r="BB656" s="79"/>
      <c r="BC656" s="182"/>
      <c r="BD656" s="79"/>
      <c r="BE656" s="182"/>
      <c r="BF656" s="79"/>
      <c r="BG656" s="181"/>
      <c r="BH656" s="79"/>
      <c r="BI656" s="181"/>
      <c r="BJ656" s="79"/>
      <c r="BK656" s="182"/>
      <c r="BL656" s="79"/>
      <c r="BM656" s="182"/>
      <c r="BN656" s="79"/>
      <c r="BO656" s="180"/>
      <c r="BP656" s="78"/>
      <c r="BQ656" s="79"/>
      <c r="BR656" s="26"/>
      <c r="BS656" s="193"/>
      <c r="BT656" s="79"/>
      <c r="BU656" s="192"/>
      <c r="BV656" s="78"/>
      <c r="BW656" s="78"/>
      <c r="BX656" s="78"/>
      <c r="BY656" s="78"/>
      <c r="BZ656" s="78"/>
      <c r="CA656" s="79"/>
      <c r="CB656" s="192"/>
      <c r="CC656" s="78"/>
      <c r="CD656" s="78"/>
      <c r="CE656" s="78"/>
      <c r="CF656" s="78"/>
      <c r="CG656" s="78"/>
      <c r="CH656" s="79"/>
      <c r="CI656" s="27">
        <f t="shared" si="1"/>
        <v>0</v>
      </c>
    </row>
    <row r="657" spans="1:87" ht="34.5" customHeight="1" x14ac:dyDescent="0.25">
      <c r="A657" s="23">
        <f t="shared" si="0"/>
        <v>645</v>
      </c>
      <c r="B657" s="179"/>
      <c r="C657" s="79"/>
      <c r="D657" s="181"/>
      <c r="E657" s="78"/>
      <c r="F657" s="79"/>
      <c r="G657" s="188"/>
      <c r="H657" s="79"/>
      <c r="I657" s="24"/>
      <c r="J657" s="25"/>
      <c r="K657" s="184"/>
      <c r="L657" s="79"/>
      <c r="M657" s="189"/>
      <c r="N657" s="79"/>
      <c r="O657" s="186"/>
      <c r="P657" s="79"/>
      <c r="Q657" s="190"/>
      <c r="R657" s="79"/>
      <c r="S657" s="181"/>
      <c r="T657" s="79"/>
      <c r="U657" s="181"/>
      <c r="V657" s="79"/>
      <c r="W657" s="179"/>
      <c r="X657" s="79"/>
      <c r="Y657" s="179"/>
      <c r="Z657" s="79"/>
      <c r="AA657" s="181"/>
      <c r="AB657" s="79"/>
      <c r="AC657" s="181"/>
      <c r="AD657" s="79"/>
      <c r="AE657" s="179"/>
      <c r="AF657" s="79"/>
      <c r="AG657" s="179"/>
      <c r="AH657" s="79"/>
      <c r="AI657" s="181"/>
      <c r="AJ657" s="79"/>
      <c r="AK657" s="181"/>
      <c r="AL657" s="79"/>
      <c r="AM657" s="179"/>
      <c r="AN657" s="79"/>
      <c r="AO657" s="179"/>
      <c r="AP657" s="79"/>
      <c r="AQ657" s="181"/>
      <c r="AR657" s="79"/>
      <c r="AS657" s="181"/>
      <c r="AT657" s="79"/>
      <c r="AU657" s="179"/>
      <c r="AV657" s="79"/>
      <c r="AW657" s="179"/>
      <c r="AX657" s="79"/>
      <c r="AY657" s="181"/>
      <c r="AZ657" s="79"/>
      <c r="BA657" s="181"/>
      <c r="BB657" s="79"/>
      <c r="BC657" s="179"/>
      <c r="BD657" s="79"/>
      <c r="BE657" s="179"/>
      <c r="BF657" s="79"/>
      <c r="BG657" s="181"/>
      <c r="BH657" s="79"/>
      <c r="BI657" s="181"/>
      <c r="BJ657" s="79"/>
      <c r="BK657" s="179"/>
      <c r="BL657" s="79"/>
      <c r="BM657" s="179"/>
      <c r="BN657" s="79"/>
      <c r="BO657" s="180"/>
      <c r="BP657" s="78"/>
      <c r="BQ657" s="79"/>
      <c r="BR657" s="26"/>
      <c r="BS657" s="191"/>
      <c r="BT657" s="79"/>
      <c r="BU657" s="192"/>
      <c r="BV657" s="78"/>
      <c r="BW657" s="78"/>
      <c r="BX657" s="78"/>
      <c r="BY657" s="78"/>
      <c r="BZ657" s="78"/>
      <c r="CA657" s="79"/>
      <c r="CB657" s="192"/>
      <c r="CC657" s="78"/>
      <c r="CD657" s="78"/>
      <c r="CE657" s="78"/>
      <c r="CF657" s="78"/>
      <c r="CG657" s="78"/>
      <c r="CH657" s="79"/>
      <c r="CI657" s="27">
        <f t="shared" si="1"/>
        <v>0</v>
      </c>
    </row>
    <row r="658" spans="1:87" ht="34.5" customHeight="1" x14ac:dyDescent="0.25">
      <c r="A658" s="23">
        <f t="shared" si="0"/>
        <v>646</v>
      </c>
      <c r="B658" s="182"/>
      <c r="C658" s="79"/>
      <c r="D658" s="179"/>
      <c r="E658" s="78"/>
      <c r="F658" s="79"/>
      <c r="G658" s="183"/>
      <c r="H658" s="79"/>
      <c r="I658" s="24"/>
      <c r="J658" s="28"/>
      <c r="K658" s="184"/>
      <c r="L658" s="79"/>
      <c r="M658" s="185"/>
      <c r="N658" s="79"/>
      <c r="O658" s="186"/>
      <c r="P658" s="79"/>
      <c r="Q658" s="187"/>
      <c r="R658" s="79"/>
      <c r="S658" s="181"/>
      <c r="T658" s="79"/>
      <c r="U658" s="181"/>
      <c r="V658" s="79"/>
      <c r="W658" s="182"/>
      <c r="X658" s="79"/>
      <c r="Y658" s="182"/>
      <c r="Z658" s="79"/>
      <c r="AA658" s="181"/>
      <c r="AB658" s="79"/>
      <c r="AC658" s="181"/>
      <c r="AD658" s="79"/>
      <c r="AE658" s="182"/>
      <c r="AF658" s="79"/>
      <c r="AG658" s="182"/>
      <c r="AH658" s="79"/>
      <c r="AI658" s="181"/>
      <c r="AJ658" s="79"/>
      <c r="AK658" s="181"/>
      <c r="AL658" s="79"/>
      <c r="AM658" s="182"/>
      <c r="AN658" s="79"/>
      <c r="AO658" s="182"/>
      <c r="AP658" s="79"/>
      <c r="AQ658" s="181"/>
      <c r="AR658" s="79"/>
      <c r="AS658" s="181"/>
      <c r="AT658" s="79"/>
      <c r="AU658" s="182"/>
      <c r="AV658" s="79"/>
      <c r="AW658" s="182"/>
      <c r="AX658" s="79"/>
      <c r="AY658" s="181"/>
      <c r="AZ658" s="79"/>
      <c r="BA658" s="181"/>
      <c r="BB658" s="79"/>
      <c r="BC658" s="182"/>
      <c r="BD658" s="79"/>
      <c r="BE658" s="182"/>
      <c r="BF658" s="79"/>
      <c r="BG658" s="181"/>
      <c r="BH658" s="79"/>
      <c r="BI658" s="181"/>
      <c r="BJ658" s="79"/>
      <c r="BK658" s="182"/>
      <c r="BL658" s="79"/>
      <c r="BM658" s="182"/>
      <c r="BN658" s="79"/>
      <c r="BO658" s="180"/>
      <c r="BP658" s="78"/>
      <c r="BQ658" s="79"/>
      <c r="BR658" s="26"/>
      <c r="BS658" s="193"/>
      <c r="BT658" s="79"/>
      <c r="BU658" s="192"/>
      <c r="BV658" s="78"/>
      <c r="BW658" s="78"/>
      <c r="BX658" s="78"/>
      <c r="BY658" s="78"/>
      <c r="BZ658" s="78"/>
      <c r="CA658" s="79"/>
      <c r="CB658" s="192"/>
      <c r="CC658" s="78"/>
      <c r="CD658" s="78"/>
      <c r="CE658" s="78"/>
      <c r="CF658" s="78"/>
      <c r="CG658" s="78"/>
      <c r="CH658" s="79"/>
      <c r="CI658" s="27">
        <f t="shared" si="1"/>
        <v>0</v>
      </c>
    </row>
    <row r="659" spans="1:87" ht="34.5" customHeight="1" x14ac:dyDescent="0.25">
      <c r="A659" s="23">
        <f t="shared" si="0"/>
        <v>647</v>
      </c>
      <c r="B659" s="179"/>
      <c r="C659" s="79"/>
      <c r="D659" s="181"/>
      <c r="E659" s="78"/>
      <c r="F659" s="79"/>
      <c r="G659" s="188"/>
      <c r="H659" s="79"/>
      <c r="I659" s="24"/>
      <c r="J659" s="25"/>
      <c r="K659" s="184"/>
      <c r="L659" s="79"/>
      <c r="M659" s="189"/>
      <c r="N659" s="79"/>
      <c r="O659" s="186"/>
      <c r="P659" s="79"/>
      <c r="Q659" s="190"/>
      <c r="R659" s="79"/>
      <c r="S659" s="181"/>
      <c r="T659" s="79"/>
      <c r="U659" s="181"/>
      <c r="V659" s="79"/>
      <c r="W659" s="179"/>
      <c r="X659" s="79"/>
      <c r="Y659" s="179"/>
      <c r="Z659" s="79"/>
      <c r="AA659" s="181"/>
      <c r="AB659" s="79"/>
      <c r="AC659" s="181"/>
      <c r="AD659" s="79"/>
      <c r="AE659" s="179"/>
      <c r="AF659" s="79"/>
      <c r="AG659" s="179"/>
      <c r="AH659" s="79"/>
      <c r="AI659" s="181"/>
      <c r="AJ659" s="79"/>
      <c r="AK659" s="181"/>
      <c r="AL659" s="79"/>
      <c r="AM659" s="179"/>
      <c r="AN659" s="79"/>
      <c r="AO659" s="179"/>
      <c r="AP659" s="79"/>
      <c r="AQ659" s="181"/>
      <c r="AR659" s="79"/>
      <c r="AS659" s="181"/>
      <c r="AT659" s="79"/>
      <c r="AU659" s="179"/>
      <c r="AV659" s="79"/>
      <c r="AW659" s="179"/>
      <c r="AX659" s="79"/>
      <c r="AY659" s="181"/>
      <c r="AZ659" s="79"/>
      <c r="BA659" s="181"/>
      <c r="BB659" s="79"/>
      <c r="BC659" s="179"/>
      <c r="BD659" s="79"/>
      <c r="BE659" s="179"/>
      <c r="BF659" s="79"/>
      <c r="BG659" s="181"/>
      <c r="BH659" s="79"/>
      <c r="BI659" s="181"/>
      <c r="BJ659" s="79"/>
      <c r="BK659" s="179"/>
      <c r="BL659" s="79"/>
      <c r="BM659" s="179"/>
      <c r="BN659" s="79"/>
      <c r="BO659" s="180"/>
      <c r="BP659" s="78"/>
      <c r="BQ659" s="79"/>
      <c r="BR659" s="26"/>
      <c r="BS659" s="191"/>
      <c r="BT659" s="79"/>
      <c r="BU659" s="192"/>
      <c r="BV659" s="78"/>
      <c r="BW659" s="78"/>
      <c r="BX659" s="78"/>
      <c r="BY659" s="78"/>
      <c r="BZ659" s="78"/>
      <c r="CA659" s="79"/>
      <c r="CB659" s="192"/>
      <c r="CC659" s="78"/>
      <c r="CD659" s="78"/>
      <c r="CE659" s="78"/>
      <c r="CF659" s="78"/>
      <c r="CG659" s="78"/>
      <c r="CH659" s="79"/>
      <c r="CI659" s="27">
        <f t="shared" si="1"/>
        <v>0</v>
      </c>
    </row>
    <row r="660" spans="1:87" ht="34.5" customHeight="1" x14ac:dyDescent="0.25">
      <c r="A660" s="23">
        <f t="shared" si="0"/>
        <v>648</v>
      </c>
      <c r="B660" s="182"/>
      <c r="C660" s="79"/>
      <c r="D660" s="179"/>
      <c r="E660" s="78"/>
      <c r="F660" s="79"/>
      <c r="G660" s="183"/>
      <c r="H660" s="79"/>
      <c r="I660" s="24"/>
      <c r="J660" s="28"/>
      <c r="K660" s="184"/>
      <c r="L660" s="79"/>
      <c r="M660" s="185"/>
      <c r="N660" s="79"/>
      <c r="O660" s="186"/>
      <c r="P660" s="79"/>
      <c r="Q660" s="187"/>
      <c r="R660" s="79"/>
      <c r="S660" s="181"/>
      <c r="T660" s="79"/>
      <c r="U660" s="181"/>
      <c r="V660" s="79"/>
      <c r="W660" s="182"/>
      <c r="X660" s="79"/>
      <c r="Y660" s="182"/>
      <c r="Z660" s="79"/>
      <c r="AA660" s="181"/>
      <c r="AB660" s="79"/>
      <c r="AC660" s="181"/>
      <c r="AD660" s="79"/>
      <c r="AE660" s="182"/>
      <c r="AF660" s="79"/>
      <c r="AG660" s="182"/>
      <c r="AH660" s="79"/>
      <c r="AI660" s="181"/>
      <c r="AJ660" s="79"/>
      <c r="AK660" s="181"/>
      <c r="AL660" s="79"/>
      <c r="AM660" s="182"/>
      <c r="AN660" s="79"/>
      <c r="AO660" s="182"/>
      <c r="AP660" s="79"/>
      <c r="AQ660" s="181"/>
      <c r="AR660" s="79"/>
      <c r="AS660" s="181"/>
      <c r="AT660" s="79"/>
      <c r="AU660" s="182"/>
      <c r="AV660" s="79"/>
      <c r="AW660" s="182"/>
      <c r="AX660" s="79"/>
      <c r="AY660" s="181"/>
      <c r="AZ660" s="79"/>
      <c r="BA660" s="181"/>
      <c r="BB660" s="79"/>
      <c r="BC660" s="182"/>
      <c r="BD660" s="79"/>
      <c r="BE660" s="182"/>
      <c r="BF660" s="79"/>
      <c r="BG660" s="181"/>
      <c r="BH660" s="79"/>
      <c r="BI660" s="181"/>
      <c r="BJ660" s="79"/>
      <c r="BK660" s="182"/>
      <c r="BL660" s="79"/>
      <c r="BM660" s="182"/>
      <c r="BN660" s="79"/>
      <c r="BO660" s="180"/>
      <c r="BP660" s="78"/>
      <c r="BQ660" s="79"/>
      <c r="BR660" s="26"/>
      <c r="BS660" s="193"/>
      <c r="BT660" s="79"/>
      <c r="BU660" s="192"/>
      <c r="BV660" s="78"/>
      <c r="BW660" s="78"/>
      <c r="BX660" s="78"/>
      <c r="BY660" s="78"/>
      <c r="BZ660" s="78"/>
      <c r="CA660" s="79"/>
      <c r="CB660" s="192"/>
      <c r="CC660" s="78"/>
      <c r="CD660" s="78"/>
      <c r="CE660" s="78"/>
      <c r="CF660" s="78"/>
      <c r="CG660" s="78"/>
      <c r="CH660" s="79"/>
      <c r="CI660" s="27">
        <f t="shared" si="1"/>
        <v>0</v>
      </c>
    </row>
    <row r="661" spans="1:87" ht="34.5" customHeight="1" x14ac:dyDescent="0.25">
      <c r="A661" s="23">
        <f t="shared" si="0"/>
        <v>649</v>
      </c>
      <c r="B661" s="179"/>
      <c r="C661" s="79"/>
      <c r="D661" s="181"/>
      <c r="E661" s="78"/>
      <c r="F661" s="79"/>
      <c r="G661" s="188"/>
      <c r="H661" s="79"/>
      <c r="I661" s="24"/>
      <c r="J661" s="25"/>
      <c r="K661" s="184"/>
      <c r="L661" s="79"/>
      <c r="M661" s="189"/>
      <c r="N661" s="79"/>
      <c r="O661" s="186"/>
      <c r="P661" s="79"/>
      <c r="Q661" s="190"/>
      <c r="R661" s="79"/>
      <c r="S661" s="181"/>
      <c r="T661" s="79"/>
      <c r="U661" s="181"/>
      <c r="V661" s="79"/>
      <c r="W661" s="179"/>
      <c r="X661" s="79"/>
      <c r="Y661" s="179"/>
      <c r="Z661" s="79"/>
      <c r="AA661" s="181"/>
      <c r="AB661" s="79"/>
      <c r="AC661" s="181"/>
      <c r="AD661" s="79"/>
      <c r="AE661" s="179"/>
      <c r="AF661" s="79"/>
      <c r="AG661" s="179"/>
      <c r="AH661" s="79"/>
      <c r="AI661" s="181"/>
      <c r="AJ661" s="79"/>
      <c r="AK661" s="181"/>
      <c r="AL661" s="79"/>
      <c r="AM661" s="179"/>
      <c r="AN661" s="79"/>
      <c r="AO661" s="179"/>
      <c r="AP661" s="79"/>
      <c r="AQ661" s="181"/>
      <c r="AR661" s="79"/>
      <c r="AS661" s="181"/>
      <c r="AT661" s="79"/>
      <c r="AU661" s="179"/>
      <c r="AV661" s="79"/>
      <c r="AW661" s="179"/>
      <c r="AX661" s="79"/>
      <c r="AY661" s="181"/>
      <c r="AZ661" s="79"/>
      <c r="BA661" s="181"/>
      <c r="BB661" s="79"/>
      <c r="BC661" s="179"/>
      <c r="BD661" s="79"/>
      <c r="BE661" s="179"/>
      <c r="BF661" s="79"/>
      <c r="BG661" s="181"/>
      <c r="BH661" s="79"/>
      <c r="BI661" s="181"/>
      <c r="BJ661" s="79"/>
      <c r="BK661" s="179"/>
      <c r="BL661" s="79"/>
      <c r="BM661" s="179"/>
      <c r="BN661" s="79"/>
      <c r="BO661" s="180"/>
      <c r="BP661" s="78"/>
      <c r="BQ661" s="79"/>
      <c r="BR661" s="26"/>
      <c r="BS661" s="191"/>
      <c r="BT661" s="79"/>
      <c r="BU661" s="192"/>
      <c r="BV661" s="78"/>
      <c r="BW661" s="78"/>
      <c r="BX661" s="78"/>
      <c r="BY661" s="78"/>
      <c r="BZ661" s="78"/>
      <c r="CA661" s="79"/>
      <c r="CB661" s="192"/>
      <c r="CC661" s="78"/>
      <c r="CD661" s="78"/>
      <c r="CE661" s="78"/>
      <c r="CF661" s="78"/>
      <c r="CG661" s="78"/>
      <c r="CH661" s="79"/>
      <c r="CI661" s="27">
        <f t="shared" si="1"/>
        <v>0</v>
      </c>
    </row>
    <row r="662" spans="1:87" ht="34.5" customHeight="1" x14ac:dyDescent="0.25">
      <c r="A662" s="23">
        <f t="shared" si="0"/>
        <v>650</v>
      </c>
      <c r="B662" s="182"/>
      <c r="C662" s="79"/>
      <c r="D662" s="179"/>
      <c r="E662" s="78"/>
      <c r="F662" s="79"/>
      <c r="G662" s="183"/>
      <c r="H662" s="79"/>
      <c r="I662" s="24"/>
      <c r="J662" s="28"/>
      <c r="K662" s="184"/>
      <c r="L662" s="79"/>
      <c r="M662" s="185"/>
      <c r="N662" s="79"/>
      <c r="O662" s="186"/>
      <c r="P662" s="79"/>
      <c r="Q662" s="187"/>
      <c r="R662" s="79"/>
      <c r="S662" s="181"/>
      <c r="T662" s="79"/>
      <c r="U662" s="181"/>
      <c r="V662" s="79"/>
      <c r="W662" s="182"/>
      <c r="X662" s="79"/>
      <c r="Y662" s="182"/>
      <c r="Z662" s="79"/>
      <c r="AA662" s="181"/>
      <c r="AB662" s="79"/>
      <c r="AC662" s="181"/>
      <c r="AD662" s="79"/>
      <c r="AE662" s="182"/>
      <c r="AF662" s="79"/>
      <c r="AG662" s="182"/>
      <c r="AH662" s="79"/>
      <c r="AI662" s="181"/>
      <c r="AJ662" s="79"/>
      <c r="AK662" s="181"/>
      <c r="AL662" s="79"/>
      <c r="AM662" s="182"/>
      <c r="AN662" s="79"/>
      <c r="AO662" s="182"/>
      <c r="AP662" s="79"/>
      <c r="AQ662" s="181"/>
      <c r="AR662" s="79"/>
      <c r="AS662" s="181"/>
      <c r="AT662" s="79"/>
      <c r="AU662" s="182"/>
      <c r="AV662" s="79"/>
      <c r="AW662" s="182"/>
      <c r="AX662" s="79"/>
      <c r="AY662" s="181"/>
      <c r="AZ662" s="79"/>
      <c r="BA662" s="181"/>
      <c r="BB662" s="79"/>
      <c r="BC662" s="182"/>
      <c r="BD662" s="79"/>
      <c r="BE662" s="182"/>
      <c r="BF662" s="79"/>
      <c r="BG662" s="181"/>
      <c r="BH662" s="79"/>
      <c r="BI662" s="181"/>
      <c r="BJ662" s="79"/>
      <c r="BK662" s="182"/>
      <c r="BL662" s="79"/>
      <c r="BM662" s="182"/>
      <c r="BN662" s="79"/>
      <c r="BO662" s="180"/>
      <c r="BP662" s="78"/>
      <c r="BQ662" s="79"/>
      <c r="BR662" s="26"/>
      <c r="BS662" s="193"/>
      <c r="BT662" s="79"/>
      <c r="BU662" s="192"/>
      <c r="BV662" s="78"/>
      <c r="BW662" s="78"/>
      <c r="BX662" s="78"/>
      <c r="BY662" s="78"/>
      <c r="BZ662" s="78"/>
      <c r="CA662" s="79"/>
      <c r="CB662" s="192"/>
      <c r="CC662" s="78"/>
      <c r="CD662" s="78"/>
      <c r="CE662" s="78"/>
      <c r="CF662" s="78"/>
      <c r="CG662" s="78"/>
      <c r="CH662" s="79"/>
      <c r="CI662" s="27">
        <f t="shared" si="1"/>
        <v>0</v>
      </c>
    </row>
    <row r="663" spans="1:87" ht="34.5" customHeight="1" x14ac:dyDescent="0.25">
      <c r="A663" s="23">
        <f t="shared" si="0"/>
        <v>651</v>
      </c>
      <c r="B663" s="179"/>
      <c r="C663" s="79"/>
      <c r="D663" s="181"/>
      <c r="E663" s="78"/>
      <c r="F663" s="79"/>
      <c r="G663" s="188"/>
      <c r="H663" s="79"/>
      <c r="I663" s="24"/>
      <c r="J663" s="25"/>
      <c r="K663" s="184"/>
      <c r="L663" s="79"/>
      <c r="M663" s="189"/>
      <c r="N663" s="79"/>
      <c r="O663" s="186"/>
      <c r="P663" s="79"/>
      <c r="Q663" s="190"/>
      <c r="R663" s="79"/>
      <c r="S663" s="181"/>
      <c r="T663" s="79"/>
      <c r="U663" s="181"/>
      <c r="V663" s="79"/>
      <c r="W663" s="179"/>
      <c r="X663" s="79"/>
      <c r="Y663" s="179"/>
      <c r="Z663" s="79"/>
      <c r="AA663" s="181"/>
      <c r="AB663" s="79"/>
      <c r="AC663" s="181"/>
      <c r="AD663" s="79"/>
      <c r="AE663" s="179"/>
      <c r="AF663" s="79"/>
      <c r="AG663" s="179"/>
      <c r="AH663" s="79"/>
      <c r="AI663" s="181"/>
      <c r="AJ663" s="79"/>
      <c r="AK663" s="181"/>
      <c r="AL663" s="79"/>
      <c r="AM663" s="179"/>
      <c r="AN663" s="79"/>
      <c r="AO663" s="179"/>
      <c r="AP663" s="79"/>
      <c r="AQ663" s="181"/>
      <c r="AR663" s="79"/>
      <c r="AS663" s="181"/>
      <c r="AT663" s="79"/>
      <c r="AU663" s="179"/>
      <c r="AV663" s="79"/>
      <c r="AW663" s="179"/>
      <c r="AX663" s="79"/>
      <c r="AY663" s="181"/>
      <c r="AZ663" s="79"/>
      <c r="BA663" s="181"/>
      <c r="BB663" s="79"/>
      <c r="BC663" s="179"/>
      <c r="BD663" s="79"/>
      <c r="BE663" s="179"/>
      <c r="BF663" s="79"/>
      <c r="BG663" s="181"/>
      <c r="BH663" s="79"/>
      <c r="BI663" s="181"/>
      <c r="BJ663" s="79"/>
      <c r="BK663" s="179"/>
      <c r="BL663" s="79"/>
      <c r="BM663" s="179"/>
      <c r="BN663" s="79"/>
      <c r="BO663" s="180"/>
      <c r="BP663" s="78"/>
      <c r="BQ663" s="79"/>
      <c r="BR663" s="26"/>
      <c r="BS663" s="191"/>
      <c r="BT663" s="79"/>
      <c r="BU663" s="192"/>
      <c r="BV663" s="78"/>
      <c r="BW663" s="78"/>
      <c r="BX663" s="78"/>
      <c r="BY663" s="78"/>
      <c r="BZ663" s="78"/>
      <c r="CA663" s="79"/>
      <c r="CB663" s="192"/>
      <c r="CC663" s="78"/>
      <c r="CD663" s="78"/>
      <c r="CE663" s="78"/>
      <c r="CF663" s="78"/>
      <c r="CG663" s="78"/>
      <c r="CH663" s="79"/>
      <c r="CI663" s="27">
        <f t="shared" si="1"/>
        <v>0</v>
      </c>
    </row>
    <row r="664" spans="1:87" ht="34.5" customHeight="1" x14ac:dyDescent="0.25">
      <c r="A664" s="23">
        <f t="shared" si="0"/>
        <v>652</v>
      </c>
      <c r="B664" s="182"/>
      <c r="C664" s="79"/>
      <c r="D664" s="179"/>
      <c r="E664" s="78"/>
      <c r="F664" s="79"/>
      <c r="G664" s="183"/>
      <c r="H664" s="79"/>
      <c r="I664" s="24"/>
      <c r="J664" s="28"/>
      <c r="K664" s="184"/>
      <c r="L664" s="79"/>
      <c r="M664" s="185"/>
      <c r="N664" s="79"/>
      <c r="O664" s="186"/>
      <c r="P664" s="79"/>
      <c r="Q664" s="187"/>
      <c r="R664" s="79"/>
      <c r="S664" s="181"/>
      <c r="T664" s="79"/>
      <c r="U664" s="181"/>
      <c r="V664" s="79"/>
      <c r="W664" s="182"/>
      <c r="X664" s="79"/>
      <c r="Y664" s="182"/>
      <c r="Z664" s="79"/>
      <c r="AA664" s="181"/>
      <c r="AB664" s="79"/>
      <c r="AC664" s="181"/>
      <c r="AD664" s="79"/>
      <c r="AE664" s="182"/>
      <c r="AF664" s="79"/>
      <c r="AG664" s="182"/>
      <c r="AH664" s="79"/>
      <c r="AI664" s="181"/>
      <c r="AJ664" s="79"/>
      <c r="AK664" s="181"/>
      <c r="AL664" s="79"/>
      <c r="AM664" s="182"/>
      <c r="AN664" s="79"/>
      <c r="AO664" s="182"/>
      <c r="AP664" s="79"/>
      <c r="AQ664" s="181"/>
      <c r="AR664" s="79"/>
      <c r="AS664" s="181"/>
      <c r="AT664" s="79"/>
      <c r="AU664" s="182"/>
      <c r="AV664" s="79"/>
      <c r="AW664" s="182"/>
      <c r="AX664" s="79"/>
      <c r="AY664" s="181"/>
      <c r="AZ664" s="79"/>
      <c r="BA664" s="181"/>
      <c r="BB664" s="79"/>
      <c r="BC664" s="182"/>
      <c r="BD664" s="79"/>
      <c r="BE664" s="182"/>
      <c r="BF664" s="79"/>
      <c r="BG664" s="181"/>
      <c r="BH664" s="79"/>
      <c r="BI664" s="181"/>
      <c r="BJ664" s="79"/>
      <c r="BK664" s="182"/>
      <c r="BL664" s="79"/>
      <c r="BM664" s="182"/>
      <c r="BN664" s="79"/>
      <c r="BO664" s="180"/>
      <c r="BP664" s="78"/>
      <c r="BQ664" s="79"/>
      <c r="BR664" s="26"/>
      <c r="BS664" s="193"/>
      <c r="BT664" s="79"/>
      <c r="BU664" s="192"/>
      <c r="BV664" s="78"/>
      <c r="BW664" s="78"/>
      <c r="BX664" s="78"/>
      <c r="BY664" s="78"/>
      <c r="BZ664" s="78"/>
      <c r="CA664" s="79"/>
      <c r="CB664" s="192"/>
      <c r="CC664" s="78"/>
      <c r="CD664" s="78"/>
      <c r="CE664" s="78"/>
      <c r="CF664" s="78"/>
      <c r="CG664" s="78"/>
      <c r="CH664" s="79"/>
      <c r="CI664" s="27">
        <f t="shared" si="1"/>
        <v>0</v>
      </c>
    </row>
    <row r="665" spans="1:87" ht="34.5" customHeight="1" x14ac:dyDescent="0.25">
      <c r="A665" s="23">
        <f t="shared" si="0"/>
        <v>653</v>
      </c>
      <c r="B665" s="179"/>
      <c r="C665" s="79"/>
      <c r="D665" s="181"/>
      <c r="E665" s="78"/>
      <c r="F665" s="79"/>
      <c r="G665" s="188"/>
      <c r="H665" s="79"/>
      <c r="I665" s="24"/>
      <c r="J665" s="25"/>
      <c r="K665" s="184"/>
      <c r="L665" s="79"/>
      <c r="M665" s="189"/>
      <c r="N665" s="79"/>
      <c r="O665" s="186"/>
      <c r="P665" s="79"/>
      <c r="Q665" s="190"/>
      <c r="R665" s="79"/>
      <c r="S665" s="181"/>
      <c r="T665" s="79"/>
      <c r="U665" s="181"/>
      <c r="V665" s="79"/>
      <c r="W665" s="179"/>
      <c r="X665" s="79"/>
      <c r="Y665" s="179"/>
      <c r="Z665" s="79"/>
      <c r="AA665" s="181"/>
      <c r="AB665" s="79"/>
      <c r="AC665" s="181"/>
      <c r="AD665" s="79"/>
      <c r="AE665" s="179"/>
      <c r="AF665" s="79"/>
      <c r="AG665" s="179"/>
      <c r="AH665" s="79"/>
      <c r="AI665" s="181"/>
      <c r="AJ665" s="79"/>
      <c r="AK665" s="181"/>
      <c r="AL665" s="79"/>
      <c r="AM665" s="179"/>
      <c r="AN665" s="79"/>
      <c r="AO665" s="179"/>
      <c r="AP665" s="79"/>
      <c r="AQ665" s="181"/>
      <c r="AR665" s="79"/>
      <c r="AS665" s="181"/>
      <c r="AT665" s="79"/>
      <c r="AU665" s="179"/>
      <c r="AV665" s="79"/>
      <c r="AW665" s="179"/>
      <c r="AX665" s="79"/>
      <c r="AY665" s="181"/>
      <c r="AZ665" s="79"/>
      <c r="BA665" s="181"/>
      <c r="BB665" s="79"/>
      <c r="BC665" s="179"/>
      <c r="BD665" s="79"/>
      <c r="BE665" s="179"/>
      <c r="BF665" s="79"/>
      <c r="BG665" s="181"/>
      <c r="BH665" s="79"/>
      <c r="BI665" s="181"/>
      <c r="BJ665" s="79"/>
      <c r="BK665" s="179"/>
      <c r="BL665" s="79"/>
      <c r="BM665" s="179"/>
      <c r="BN665" s="79"/>
      <c r="BO665" s="180"/>
      <c r="BP665" s="78"/>
      <c r="BQ665" s="79"/>
      <c r="BR665" s="26"/>
      <c r="BS665" s="191"/>
      <c r="BT665" s="79"/>
      <c r="BU665" s="192"/>
      <c r="BV665" s="78"/>
      <c r="BW665" s="78"/>
      <c r="BX665" s="78"/>
      <c r="BY665" s="78"/>
      <c r="BZ665" s="78"/>
      <c r="CA665" s="79"/>
      <c r="CB665" s="192"/>
      <c r="CC665" s="78"/>
      <c r="CD665" s="78"/>
      <c r="CE665" s="78"/>
      <c r="CF665" s="78"/>
      <c r="CG665" s="78"/>
      <c r="CH665" s="79"/>
      <c r="CI665" s="27">
        <f t="shared" si="1"/>
        <v>0</v>
      </c>
    </row>
    <row r="666" spans="1:87" ht="34.5" customHeight="1" x14ac:dyDescent="0.25">
      <c r="A666" s="23">
        <f t="shared" si="0"/>
        <v>654</v>
      </c>
      <c r="B666" s="182"/>
      <c r="C666" s="79"/>
      <c r="D666" s="179"/>
      <c r="E666" s="78"/>
      <c r="F666" s="79"/>
      <c r="G666" s="183"/>
      <c r="H666" s="79"/>
      <c r="I666" s="24"/>
      <c r="J666" s="28"/>
      <c r="K666" s="184"/>
      <c r="L666" s="79"/>
      <c r="M666" s="185"/>
      <c r="N666" s="79"/>
      <c r="O666" s="186"/>
      <c r="P666" s="79"/>
      <c r="Q666" s="187"/>
      <c r="R666" s="79"/>
      <c r="S666" s="181"/>
      <c r="T666" s="79"/>
      <c r="U666" s="181"/>
      <c r="V666" s="79"/>
      <c r="W666" s="182"/>
      <c r="X666" s="79"/>
      <c r="Y666" s="182"/>
      <c r="Z666" s="79"/>
      <c r="AA666" s="181"/>
      <c r="AB666" s="79"/>
      <c r="AC666" s="181"/>
      <c r="AD666" s="79"/>
      <c r="AE666" s="182"/>
      <c r="AF666" s="79"/>
      <c r="AG666" s="182"/>
      <c r="AH666" s="79"/>
      <c r="AI666" s="181"/>
      <c r="AJ666" s="79"/>
      <c r="AK666" s="181"/>
      <c r="AL666" s="79"/>
      <c r="AM666" s="182"/>
      <c r="AN666" s="79"/>
      <c r="AO666" s="182"/>
      <c r="AP666" s="79"/>
      <c r="AQ666" s="181"/>
      <c r="AR666" s="79"/>
      <c r="AS666" s="181"/>
      <c r="AT666" s="79"/>
      <c r="AU666" s="182"/>
      <c r="AV666" s="79"/>
      <c r="AW666" s="182"/>
      <c r="AX666" s="79"/>
      <c r="AY666" s="181"/>
      <c r="AZ666" s="79"/>
      <c r="BA666" s="181"/>
      <c r="BB666" s="79"/>
      <c r="BC666" s="182"/>
      <c r="BD666" s="79"/>
      <c r="BE666" s="182"/>
      <c r="BF666" s="79"/>
      <c r="BG666" s="181"/>
      <c r="BH666" s="79"/>
      <c r="BI666" s="181"/>
      <c r="BJ666" s="79"/>
      <c r="BK666" s="182"/>
      <c r="BL666" s="79"/>
      <c r="BM666" s="182"/>
      <c r="BN666" s="79"/>
      <c r="BO666" s="180"/>
      <c r="BP666" s="78"/>
      <c r="BQ666" s="79"/>
      <c r="BR666" s="26"/>
      <c r="BS666" s="193"/>
      <c r="BT666" s="79"/>
      <c r="BU666" s="192"/>
      <c r="BV666" s="78"/>
      <c r="BW666" s="78"/>
      <c r="BX666" s="78"/>
      <c r="BY666" s="78"/>
      <c r="BZ666" s="78"/>
      <c r="CA666" s="79"/>
      <c r="CB666" s="192"/>
      <c r="CC666" s="78"/>
      <c r="CD666" s="78"/>
      <c r="CE666" s="78"/>
      <c r="CF666" s="78"/>
      <c r="CG666" s="78"/>
      <c r="CH666" s="79"/>
      <c r="CI666" s="27">
        <f t="shared" si="1"/>
        <v>0</v>
      </c>
    </row>
    <row r="667" spans="1:87" ht="34.5" customHeight="1" x14ac:dyDescent="0.25">
      <c r="A667" s="23">
        <f t="shared" si="0"/>
        <v>655</v>
      </c>
      <c r="B667" s="179"/>
      <c r="C667" s="79"/>
      <c r="D667" s="181"/>
      <c r="E667" s="78"/>
      <c r="F667" s="79"/>
      <c r="G667" s="188"/>
      <c r="H667" s="79"/>
      <c r="I667" s="24"/>
      <c r="J667" s="25"/>
      <c r="K667" s="184"/>
      <c r="L667" s="79"/>
      <c r="M667" s="189"/>
      <c r="N667" s="79"/>
      <c r="O667" s="186"/>
      <c r="P667" s="79"/>
      <c r="Q667" s="190"/>
      <c r="R667" s="79"/>
      <c r="S667" s="181"/>
      <c r="T667" s="79"/>
      <c r="U667" s="181"/>
      <c r="V667" s="79"/>
      <c r="W667" s="179"/>
      <c r="X667" s="79"/>
      <c r="Y667" s="179"/>
      <c r="Z667" s="79"/>
      <c r="AA667" s="181"/>
      <c r="AB667" s="79"/>
      <c r="AC667" s="181"/>
      <c r="AD667" s="79"/>
      <c r="AE667" s="179"/>
      <c r="AF667" s="79"/>
      <c r="AG667" s="179"/>
      <c r="AH667" s="79"/>
      <c r="AI667" s="181"/>
      <c r="AJ667" s="79"/>
      <c r="AK667" s="181"/>
      <c r="AL667" s="79"/>
      <c r="AM667" s="179"/>
      <c r="AN667" s="79"/>
      <c r="AO667" s="179"/>
      <c r="AP667" s="79"/>
      <c r="AQ667" s="181"/>
      <c r="AR667" s="79"/>
      <c r="AS667" s="181"/>
      <c r="AT667" s="79"/>
      <c r="AU667" s="179"/>
      <c r="AV667" s="79"/>
      <c r="AW667" s="179"/>
      <c r="AX667" s="79"/>
      <c r="AY667" s="181"/>
      <c r="AZ667" s="79"/>
      <c r="BA667" s="181"/>
      <c r="BB667" s="79"/>
      <c r="BC667" s="179"/>
      <c r="BD667" s="79"/>
      <c r="BE667" s="179"/>
      <c r="BF667" s="79"/>
      <c r="BG667" s="181"/>
      <c r="BH667" s="79"/>
      <c r="BI667" s="181"/>
      <c r="BJ667" s="79"/>
      <c r="BK667" s="179"/>
      <c r="BL667" s="79"/>
      <c r="BM667" s="179"/>
      <c r="BN667" s="79"/>
      <c r="BO667" s="180"/>
      <c r="BP667" s="78"/>
      <c r="BQ667" s="79"/>
      <c r="BR667" s="26"/>
      <c r="BS667" s="191"/>
      <c r="BT667" s="79"/>
      <c r="BU667" s="192"/>
      <c r="BV667" s="78"/>
      <c r="BW667" s="78"/>
      <c r="BX667" s="78"/>
      <c r="BY667" s="78"/>
      <c r="BZ667" s="78"/>
      <c r="CA667" s="79"/>
      <c r="CB667" s="192"/>
      <c r="CC667" s="78"/>
      <c r="CD667" s="78"/>
      <c r="CE667" s="78"/>
      <c r="CF667" s="78"/>
      <c r="CG667" s="78"/>
      <c r="CH667" s="79"/>
      <c r="CI667" s="27">
        <f t="shared" si="1"/>
        <v>0</v>
      </c>
    </row>
    <row r="668" spans="1:87" ht="34.5" customHeight="1" x14ac:dyDescent="0.25">
      <c r="A668" s="23">
        <f t="shared" si="0"/>
        <v>656</v>
      </c>
      <c r="B668" s="182"/>
      <c r="C668" s="79"/>
      <c r="D668" s="179"/>
      <c r="E668" s="78"/>
      <c r="F668" s="79"/>
      <c r="G668" s="183"/>
      <c r="H668" s="79"/>
      <c r="I668" s="24"/>
      <c r="J668" s="28"/>
      <c r="K668" s="184"/>
      <c r="L668" s="79"/>
      <c r="M668" s="185"/>
      <c r="N668" s="79"/>
      <c r="O668" s="186"/>
      <c r="P668" s="79"/>
      <c r="Q668" s="187"/>
      <c r="R668" s="79"/>
      <c r="S668" s="181"/>
      <c r="T668" s="79"/>
      <c r="U668" s="181"/>
      <c r="V668" s="79"/>
      <c r="W668" s="182"/>
      <c r="X668" s="79"/>
      <c r="Y668" s="182"/>
      <c r="Z668" s="79"/>
      <c r="AA668" s="181"/>
      <c r="AB668" s="79"/>
      <c r="AC668" s="181"/>
      <c r="AD668" s="79"/>
      <c r="AE668" s="182"/>
      <c r="AF668" s="79"/>
      <c r="AG668" s="182"/>
      <c r="AH668" s="79"/>
      <c r="AI668" s="181"/>
      <c r="AJ668" s="79"/>
      <c r="AK668" s="181"/>
      <c r="AL668" s="79"/>
      <c r="AM668" s="182"/>
      <c r="AN668" s="79"/>
      <c r="AO668" s="182"/>
      <c r="AP668" s="79"/>
      <c r="AQ668" s="181"/>
      <c r="AR668" s="79"/>
      <c r="AS668" s="181"/>
      <c r="AT668" s="79"/>
      <c r="AU668" s="182"/>
      <c r="AV668" s="79"/>
      <c r="AW668" s="182"/>
      <c r="AX668" s="79"/>
      <c r="AY668" s="181"/>
      <c r="AZ668" s="79"/>
      <c r="BA668" s="181"/>
      <c r="BB668" s="79"/>
      <c r="BC668" s="182"/>
      <c r="BD668" s="79"/>
      <c r="BE668" s="182"/>
      <c r="BF668" s="79"/>
      <c r="BG668" s="181"/>
      <c r="BH668" s="79"/>
      <c r="BI668" s="181"/>
      <c r="BJ668" s="79"/>
      <c r="BK668" s="182"/>
      <c r="BL668" s="79"/>
      <c r="BM668" s="182"/>
      <c r="BN668" s="79"/>
      <c r="BO668" s="180"/>
      <c r="BP668" s="78"/>
      <c r="BQ668" s="79"/>
      <c r="BR668" s="26"/>
      <c r="BS668" s="193"/>
      <c r="BT668" s="79"/>
      <c r="BU668" s="192"/>
      <c r="BV668" s="78"/>
      <c r="BW668" s="78"/>
      <c r="BX668" s="78"/>
      <c r="BY668" s="78"/>
      <c r="BZ668" s="78"/>
      <c r="CA668" s="79"/>
      <c r="CB668" s="192"/>
      <c r="CC668" s="78"/>
      <c r="CD668" s="78"/>
      <c r="CE668" s="78"/>
      <c r="CF668" s="78"/>
      <c r="CG668" s="78"/>
      <c r="CH668" s="79"/>
      <c r="CI668" s="27">
        <f t="shared" si="1"/>
        <v>0</v>
      </c>
    </row>
    <row r="669" spans="1:87" ht="34.5" customHeight="1" x14ac:dyDescent="0.25">
      <c r="A669" s="23">
        <f t="shared" si="0"/>
        <v>657</v>
      </c>
      <c r="B669" s="179"/>
      <c r="C669" s="79"/>
      <c r="D669" s="181"/>
      <c r="E669" s="78"/>
      <c r="F669" s="79"/>
      <c r="G669" s="188"/>
      <c r="H669" s="79"/>
      <c r="I669" s="24"/>
      <c r="J669" s="25"/>
      <c r="K669" s="184"/>
      <c r="L669" s="79"/>
      <c r="M669" s="189"/>
      <c r="N669" s="79"/>
      <c r="O669" s="186"/>
      <c r="P669" s="79"/>
      <c r="Q669" s="190"/>
      <c r="R669" s="79"/>
      <c r="S669" s="181"/>
      <c r="T669" s="79"/>
      <c r="U669" s="181"/>
      <c r="V669" s="79"/>
      <c r="W669" s="179"/>
      <c r="X669" s="79"/>
      <c r="Y669" s="179"/>
      <c r="Z669" s="79"/>
      <c r="AA669" s="181"/>
      <c r="AB669" s="79"/>
      <c r="AC669" s="181"/>
      <c r="AD669" s="79"/>
      <c r="AE669" s="179"/>
      <c r="AF669" s="79"/>
      <c r="AG669" s="179"/>
      <c r="AH669" s="79"/>
      <c r="AI669" s="181"/>
      <c r="AJ669" s="79"/>
      <c r="AK669" s="181"/>
      <c r="AL669" s="79"/>
      <c r="AM669" s="179"/>
      <c r="AN669" s="79"/>
      <c r="AO669" s="179"/>
      <c r="AP669" s="79"/>
      <c r="AQ669" s="181"/>
      <c r="AR669" s="79"/>
      <c r="AS669" s="181"/>
      <c r="AT669" s="79"/>
      <c r="AU669" s="179"/>
      <c r="AV669" s="79"/>
      <c r="AW669" s="179"/>
      <c r="AX669" s="79"/>
      <c r="AY669" s="181"/>
      <c r="AZ669" s="79"/>
      <c r="BA669" s="181"/>
      <c r="BB669" s="79"/>
      <c r="BC669" s="179"/>
      <c r="BD669" s="79"/>
      <c r="BE669" s="179"/>
      <c r="BF669" s="79"/>
      <c r="BG669" s="181"/>
      <c r="BH669" s="79"/>
      <c r="BI669" s="181"/>
      <c r="BJ669" s="79"/>
      <c r="BK669" s="179"/>
      <c r="BL669" s="79"/>
      <c r="BM669" s="179"/>
      <c r="BN669" s="79"/>
      <c r="BO669" s="180"/>
      <c r="BP669" s="78"/>
      <c r="BQ669" s="79"/>
      <c r="BR669" s="26"/>
      <c r="BS669" s="191"/>
      <c r="BT669" s="79"/>
      <c r="BU669" s="192"/>
      <c r="BV669" s="78"/>
      <c r="BW669" s="78"/>
      <c r="BX669" s="78"/>
      <c r="BY669" s="78"/>
      <c r="BZ669" s="78"/>
      <c r="CA669" s="79"/>
      <c r="CB669" s="192"/>
      <c r="CC669" s="78"/>
      <c r="CD669" s="78"/>
      <c r="CE669" s="78"/>
      <c r="CF669" s="78"/>
      <c r="CG669" s="78"/>
      <c r="CH669" s="79"/>
      <c r="CI669" s="27">
        <f t="shared" si="1"/>
        <v>0</v>
      </c>
    </row>
    <row r="670" spans="1:87" ht="34.5" customHeight="1" x14ac:dyDescent="0.25">
      <c r="A670" s="23">
        <f t="shared" si="0"/>
        <v>658</v>
      </c>
      <c r="B670" s="182"/>
      <c r="C670" s="79"/>
      <c r="D670" s="179"/>
      <c r="E670" s="78"/>
      <c r="F670" s="79"/>
      <c r="G670" s="183"/>
      <c r="H670" s="79"/>
      <c r="I670" s="24"/>
      <c r="J670" s="28"/>
      <c r="K670" s="184"/>
      <c r="L670" s="79"/>
      <c r="M670" s="185"/>
      <c r="N670" s="79"/>
      <c r="O670" s="186"/>
      <c r="P670" s="79"/>
      <c r="Q670" s="187"/>
      <c r="R670" s="79"/>
      <c r="S670" s="181"/>
      <c r="T670" s="79"/>
      <c r="U670" s="181"/>
      <c r="V670" s="79"/>
      <c r="W670" s="182"/>
      <c r="X670" s="79"/>
      <c r="Y670" s="182"/>
      <c r="Z670" s="79"/>
      <c r="AA670" s="181"/>
      <c r="AB670" s="79"/>
      <c r="AC670" s="181"/>
      <c r="AD670" s="79"/>
      <c r="AE670" s="182"/>
      <c r="AF670" s="79"/>
      <c r="AG670" s="182"/>
      <c r="AH670" s="79"/>
      <c r="AI670" s="181"/>
      <c r="AJ670" s="79"/>
      <c r="AK670" s="181"/>
      <c r="AL670" s="79"/>
      <c r="AM670" s="182"/>
      <c r="AN670" s="79"/>
      <c r="AO670" s="182"/>
      <c r="AP670" s="79"/>
      <c r="AQ670" s="181"/>
      <c r="AR670" s="79"/>
      <c r="AS670" s="181"/>
      <c r="AT670" s="79"/>
      <c r="AU670" s="182"/>
      <c r="AV670" s="79"/>
      <c r="AW670" s="182"/>
      <c r="AX670" s="79"/>
      <c r="AY670" s="181"/>
      <c r="AZ670" s="79"/>
      <c r="BA670" s="181"/>
      <c r="BB670" s="79"/>
      <c r="BC670" s="182"/>
      <c r="BD670" s="79"/>
      <c r="BE670" s="182"/>
      <c r="BF670" s="79"/>
      <c r="BG670" s="181"/>
      <c r="BH670" s="79"/>
      <c r="BI670" s="181"/>
      <c r="BJ670" s="79"/>
      <c r="BK670" s="182"/>
      <c r="BL670" s="79"/>
      <c r="BM670" s="182"/>
      <c r="BN670" s="79"/>
      <c r="BO670" s="180"/>
      <c r="BP670" s="78"/>
      <c r="BQ670" s="79"/>
      <c r="BR670" s="26"/>
      <c r="BS670" s="193"/>
      <c r="BT670" s="79"/>
      <c r="BU670" s="192"/>
      <c r="BV670" s="78"/>
      <c r="BW670" s="78"/>
      <c r="BX670" s="78"/>
      <c r="BY670" s="78"/>
      <c r="BZ670" s="78"/>
      <c r="CA670" s="79"/>
      <c r="CB670" s="192"/>
      <c r="CC670" s="78"/>
      <c r="CD670" s="78"/>
      <c r="CE670" s="78"/>
      <c r="CF670" s="78"/>
      <c r="CG670" s="78"/>
      <c r="CH670" s="79"/>
      <c r="CI670" s="27">
        <f t="shared" si="1"/>
        <v>0</v>
      </c>
    </row>
    <row r="671" spans="1:87" ht="34.5" customHeight="1" x14ac:dyDescent="0.25">
      <c r="A671" s="23">
        <f t="shared" si="0"/>
        <v>659</v>
      </c>
      <c r="B671" s="179"/>
      <c r="C671" s="79"/>
      <c r="D671" s="181"/>
      <c r="E671" s="78"/>
      <c r="F671" s="79"/>
      <c r="G671" s="188"/>
      <c r="H671" s="79"/>
      <c r="I671" s="24"/>
      <c r="J671" s="25"/>
      <c r="K671" s="184"/>
      <c r="L671" s="79"/>
      <c r="M671" s="189"/>
      <c r="N671" s="79"/>
      <c r="O671" s="186"/>
      <c r="P671" s="79"/>
      <c r="Q671" s="190"/>
      <c r="R671" s="79"/>
      <c r="S671" s="181"/>
      <c r="T671" s="79"/>
      <c r="U671" s="181"/>
      <c r="V671" s="79"/>
      <c r="W671" s="179"/>
      <c r="X671" s="79"/>
      <c r="Y671" s="179"/>
      <c r="Z671" s="79"/>
      <c r="AA671" s="181"/>
      <c r="AB671" s="79"/>
      <c r="AC671" s="181"/>
      <c r="AD671" s="79"/>
      <c r="AE671" s="179"/>
      <c r="AF671" s="79"/>
      <c r="AG671" s="179"/>
      <c r="AH671" s="79"/>
      <c r="AI671" s="181"/>
      <c r="AJ671" s="79"/>
      <c r="AK671" s="181"/>
      <c r="AL671" s="79"/>
      <c r="AM671" s="179"/>
      <c r="AN671" s="79"/>
      <c r="AO671" s="179"/>
      <c r="AP671" s="79"/>
      <c r="AQ671" s="181"/>
      <c r="AR671" s="79"/>
      <c r="AS671" s="181"/>
      <c r="AT671" s="79"/>
      <c r="AU671" s="179"/>
      <c r="AV671" s="79"/>
      <c r="AW671" s="179"/>
      <c r="AX671" s="79"/>
      <c r="AY671" s="181"/>
      <c r="AZ671" s="79"/>
      <c r="BA671" s="181"/>
      <c r="BB671" s="79"/>
      <c r="BC671" s="179"/>
      <c r="BD671" s="79"/>
      <c r="BE671" s="179"/>
      <c r="BF671" s="79"/>
      <c r="BG671" s="181"/>
      <c r="BH671" s="79"/>
      <c r="BI671" s="181"/>
      <c r="BJ671" s="79"/>
      <c r="BK671" s="179"/>
      <c r="BL671" s="79"/>
      <c r="BM671" s="179"/>
      <c r="BN671" s="79"/>
      <c r="BO671" s="180"/>
      <c r="BP671" s="78"/>
      <c r="BQ671" s="79"/>
      <c r="BR671" s="26"/>
      <c r="BS671" s="191"/>
      <c r="BT671" s="79"/>
      <c r="BU671" s="192"/>
      <c r="BV671" s="78"/>
      <c r="BW671" s="78"/>
      <c r="BX671" s="78"/>
      <c r="BY671" s="78"/>
      <c r="BZ671" s="78"/>
      <c r="CA671" s="79"/>
      <c r="CB671" s="192"/>
      <c r="CC671" s="78"/>
      <c r="CD671" s="78"/>
      <c r="CE671" s="78"/>
      <c r="CF671" s="78"/>
      <c r="CG671" s="78"/>
      <c r="CH671" s="79"/>
      <c r="CI671" s="27">
        <f t="shared" si="1"/>
        <v>0</v>
      </c>
    </row>
    <row r="672" spans="1:87" ht="34.5" customHeight="1" x14ac:dyDescent="0.25">
      <c r="A672" s="23">
        <f t="shared" si="0"/>
        <v>660</v>
      </c>
      <c r="B672" s="182"/>
      <c r="C672" s="79"/>
      <c r="D672" s="179"/>
      <c r="E672" s="78"/>
      <c r="F672" s="79"/>
      <c r="G672" s="183"/>
      <c r="H672" s="79"/>
      <c r="I672" s="24"/>
      <c r="J672" s="28"/>
      <c r="K672" s="184"/>
      <c r="L672" s="79"/>
      <c r="M672" s="185"/>
      <c r="N672" s="79"/>
      <c r="O672" s="186"/>
      <c r="P672" s="79"/>
      <c r="Q672" s="187"/>
      <c r="R672" s="79"/>
      <c r="S672" s="181"/>
      <c r="T672" s="79"/>
      <c r="U672" s="181"/>
      <c r="V672" s="79"/>
      <c r="W672" s="182"/>
      <c r="X672" s="79"/>
      <c r="Y672" s="182"/>
      <c r="Z672" s="79"/>
      <c r="AA672" s="181"/>
      <c r="AB672" s="79"/>
      <c r="AC672" s="181"/>
      <c r="AD672" s="79"/>
      <c r="AE672" s="182"/>
      <c r="AF672" s="79"/>
      <c r="AG672" s="182"/>
      <c r="AH672" s="79"/>
      <c r="AI672" s="181"/>
      <c r="AJ672" s="79"/>
      <c r="AK672" s="181"/>
      <c r="AL672" s="79"/>
      <c r="AM672" s="182"/>
      <c r="AN672" s="79"/>
      <c r="AO672" s="182"/>
      <c r="AP672" s="79"/>
      <c r="AQ672" s="181"/>
      <c r="AR672" s="79"/>
      <c r="AS672" s="181"/>
      <c r="AT672" s="79"/>
      <c r="AU672" s="182"/>
      <c r="AV672" s="79"/>
      <c r="AW672" s="182"/>
      <c r="AX672" s="79"/>
      <c r="AY672" s="181"/>
      <c r="AZ672" s="79"/>
      <c r="BA672" s="181"/>
      <c r="BB672" s="79"/>
      <c r="BC672" s="182"/>
      <c r="BD672" s="79"/>
      <c r="BE672" s="182"/>
      <c r="BF672" s="79"/>
      <c r="BG672" s="181"/>
      <c r="BH672" s="79"/>
      <c r="BI672" s="181"/>
      <c r="BJ672" s="79"/>
      <c r="BK672" s="182"/>
      <c r="BL672" s="79"/>
      <c r="BM672" s="182"/>
      <c r="BN672" s="79"/>
      <c r="BO672" s="180"/>
      <c r="BP672" s="78"/>
      <c r="BQ672" s="79"/>
      <c r="BR672" s="26"/>
      <c r="BS672" s="193"/>
      <c r="BT672" s="79"/>
      <c r="BU672" s="192"/>
      <c r="BV672" s="78"/>
      <c r="BW672" s="78"/>
      <c r="BX672" s="78"/>
      <c r="BY672" s="78"/>
      <c r="BZ672" s="78"/>
      <c r="CA672" s="79"/>
      <c r="CB672" s="192"/>
      <c r="CC672" s="78"/>
      <c r="CD672" s="78"/>
      <c r="CE672" s="78"/>
      <c r="CF672" s="78"/>
      <c r="CG672" s="78"/>
      <c r="CH672" s="79"/>
      <c r="CI672" s="27">
        <f t="shared" si="1"/>
        <v>0</v>
      </c>
    </row>
    <row r="673" spans="1:87" ht="34.5" customHeight="1" x14ac:dyDescent="0.25">
      <c r="A673" s="23">
        <f t="shared" si="0"/>
        <v>661</v>
      </c>
      <c r="B673" s="179"/>
      <c r="C673" s="79"/>
      <c r="D673" s="181"/>
      <c r="E673" s="78"/>
      <c r="F673" s="79"/>
      <c r="G673" s="188"/>
      <c r="H673" s="79"/>
      <c r="I673" s="24"/>
      <c r="J673" s="25"/>
      <c r="K673" s="184"/>
      <c r="L673" s="79"/>
      <c r="M673" s="189"/>
      <c r="N673" s="79"/>
      <c r="O673" s="186"/>
      <c r="P673" s="79"/>
      <c r="Q673" s="190"/>
      <c r="R673" s="79"/>
      <c r="S673" s="181"/>
      <c r="T673" s="79"/>
      <c r="U673" s="181"/>
      <c r="V673" s="79"/>
      <c r="W673" s="179"/>
      <c r="X673" s="79"/>
      <c r="Y673" s="179"/>
      <c r="Z673" s="79"/>
      <c r="AA673" s="181"/>
      <c r="AB673" s="79"/>
      <c r="AC673" s="181"/>
      <c r="AD673" s="79"/>
      <c r="AE673" s="179"/>
      <c r="AF673" s="79"/>
      <c r="AG673" s="179"/>
      <c r="AH673" s="79"/>
      <c r="AI673" s="181"/>
      <c r="AJ673" s="79"/>
      <c r="AK673" s="181"/>
      <c r="AL673" s="79"/>
      <c r="AM673" s="179"/>
      <c r="AN673" s="79"/>
      <c r="AO673" s="179"/>
      <c r="AP673" s="79"/>
      <c r="AQ673" s="181"/>
      <c r="AR673" s="79"/>
      <c r="AS673" s="181"/>
      <c r="AT673" s="79"/>
      <c r="AU673" s="179"/>
      <c r="AV673" s="79"/>
      <c r="AW673" s="179"/>
      <c r="AX673" s="79"/>
      <c r="AY673" s="181"/>
      <c r="AZ673" s="79"/>
      <c r="BA673" s="181"/>
      <c r="BB673" s="79"/>
      <c r="BC673" s="179"/>
      <c r="BD673" s="79"/>
      <c r="BE673" s="179"/>
      <c r="BF673" s="79"/>
      <c r="BG673" s="181"/>
      <c r="BH673" s="79"/>
      <c r="BI673" s="181"/>
      <c r="BJ673" s="79"/>
      <c r="BK673" s="179"/>
      <c r="BL673" s="79"/>
      <c r="BM673" s="179"/>
      <c r="BN673" s="79"/>
      <c r="BO673" s="180"/>
      <c r="BP673" s="78"/>
      <c r="BQ673" s="79"/>
      <c r="BR673" s="26"/>
      <c r="BS673" s="191"/>
      <c r="BT673" s="79"/>
      <c r="BU673" s="192"/>
      <c r="BV673" s="78"/>
      <c r="BW673" s="78"/>
      <c r="BX673" s="78"/>
      <c r="BY673" s="78"/>
      <c r="BZ673" s="78"/>
      <c r="CA673" s="79"/>
      <c r="CB673" s="192"/>
      <c r="CC673" s="78"/>
      <c r="CD673" s="78"/>
      <c r="CE673" s="78"/>
      <c r="CF673" s="78"/>
      <c r="CG673" s="78"/>
      <c r="CH673" s="79"/>
      <c r="CI673" s="27">
        <f t="shared" si="1"/>
        <v>0</v>
      </c>
    </row>
    <row r="674" spans="1:87" ht="34.5" customHeight="1" x14ac:dyDescent="0.25">
      <c r="A674" s="23">
        <f t="shared" si="0"/>
        <v>662</v>
      </c>
      <c r="B674" s="182"/>
      <c r="C674" s="79"/>
      <c r="D674" s="179"/>
      <c r="E674" s="78"/>
      <c r="F674" s="79"/>
      <c r="G674" s="183"/>
      <c r="H674" s="79"/>
      <c r="I674" s="24"/>
      <c r="J674" s="28"/>
      <c r="K674" s="184"/>
      <c r="L674" s="79"/>
      <c r="M674" s="185"/>
      <c r="N674" s="79"/>
      <c r="O674" s="186"/>
      <c r="P674" s="79"/>
      <c r="Q674" s="187"/>
      <c r="R674" s="79"/>
      <c r="S674" s="181"/>
      <c r="T674" s="79"/>
      <c r="U674" s="181"/>
      <c r="V674" s="79"/>
      <c r="W674" s="182"/>
      <c r="X674" s="79"/>
      <c r="Y674" s="182"/>
      <c r="Z674" s="79"/>
      <c r="AA674" s="181"/>
      <c r="AB674" s="79"/>
      <c r="AC674" s="181"/>
      <c r="AD674" s="79"/>
      <c r="AE674" s="182"/>
      <c r="AF674" s="79"/>
      <c r="AG674" s="182"/>
      <c r="AH674" s="79"/>
      <c r="AI674" s="181"/>
      <c r="AJ674" s="79"/>
      <c r="AK674" s="181"/>
      <c r="AL674" s="79"/>
      <c r="AM674" s="182"/>
      <c r="AN674" s="79"/>
      <c r="AO674" s="182"/>
      <c r="AP674" s="79"/>
      <c r="AQ674" s="181"/>
      <c r="AR674" s="79"/>
      <c r="AS674" s="181"/>
      <c r="AT674" s="79"/>
      <c r="AU674" s="182"/>
      <c r="AV674" s="79"/>
      <c r="AW674" s="182"/>
      <c r="AX674" s="79"/>
      <c r="AY674" s="181"/>
      <c r="AZ674" s="79"/>
      <c r="BA674" s="181"/>
      <c r="BB674" s="79"/>
      <c r="BC674" s="182"/>
      <c r="BD674" s="79"/>
      <c r="BE674" s="182"/>
      <c r="BF674" s="79"/>
      <c r="BG674" s="181"/>
      <c r="BH674" s="79"/>
      <c r="BI674" s="181"/>
      <c r="BJ674" s="79"/>
      <c r="BK674" s="182"/>
      <c r="BL674" s="79"/>
      <c r="BM674" s="182"/>
      <c r="BN674" s="79"/>
      <c r="BO674" s="180"/>
      <c r="BP674" s="78"/>
      <c r="BQ674" s="79"/>
      <c r="BR674" s="26"/>
      <c r="BS674" s="193"/>
      <c r="BT674" s="79"/>
      <c r="BU674" s="192"/>
      <c r="BV674" s="78"/>
      <c r="BW674" s="78"/>
      <c r="BX674" s="78"/>
      <c r="BY674" s="78"/>
      <c r="BZ674" s="78"/>
      <c r="CA674" s="79"/>
      <c r="CB674" s="192"/>
      <c r="CC674" s="78"/>
      <c r="CD674" s="78"/>
      <c r="CE674" s="78"/>
      <c r="CF674" s="78"/>
      <c r="CG674" s="78"/>
      <c r="CH674" s="79"/>
      <c r="CI674" s="27">
        <f t="shared" si="1"/>
        <v>0</v>
      </c>
    </row>
    <row r="675" spans="1:87" ht="34.5" customHeight="1" x14ac:dyDescent="0.25">
      <c r="A675" s="23">
        <f t="shared" si="0"/>
        <v>663</v>
      </c>
      <c r="B675" s="179"/>
      <c r="C675" s="79"/>
      <c r="D675" s="181"/>
      <c r="E675" s="78"/>
      <c r="F675" s="79"/>
      <c r="G675" s="188"/>
      <c r="H675" s="79"/>
      <c r="I675" s="24"/>
      <c r="J675" s="25"/>
      <c r="K675" s="184"/>
      <c r="L675" s="79"/>
      <c r="M675" s="189"/>
      <c r="N675" s="79"/>
      <c r="O675" s="186"/>
      <c r="P675" s="79"/>
      <c r="Q675" s="190"/>
      <c r="R675" s="79"/>
      <c r="S675" s="181"/>
      <c r="T675" s="79"/>
      <c r="U675" s="181"/>
      <c r="V675" s="79"/>
      <c r="W675" s="179"/>
      <c r="X675" s="79"/>
      <c r="Y675" s="179"/>
      <c r="Z675" s="79"/>
      <c r="AA675" s="181"/>
      <c r="AB675" s="79"/>
      <c r="AC675" s="181"/>
      <c r="AD675" s="79"/>
      <c r="AE675" s="179"/>
      <c r="AF675" s="79"/>
      <c r="AG675" s="179"/>
      <c r="AH675" s="79"/>
      <c r="AI675" s="181"/>
      <c r="AJ675" s="79"/>
      <c r="AK675" s="181"/>
      <c r="AL675" s="79"/>
      <c r="AM675" s="179"/>
      <c r="AN675" s="79"/>
      <c r="AO675" s="179"/>
      <c r="AP675" s="79"/>
      <c r="AQ675" s="181"/>
      <c r="AR675" s="79"/>
      <c r="AS675" s="181"/>
      <c r="AT675" s="79"/>
      <c r="AU675" s="179"/>
      <c r="AV675" s="79"/>
      <c r="AW675" s="179"/>
      <c r="AX675" s="79"/>
      <c r="AY675" s="181"/>
      <c r="AZ675" s="79"/>
      <c r="BA675" s="181"/>
      <c r="BB675" s="79"/>
      <c r="BC675" s="179"/>
      <c r="BD675" s="79"/>
      <c r="BE675" s="179"/>
      <c r="BF675" s="79"/>
      <c r="BG675" s="181"/>
      <c r="BH675" s="79"/>
      <c r="BI675" s="181"/>
      <c r="BJ675" s="79"/>
      <c r="BK675" s="179"/>
      <c r="BL675" s="79"/>
      <c r="BM675" s="179"/>
      <c r="BN675" s="79"/>
      <c r="BO675" s="180"/>
      <c r="BP675" s="78"/>
      <c r="BQ675" s="79"/>
      <c r="BR675" s="26"/>
      <c r="BS675" s="191"/>
      <c r="BT675" s="79"/>
      <c r="BU675" s="192"/>
      <c r="BV675" s="78"/>
      <c r="BW675" s="78"/>
      <c r="BX675" s="78"/>
      <c r="BY675" s="78"/>
      <c r="BZ675" s="78"/>
      <c r="CA675" s="79"/>
      <c r="CB675" s="192"/>
      <c r="CC675" s="78"/>
      <c r="CD675" s="78"/>
      <c r="CE675" s="78"/>
      <c r="CF675" s="78"/>
      <c r="CG675" s="78"/>
      <c r="CH675" s="79"/>
      <c r="CI675" s="27">
        <f t="shared" si="1"/>
        <v>0</v>
      </c>
    </row>
    <row r="676" spans="1:87" ht="34.5" customHeight="1" x14ac:dyDescent="0.25">
      <c r="A676" s="23">
        <f t="shared" si="0"/>
        <v>664</v>
      </c>
      <c r="B676" s="182"/>
      <c r="C676" s="79"/>
      <c r="D676" s="179"/>
      <c r="E676" s="78"/>
      <c r="F676" s="79"/>
      <c r="G676" s="183"/>
      <c r="H676" s="79"/>
      <c r="I676" s="24"/>
      <c r="J676" s="28"/>
      <c r="K676" s="184"/>
      <c r="L676" s="79"/>
      <c r="M676" s="185"/>
      <c r="N676" s="79"/>
      <c r="O676" s="186"/>
      <c r="P676" s="79"/>
      <c r="Q676" s="187"/>
      <c r="R676" s="79"/>
      <c r="S676" s="181"/>
      <c r="T676" s="79"/>
      <c r="U676" s="181"/>
      <c r="V676" s="79"/>
      <c r="W676" s="182"/>
      <c r="X676" s="79"/>
      <c r="Y676" s="182"/>
      <c r="Z676" s="79"/>
      <c r="AA676" s="181"/>
      <c r="AB676" s="79"/>
      <c r="AC676" s="181"/>
      <c r="AD676" s="79"/>
      <c r="AE676" s="182"/>
      <c r="AF676" s="79"/>
      <c r="AG676" s="182"/>
      <c r="AH676" s="79"/>
      <c r="AI676" s="181"/>
      <c r="AJ676" s="79"/>
      <c r="AK676" s="181"/>
      <c r="AL676" s="79"/>
      <c r="AM676" s="182"/>
      <c r="AN676" s="79"/>
      <c r="AO676" s="182"/>
      <c r="AP676" s="79"/>
      <c r="AQ676" s="181"/>
      <c r="AR676" s="79"/>
      <c r="AS676" s="181"/>
      <c r="AT676" s="79"/>
      <c r="AU676" s="182"/>
      <c r="AV676" s="79"/>
      <c r="AW676" s="182"/>
      <c r="AX676" s="79"/>
      <c r="AY676" s="181"/>
      <c r="AZ676" s="79"/>
      <c r="BA676" s="181"/>
      <c r="BB676" s="79"/>
      <c r="BC676" s="182"/>
      <c r="BD676" s="79"/>
      <c r="BE676" s="182"/>
      <c r="BF676" s="79"/>
      <c r="BG676" s="181"/>
      <c r="BH676" s="79"/>
      <c r="BI676" s="181"/>
      <c r="BJ676" s="79"/>
      <c r="BK676" s="182"/>
      <c r="BL676" s="79"/>
      <c r="BM676" s="182"/>
      <c r="BN676" s="79"/>
      <c r="BO676" s="180"/>
      <c r="BP676" s="78"/>
      <c r="BQ676" s="79"/>
      <c r="BR676" s="26"/>
      <c r="BS676" s="193"/>
      <c r="BT676" s="79"/>
      <c r="BU676" s="192"/>
      <c r="BV676" s="78"/>
      <c r="BW676" s="78"/>
      <c r="BX676" s="78"/>
      <c r="BY676" s="78"/>
      <c r="BZ676" s="78"/>
      <c r="CA676" s="79"/>
      <c r="CB676" s="192"/>
      <c r="CC676" s="78"/>
      <c r="CD676" s="78"/>
      <c r="CE676" s="78"/>
      <c r="CF676" s="78"/>
      <c r="CG676" s="78"/>
      <c r="CH676" s="79"/>
      <c r="CI676" s="27">
        <f t="shared" si="1"/>
        <v>0</v>
      </c>
    </row>
    <row r="677" spans="1:87" ht="34.5" customHeight="1" x14ac:dyDescent="0.25">
      <c r="A677" s="23">
        <f t="shared" si="0"/>
        <v>665</v>
      </c>
      <c r="B677" s="179"/>
      <c r="C677" s="79"/>
      <c r="D677" s="181"/>
      <c r="E677" s="78"/>
      <c r="F677" s="79"/>
      <c r="G677" s="188"/>
      <c r="H677" s="79"/>
      <c r="I677" s="24"/>
      <c r="J677" s="25"/>
      <c r="K677" s="184"/>
      <c r="L677" s="79"/>
      <c r="M677" s="189"/>
      <c r="N677" s="79"/>
      <c r="O677" s="186"/>
      <c r="P677" s="79"/>
      <c r="Q677" s="190"/>
      <c r="R677" s="79"/>
      <c r="S677" s="181"/>
      <c r="T677" s="79"/>
      <c r="U677" s="181"/>
      <c r="V677" s="79"/>
      <c r="W677" s="179"/>
      <c r="X677" s="79"/>
      <c r="Y677" s="179"/>
      <c r="Z677" s="79"/>
      <c r="AA677" s="181"/>
      <c r="AB677" s="79"/>
      <c r="AC677" s="181"/>
      <c r="AD677" s="79"/>
      <c r="AE677" s="179"/>
      <c r="AF677" s="79"/>
      <c r="AG677" s="179"/>
      <c r="AH677" s="79"/>
      <c r="AI677" s="181"/>
      <c r="AJ677" s="79"/>
      <c r="AK677" s="181"/>
      <c r="AL677" s="79"/>
      <c r="AM677" s="179"/>
      <c r="AN677" s="79"/>
      <c r="AO677" s="179"/>
      <c r="AP677" s="79"/>
      <c r="AQ677" s="181"/>
      <c r="AR677" s="79"/>
      <c r="AS677" s="181"/>
      <c r="AT677" s="79"/>
      <c r="AU677" s="179"/>
      <c r="AV677" s="79"/>
      <c r="AW677" s="179"/>
      <c r="AX677" s="79"/>
      <c r="AY677" s="181"/>
      <c r="AZ677" s="79"/>
      <c r="BA677" s="181"/>
      <c r="BB677" s="79"/>
      <c r="BC677" s="179"/>
      <c r="BD677" s="79"/>
      <c r="BE677" s="179"/>
      <c r="BF677" s="79"/>
      <c r="BG677" s="181"/>
      <c r="BH677" s="79"/>
      <c r="BI677" s="181"/>
      <c r="BJ677" s="79"/>
      <c r="BK677" s="179"/>
      <c r="BL677" s="79"/>
      <c r="BM677" s="179"/>
      <c r="BN677" s="79"/>
      <c r="BO677" s="180"/>
      <c r="BP677" s="78"/>
      <c r="BQ677" s="79"/>
      <c r="BR677" s="26"/>
      <c r="BS677" s="191"/>
      <c r="BT677" s="79"/>
      <c r="BU677" s="192"/>
      <c r="BV677" s="78"/>
      <c r="BW677" s="78"/>
      <c r="BX677" s="78"/>
      <c r="BY677" s="78"/>
      <c r="BZ677" s="78"/>
      <c r="CA677" s="79"/>
      <c r="CB677" s="192"/>
      <c r="CC677" s="78"/>
      <c r="CD677" s="78"/>
      <c r="CE677" s="78"/>
      <c r="CF677" s="78"/>
      <c r="CG677" s="78"/>
      <c r="CH677" s="79"/>
      <c r="CI677" s="27">
        <f t="shared" si="1"/>
        <v>0</v>
      </c>
    </row>
    <row r="678" spans="1:87" ht="34.5" customHeight="1" x14ac:dyDescent="0.25">
      <c r="A678" s="23">
        <f t="shared" si="0"/>
        <v>666</v>
      </c>
      <c r="B678" s="182"/>
      <c r="C678" s="79"/>
      <c r="D678" s="179"/>
      <c r="E678" s="78"/>
      <c r="F678" s="79"/>
      <c r="G678" s="183"/>
      <c r="H678" s="79"/>
      <c r="I678" s="24"/>
      <c r="J678" s="28"/>
      <c r="K678" s="184"/>
      <c r="L678" s="79"/>
      <c r="M678" s="185"/>
      <c r="N678" s="79"/>
      <c r="O678" s="186"/>
      <c r="P678" s="79"/>
      <c r="Q678" s="187"/>
      <c r="R678" s="79"/>
      <c r="S678" s="181"/>
      <c r="T678" s="79"/>
      <c r="U678" s="181"/>
      <c r="V678" s="79"/>
      <c r="W678" s="182"/>
      <c r="X678" s="79"/>
      <c r="Y678" s="182"/>
      <c r="Z678" s="79"/>
      <c r="AA678" s="181"/>
      <c r="AB678" s="79"/>
      <c r="AC678" s="181"/>
      <c r="AD678" s="79"/>
      <c r="AE678" s="182"/>
      <c r="AF678" s="79"/>
      <c r="AG678" s="182"/>
      <c r="AH678" s="79"/>
      <c r="AI678" s="181"/>
      <c r="AJ678" s="79"/>
      <c r="AK678" s="181"/>
      <c r="AL678" s="79"/>
      <c r="AM678" s="182"/>
      <c r="AN678" s="79"/>
      <c r="AO678" s="182"/>
      <c r="AP678" s="79"/>
      <c r="AQ678" s="181"/>
      <c r="AR678" s="79"/>
      <c r="AS678" s="181"/>
      <c r="AT678" s="79"/>
      <c r="AU678" s="182"/>
      <c r="AV678" s="79"/>
      <c r="AW678" s="182"/>
      <c r="AX678" s="79"/>
      <c r="AY678" s="181"/>
      <c r="AZ678" s="79"/>
      <c r="BA678" s="181"/>
      <c r="BB678" s="79"/>
      <c r="BC678" s="182"/>
      <c r="BD678" s="79"/>
      <c r="BE678" s="182"/>
      <c r="BF678" s="79"/>
      <c r="BG678" s="181"/>
      <c r="BH678" s="79"/>
      <c r="BI678" s="181"/>
      <c r="BJ678" s="79"/>
      <c r="BK678" s="182"/>
      <c r="BL678" s="79"/>
      <c r="BM678" s="182"/>
      <c r="BN678" s="79"/>
      <c r="BO678" s="180"/>
      <c r="BP678" s="78"/>
      <c r="BQ678" s="79"/>
      <c r="BR678" s="26"/>
      <c r="BS678" s="193"/>
      <c r="BT678" s="79"/>
      <c r="BU678" s="192"/>
      <c r="BV678" s="78"/>
      <c r="BW678" s="78"/>
      <c r="BX678" s="78"/>
      <c r="BY678" s="78"/>
      <c r="BZ678" s="78"/>
      <c r="CA678" s="79"/>
      <c r="CB678" s="192"/>
      <c r="CC678" s="78"/>
      <c r="CD678" s="78"/>
      <c r="CE678" s="78"/>
      <c r="CF678" s="78"/>
      <c r="CG678" s="78"/>
      <c r="CH678" s="79"/>
      <c r="CI678" s="27">
        <f t="shared" si="1"/>
        <v>0</v>
      </c>
    </row>
    <row r="679" spans="1:87" ht="34.5" customHeight="1" x14ac:dyDescent="0.25">
      <c r="A679" s="23">
        <f t="shared" si="0"/>
        <v>667</v>
      </c>
      <c r="B679" s="179"/>
      <c r="C679" s="79"/>
      <c r="D679" s="181"/>
      <c r="E679" s="78"/>
      <c r="F679" s="79"/>
      <c r="G679" s="188"/>
      <c r="H679" s="79"/>
      <c r="I679" s="24"/>
      <c r="J679" s="25"/>
      <c r="K679" s="184"/>
      <c r="L679" s="79"/>
      <c r="M679" s="189"/>
      <c r="N679" s="79"/>
      <c r="O679" s="186"/>
      <c r="P679" s="79"/>
      <c r="Q679" s="190"/>
      <c r="R679" s="79"/>
      <c r="S679" s="181"/>
      <c r="T679" s="79"/>
      <c r="U679" s="181"/>
      <c r="V679" s="79"/>
      <c r="W679" s="179"/>
      <c r="X679" s="79"/>
      <c r="Y679" s="179"/>
      <c r="Z679" s="79"/>
      <c r="AA679" s="181"/>
      <c r="AB679" s="79"/>
      <c r="AC679" s="181"/>
      <c r="AD679" s="79"/>
      <c r="AE679" s="179"/>
      <c r="AF679" s="79"/>
      <c r="AG679" s="179"/>
      <c r="AH679" s="79"/>
      <c r="AI679" s="181"/>
      <c r="AJ679" s="79"/>
      <c r="AK679" s="181"/>
      <c r="AL679" s="79"/>
      <c r="AM679" s="179"/>
      <c r="AN679" s="79"/>
      <c r="AO679" s="179"/>
      <c r="AP679" s="79"/>
      <c r="AQ679" s="181"/>
      <c r="AR679" s="79"/>
      <c r="AS679" s="181"/>
      <c r="AT679" s="79"/>
      <c r="AU679" s="179"/>
      <c r="AV679" s="79"/>
      <c r="AW679" s="179"/>
      <c r="AX679" s="79"/>
      <c r="AY679" s="181"/>
      <c r="AZ679" s="79"/>
      <c r="BA679" s="181"/>
      <c r="BB679" s="79"/>
      <c r="BC679" s="179"/>
      <c r="BD679" s="79"/>
      <c r="BE679" s="179"/>
      <c r="BF679" s="79"/>
      <c r="BG679" s="181"/>
      <c r="BH679" s="79"/>
      <c r="BI679" s="181"/>
      <c r="BJ679" s="79"/>
      <c r="BK679" s="179"/>
      <c r="BL679" s="79"/>
      <c r="BM679" s="179"/>
      <c r="BN679" s="79"/>
      <c r="BO679" s="180"/>
      <c r="BP679" s="78"/>
      <c r="BQ679" s="79"/>
      <c r="BR679" s="26"/>
      <c r="BS679" s="191"/>
      <c r="BT679" s="79"/>
      <c r="BU679" s="192"/>
      <c r="BV679" s="78"/>
      <c r="BW679" s="78"/>
      <c r="BX679" s="78"/>
      <c r="BY679" s="78"/>
      <c r="BZ679" s="78"/>
      <c r="CA679" s="79"/>
      <c r="CB679" s="192"/>
      <c r="CC679" s="78"/>
      <c r="CD679" s="78"/>
      <c r="CE679" s="78"/>
      <c r="CF679" s="78"/>
      <c r="CG679" s="78"/>
      <c r="CH679" s="79"/>
      <c r="CI679" s="27">
        <f t="shared" si="1"/>
        <v>0</v>
      </c>
    </row>
    <row r="680" spans="1:87" ht="34.5" customHeight="1" x14ac:dyDescent="0.25">
      <c r="A680" s="23">
        <f t="shared" si="0"/>
        <v>668</v>
      </c>
      <c r="B680" s="182"/>
      <c r="C680" s="79"/>
      <c r="D680" s="179"/>
      <c r="E680" s="78"/>
      <c r="F680" s="79"/>
      <c r="G680" s="183"/>
      <c r="H680" s="79"/>
      <c r="I680" s="24"/>
      <c r="J680" s="28"/>
      <c r="K680" s="184"/>
      <c r="L680" s="79"/>
      <c r="M680" s="185"/>
      <c r="N680" s="79"/>
      <c r="O680" s="186"/>
      <c r="P680" s="79"/>
      <c r="Q680" s="187"/>
      <c r="R680" s="79"/>
      <c r="S680" s="181"/>
      <c r="T680" s="79"/>
      <c r="U680" s="181"/>
      <c r="V680" s="79"/>
      <c r="W680" s="182"/>
      <c r="X680" s="79"/>
      <c r="Y680" s="182"/>
      <c r="Z680" s="79"/>
      <c r="AA680" s="181"/>
      <c r="AB680" s="79"/>
      <c r="AC680" s="181"/>
      <c r="AD680" s="79"/>
      <c r="AE680" s="182"/>
      <c r="AF680" s="79"/>
      <c r="AG680" s="182"/>
      <c r="AH680" s="79"/>
      <c r="AI680" s="181"/>
      <c r="AJ680" s="79"/>
      <c r="AK680" s="181"/>
      <c r="AL680" s="79"/>
      <c r="AM680" s="182"/>
      <c r="AN680" s="79"/>
      <c r="AO680" s="182"/>
      <c r="AP680" s="79"/>
      <c r="AQ680" s="181"/>
      <c r="AR680" s="79"/>
      <c r="AS680" s="181"/>
      <c r="AT680" s="79"/>
      <c r="AU680" s="182"/>
      <c r="AV680" s="79"/>
      <c r="AW680" s="182"/>
      <c r="AX680" s="79"/>
      <c r="AY680" s="181"/>
      <c r="AZ680" s="79"/>
      <c r="BA680" s="181"/>
      <c r="BB680" s="79"/>
      <c r="BC680" s="182"/>
      <c r="BD680" s="79"/>
      <c r="BE680" s="182"/>
      <c r="BF680" s="79"/>
      <c r="BG680" s="181"/>
      <c r="BH680" s="79"/>
      <c r="BI680" s="181"/>
      <c r="BJ680" s="79"/>
      <c r="BK680" s="182"/>
      <c r="BL680" s="79"/>
      <c r="BM680" s="182"/>
      <c r="BN680" s="79"/>
      <c r="BO680" s="180"/>
      <c r="BP680" s="78"/>
      <c r="BQ680" s="79"/>
      <c r="BR680" s="26"/>
      <c r="BS680" s="193"/>
      <c r="BT680" s="79"/>
      <c r="BU680" s="192"/>
      <c r="BV680" s="78"/>
      <c r="BW680" s="78"/>
      <c r="BX680" s="78"/>
      <c r="BY680" s="78"/>
      <c r="BZ680" s="78"/>
      <c r="CA680" s="79"/>
      <c r="CB680" s="192"/>
      <c r="CC680" s="78"/>
      <c r="CD680" s="78"/>
      <c r="CE680" s="78"/>
      <c r="CF680" s="78"/>
      <c r="CG680" s="78"/>
      <c r="CH680" s="79"/>
      <c r="CI680" s="27">
        <f t="shared" si="1"/>
        <v>0</v>
      </c>
    </row>
    <row r="681" spans="1:87" ht="34.5" customHeight="1" x14ac:dyDescent="0.25">
      <c r="A681" s="23">
        <f t="shared" si="0"/>
        <v>669</v>
      </c>
      <c r="B681" s="179"/>
      <c r="C681" s="79"/>
      <c r="D681" s="181"/>
      <c r="E681" s="78"/>
      <c r="F681" s="79"/>
      <c r="G681" s="188"/>
      <c r="H681" s="79"/>
      <c r="I681" s="24"/>
      <c r="J681" s="25"/>
      <c r="K681" s="184"/>
      <c r="L681" s="79"/>
      <c r="M681" s="189"/>
      <c r="N681" s="79"/>
      <c r="O681" s="186"/>
      <c r="P681" s="79"/>
      <c r="Q681" s="190"/>
      <c r="R681" s="79"/>
      <c r="S681" s="181"/>
      <c r="T681" s="79"/>
      <c r="U681" s="181"/>
      <c r="V681" s="79"/>
      <c r="W681" s="179"/>
      <c r="X681" s="79"/>
      <c r="Y681" s="179"/>
      <c r="Z681" s="79"/>
      <c r="AA681" s="181"/>
      <c r="AB681" s="79"/>
      <c r="AC681" s="181"/>
      <c r="AD681" s="79"/>
      <c r="AE681" s="179"/>
      <c r="AF681" s="79"/>
      <c r="AG681" s="179"/>
      <c r="AH681" s="79"/>
      <c r="AI681" s="181"/>
      <c r="AJ681" s="79"/>
      <c r="AK681" s="181"/>
      <c r="AL681" s="79"/>
      <c r="AM681" s="179"/>
      <c r="AN681" s="79"/>
      <c r="AO681" s="179"/>
      <c r="AP681" s="79"/>
      <c r="AQ681" s="181"/>
      <c r="AR681" s="79"/>
      <c r="AS681" s="181"/>
      <c r="AT681" s="79"/>
      <c r="AU681" s="179"/>
      <c r="AV681" s="79"/>
      <c r="AW681" s="179"/>
      <c r="AX681" s="79"/>
      <c r="AY681" s="181"/>
      <c r="AZ681" s="79"/>
      <c r="BA681" s="181"/>
      <c r="BB681" s="79"/>
      <c r="BC681" s="179"/>
      <c r="BD681" s="79"/>
      <c r="BE681" s="179"/>
      <c r="BF681" s="79"/>
      <c r="BG681" s="181"/>
      <c r="BH681" s="79"/>
      <c r="BI681" s="181"/>
      <c r="BJ681" s="79"/>
      <c r="BK681" s="179"/>
      <c r="BL681" s="79"/>
      <c r="BM681" s="179"/>
      <c r="BN681" s="79"/>
      <c r="BO681" s="180"/>
      <c r="BP681" s="78"/>
      <c r="BQ681" s="79"/>
      <c r="BR681" s="26"/>
      <c r="BS681" s="191"/>
      <c r="BT681" s="79"/>
      <c r="BU681" s="192"/>
      <c r="BV681" s="78"/>
      <c r="BW681" s="78"/>
      <c r="BX681" s="78"/>
      <c r="BY681" s="78"/>
      <c r="BZ681" s="78"/>
      <c r="CA681" s="79"/>
      <c r="CB681" s="192"/>
      <c r="CC681" s="78"/>
      <c r="CD681" s="78"/>
      <c r="CE681" s="78"/>
      <c r="CF681" s="78"/>
      <c r="CG681" s="78"/>
      <c r="CH681" s="79"/>
      <c r="CI681" s="27">
        <f t="shared" si="1"/>
        <v>0</v>
      </c>
    </row>
    <row r="682" spans="1:87" ht="34.5" customHeight="1" x14ac:dyDescent="0.25">
      <c r="A682" s="23">
        <f t="shared" si="0"/>
        <v>670</v>
      </c>
      <c r="B682" s="182"/>
      <c r="C682" s="79"/>
      <c r="D682" s="179"/>
      <c r="E682" s="78"/>
      <c r="F682" s="79"/>
      <c r="G682" s="183"/>
      <c r="H682" s="79"/>
      <c r="I682" s="24"/>
      <c r="J682" s="28"/>
      <c r="K682" s="184"/>
      <c r="L682" s="79"/>
      <c r="M682" s="185"/>
      <c r="N682" s="79"/>
      <c r="O682" s="186"/>
      <c r="P682" s="79"/>
      <c r="Q682" s="187"/>
      <c r="R682" s="79"/>
      <c r="S682" s="181"/>
      <c r="T682" s="79"/>
      <c r="U682" s="181"/>
      <c r="V682" s="79"/>
      <c r="W682" s="182"/>
      <c r="X682" s="79"/>
      <c r="Y682" s="182"/>
      <c r="Z682" s="79"/>
      <c r="AA682" s="181"/>
      <c r="AB682" s="79"/>
      <c r="AC682" s="181"/>
      <c r="AD682" s="79"/>
      <c r="AE682" s="182"/>
      <c r="AF682" s="79"/>
      <c r="AG682" s="182"/>
      <c r="AH682" s="79"/>
      <c r="AI682" s="181"/>
      <c r="AJ682" s="79"/>
      <c r="AK682" s="181"/>
      <c r="AL682" s="79"/>
      <c r="AM682" s="182"/>
      <c r="AN682" s="79"/>
      <c r="AO682" s="182"/>
      <c r="AP682" s="79"/>
      <c r="AQ682" s="181"/>
      <c r="AR682" s="79"/>
      <c r="AS682" s="181"/>
      <c r="AT682" s="79"/>
      <c r="AU682" s="182"/>
      <c r="AV682" s="79"/>
      <c r="AW682" s="182"/>
      <c r="AX682" s="79"/>
      <c r="AY682" s="181"/>
      <c r="AZ682" s="79"/>
      <c r="BA682" s="181"/>
      <c r="BB682" s="79"/>
      <c r="BC682" s="182"/>
      <c r="BD682" s="79"/>
      <c r="BE682" s="182"/>
      <c r="BF682" s="79"/>
      <c r="BG682" s="181"/>
      <c r="BH682" s="79"/>
      <c r="BI682" s="181"/>
      <c r="BJ682" s="79"/>
      <c r="BK682" s="182"/>
      <c r="BL682" s="79"/>
      <c r="BM682" s="182"/>
      <c r="BN682" s="79"/>
      <c r="BO682" s="180"/>
      <c r="BP682" s="78"/>
      <c r="BQ682" s="79"/>
      <c r="BR682" s="26"/>
      <c r="BS682" s="193"/>
      <c r="BT682" s="79"/>
      <c r="BU682" s="192"/>
      <c r="BV682" s="78"/>
      <c r="BW682" s="78"/>
      <c r="BX682" s="78"/>
      <c r="BY682" s="78"/>
      <c r="BZ682" s="78"/>
      <c r="CA682" s="79"/>
      <c r="CB682" s="192"/>
      <c r="CC682" s="78"/>
      <c r="CD682" s="78"/>
      <c r="CE682" s="78"/>
      <c r="CF682" s="78"/>
      <c r="CG682" s="78"/>
      <c r="CH682" s="79"/>
      <c r="CI682" s="27">
        <f t="shared" si="1"/>
        <v>0</v>
      </c>
    </row>
    <row r="683" spans="1:87" ht="34.5" customHeight="1" x14ac:dyDescent="0.25">
      <c r="A683" s="23">
        <f t="shared" si="0"/>
        <v>671</v>
      </c>
      <c r="B683" s="179"/>
      <c r="C683" s="79"/>
      <c r="D683" s="181"/>
      <c r="E683" s="78"/>
      <c r="F683" s="79"/>
      <c r="G683" s="188"/>
      <c r="H683" s="79"/>
      <c r="I683" s="24"/>
      <c r="J683" s="25"/>
      <c r="K683" s="184"/>
      <c r="L683" s="79"/>
      <c r="M683" s="189"/>
      <c r="N683" s="79"/>
      <c r="O683" s="186"/>
      <c r="P683" s="79"/>
      <c r="Q683" s="190"/>
      <c r="R683" s="79"/>
      <c r="S683" s="181"/>
      <c r="T683" s="79"/>
      <c r="U683" s="181"/>
      <c r="V683" s="79"/>
      <c r="W683" s="179"/>
      <c r="X683" s="79"/>
      <c r="Y683" s="179"/>
      <c r="Z683" s="79"/>
      <c r="AA683" s="181"/>
      <c r="AB683" s="79"/>
      <c r="AC683" s="181"/>
      <c r="AD683" s="79"/>
      <c r="AE683" s="179"/>
      <c r="AF683" s="79"/>
      <c r="AG683" s="179"/>
      <c r="AH683" s="79"/>
      <c r="AI683" s="181"/>
      <c r="AJ683" s="79"/>
      <c r="AK683" s="181"/>
      <c r="AL683" s="79"/>
      <c r="AM683" s="179"/>
      <c r="AN683" s="79"/>
      <c r="AO683" s="179"/>
      <c r="AP683" s="79"/>
      <c r="AQ683" s="181"/>
      <c r="AR683" s="79"/>
      <c r="AS683" s="181"/>
      <c r="AT683" s="79"/>
      <c r="AU683" s="179"/>
      <c r="AV683" s="79"/>
      <c r="AW683" s="179"/>
      <c r="AX683" s="79"/>
      <c r="AY683" s="181"/>
      <c r="AZ683" s="79"/>
      <c r="BA683" s="181"/>
      <c r="BB683" s="79"/>
      <c r="BC683" s="179"/>
      <c r="BD683" s="79"/>
      <c r="BE683" s="179"/>
      <c r="BF683" s="79"/>
      <c r="BG683" s="181"/>
      <c r="BH683" s="79"/>
      <c r="BI683" s="181"/>
      <c r="BJ683" s="79"/>
      <c r="BK683" s="179"/>
      <c r="BL683" s="79"/>
      <c r="BM683" s="179"/>
      <c r="BN683" s="79"/>
      <c r="BO683" s="180"/>
      <c r="BP683" s="78"/>
      <c r="BQ683" s="79"/>
      <c r="BR683" s="26"/>
      <c r="BS683" s="191"/>
      <c r="BT683" s="79"/>
      <c r="BU683" s="192"/>
      <c r="BV683" s="78"/>
      <c r="BW683" s="78"/>
      <c r="BX683" s="78"/>
      <c r="BY683" s="78"/>
      <c r="BZ683" s="78"/>
      <c r="CA683" s="79"/>
      <c r="CB683" s="192"/>
      <c r="CC683" s="78"/>
      <c r="CD683" s="78"/>
      <c r="CE683" s="78"/>
      <c r="CF683" s="78"/>
      <c r="CG683" s="78"/>
      <c r="CH683" s="79"/>
      <c r="CI683" s="27">
        <f t="shared" si="1"/>
        <v>0</v>
      </c>
    </row>
    <row r="684" spans="1:87" ht="34.5" customHeight="1" x14ac:dyDescent="0.25">
      <c r="A684" s="23">
        <f t="shared" si="0"/>
        <v>672</v>
      </c>
      <c r="B684" s="182"/>
      <c r="C684" s="79"/>
      <c r="D684" s="179"/>
      <c r="E684" s="78"/>
      <c r="F684" s="79"/>
      <c r="G684" s="183"/>
      <c r="H684" s="79"/>
      <c r="I684" s="24"/>
      <c r="J684" s="28"/>
      <c r="K684" s="184"/>
      <c r="L684" s="79"/>
      <c r="M684" s="185"/>
      <c r="N684" s="79"/>
      <c r="O684" s="186"/>
      <c r="P684" s="79"/>
      <c r="Q684" s="187"/>
      <c r="R684" s="79"/>
      <c r="S684" s="181"/>
      <c r="T684" s="79"/>
      <c r="U684" s="181"/>
      <c r="V684" s="79"/>
      <c r="W684" s="182"/>
      <c r="X684" s="79"/>
      <c r="Y684" s="182"/>
      <c r="Z684" s="79"/>
      <c r="AA684" s="181"/>
      <c r="AB684" s="79"/>
      <c r="AC684" s="181"/>
      <c r="AD684" s="79"/>
      <c r="AE684" s="182"/>
      <c r="AF684" s="79"/>
      <c r="AG684" s="182"/>
      <c r="AH684" s="79"/>
      <c r="AI684" s="181"/>
      <c r="AJ684" s="79"/>
      <c r="AK684" s="181"/>
      <c r="AL684" s="79"/>
      <c r="AM684" s="182"/>
      <c r="AN684" s="79"/>
      <c r="AO684" s="182"/>
      <c r="AP684" s="79"/>
      <c r="AQ684" s="181"/>
      <c r="AR684" s="79"/>
      <c r="AS684" s="181"/>
      <c r="AT684" s="79"/>
      <c r="AU684" s="182"/>
      <c r="AV684" s="79"/>
      <c r="AW684" s="182"/>
      <c r="AX684" s="79"/>
      <c r="AY684" s="181"/>
      <c r="AZ684" s="79"/>
      <c r="BA684" s="181"/>
      <c r="BB684" s="79"/>
      <c r="BC684" s="182"/>
      <c r="BD684" s="79"/>
      <c r="BE684" s="182"/>
      <c r="BF684" s="79"/>
      <c r="BG684" s="181"/>
      <c r="BH684" s="79"/>
      <c r="BI684" s="181"/>
      <c r="BJ684" s="79"/>
      <c r="BK684" s="182"/>
      <c r="BL684" s="79"/>
      <c r="BM684" s="182"/>
      <c r="BN684" s="79"/>
      <c r="BO684" s="180"/>
      <c r="BP684" s="78"/>
      <c r="BQ684" s="79"/>
      <c r="BR684" s="26"/>
      <c r="BS684" s="193"/>
      <c r="BT684" s="79"/>
      <c r="BU684" s="192"/>
      <c r="BV684" s="78"/>
      <c r="BW684" s="78"/>
      <c r="BX684" s="78"/>
      <c r="BY684" s="78"/>
      <c r="BZ684" s="78"/>
      <c r="CA684" s="79"/>
      <c r="CB684" s="192"/>
      <c r="CC684" s="78"/>
      <c r="CD684" s="78"/>
      <c r="CE684" s="78"/>
      <c r="CF684" s="78"/>
      <c r="CG684" s="78"/>
      <c r="CH684" s="79"/>
      <c r="CI684" s="27">
        <f t="shared" si="1"/>
        <v>0</v>
      </c>
    </row>
    <row r="685" spans="1:87" ht="34.5" customHeight="1" x14ac:dyDescent="0.25">
      <c r="A685" s="23">
        <f t="shared" si="0"/>
        <v>673</v>
      </c>
      <c r="B685" s="179"/>
      <c r="C685" s="79"/>
      <c r="D685" s="181"/>
      <c r="E685" s="78"/>
      <c r="F685" s="79"/>
      <c r="G685" s="188"/>
      <c r="H685" s="79"/>
      <c r="I685" s="24"/>
      <c r="J685" s="25"/>
      <c r="K685" s="184"/>
      <c r="L685" s="79"/>
      <c r="M685" s="189"/>
      <c r="N685" s="79"/>
      <c r="O685" s="186"/>
      <c r="P685" s="79"/>
      <c r="Q685" s="190"/>
      <c r="R685" s="79"/>
      <c r="S685" s="181"/>
      <c r="T685" s="79"/>
      <c r="U685" s="181"/>
      <c r="V685" s="79"/>
      <c r="W685" s="179"/>
      <c r="X685" s="79"/>
      <c r="Y685" s="179"/>
      <c r="Z685" s="79"/>
      <c r="AA685" s="181"/>
      <c r="AB685" s="79"/>
      <c r="AC685" s="181"/>
      <c r="AD685" s="79"/>
      <c r="AE685" s="179"/>
      <c r="AF685" s="79"/>
      <c r="AG685" s="179"/>
      <c r="AH685" s="79"/>
      <c r="AI685" s="181"/>
      <c r="AJ685" s="79"/>
      <c r="AK685" s="181"/>
      <c r="AL685" s="79"/>
      <c r="AM685" s="179"/>
      <c r="AN685" s="79"/>
      <c r="AO685" s="179"/>
      <c r="AP685" s="79"/>
      <c r="AQ685" s="181"/>
      <c r="AR685" s="79"/>
      <c r="AS685" s="181"/>
      <c r="AT685" s="79"/>
      <c r="AU685" s="179"/>
      <c r="AV685" s="79"/>
      <c r="AW685" s="179"/>
      <c r="AX685" s="79"/>
      <c r="AY685" s="181"/>
      <c r="AZ685" s="79"/>
      <c r="BA685" s="181"/>
      <c r="BB685" s="79"/>
      <c r="BC685" s="179"/>
      <c r="BD685" s="79"/>
      <c r="BE685" s="179"/>
      <c r="BF685" s="79"/>
      <c r="BG685" s="181"/>
      <c r="BH685" s="79"/>
      <c r="BI685" s="181"/>
      <c r="BJ685" s="79"/>
      <c r="BK685" s="179"/>
      <c r="BL685" s="79"/>
      <c r="BM685" s="179"/>
      <c r="BN685" s="79"/>
      <c r="BO685" s="180"/>
      <c r="BP685" s="78"/>
      <c r="BQ685" s="79"/>
      <c r="BR685" s="26"/>
      <c r="BS685" s="191"/>
      <c r="BT685" s="79"/>
      <c r="BU685" s="192"/>
      <c r="BV685" s="78"/>
      <c r="BW685" s="78"/>
      <c r="BX685" s="78"/>
      <c r="BY685" s="78"/>
      <c r="BZ685" s="78"/>
      <c r="CA685" s="79"/>
      <c r="CB685" s="192"/>
      <c r="CC685" s="78"/>
      <c r="CD685" s="78"/>
      <c r="CE685" s="78"/>
      <c r="CF685" s="78"/>
      <c r="CG685" s="78"/>
      <c r="CH685" s="79"/>
      <c r="CI685" s="27">
        <f t="shared" si="1"/>
        <v>0</v>
      </c>
    </row>
    <row r="686" spans="1:87" ht="34.5" customHeight="1" x14ac:dyDescent="0.25">
      <c r="A686" s="23">
        <f t="shared" si="0"/>
        <v>674</v>
      </c>
      <c r="B686" s="182"/>
      <c r="C686" s="79"/>
      <c r="D686" s="179"/>
      <c r="E686" s="78"/>
      <c r="F686" s="79"/>
      <c r="G686" s="183"/>
      <c r="H686" s="79"/>
      <c r="I686" s="24"/>
      <c r="J686" s="28"/>
      <c r="K686" s="184"/>
      <c r="L686" s="79"/>
      <c r="M686" s="185"/>
      <c r="N686" s="79"/>
      <c r="O686" s="186"/>
      <c r="P686" s="79"/>
      <c r="Q686" s="187"/>
      <c r="R686" s="79"/>
      <c r="S686" s="181"/>
      <c r="T686" s="79"/>
      <c r="U686" s="181"/>
      <c r="V686" s="79"/>
      <c r="W686" s="182"/>
      <c r="X686" s="79"/>
      <c r="Y686" s="182"/>
      <c r="Z686" s="79"/>
      <c r="AA686" s="181"/>
      <c r="AB686" s="79"/>
      <c r="AC686" s="181"/>
      <c r="AD686" s="79"/>
      <c r="AE686" s="182"/>
      <c r="AF686" s="79"/>
      <c r="AG686" s="182"/>
      <c r="AH686" s="79"/>
      <c r="AI686" s="181"/>
      <c r="AJ686" s="79"/>
      <c r="AK686" s="181"/>
      <c r="AL686" s="79"/>
      <c r="AM686" s="182"/>
      <c r="AN686" s="79"/>
      <c r="AO686" s="182"/>
      <c r="AP686" s="79"/>
      <c r="AQ686" s="181"/>
      <c r="AR686" s="79"/>
      <c r="AS686" s="181"/>
      <c r="AT686" s="79"/>
      <c r="AU686" s="182"/>
      <c r="AV686" s="79"/>
      <c r="AW686" s="182"/>
      <c r="AX686" s="79"/>
      <c r="AY686" s="181"/>
      <c r="AZ686" s="79"/>
      <c r="BA686" s="181"/>
      <c r="BB686" s="79"/>
      <c r="BC686" s="182"/>
      <c r="BD686" s="79"/>
      <c r="BE686" s="182"/>
      <c r="BF686" s="79"/>
      <c r="BG686" s="181"/>
      <c r="BH686" s="79"/>
      <c r="BI686" s="181"/>
      <c r="BJ686" s="79"/>
      <c r="BK686" s="182"/>
      <c r="BL686" s="79"/>
      <c r="BM686" s="182"/>
      <c r="BN686" s="79"/>
      <c r="BO686" s="180"/>
      <c r="BP686" s="78"/>
      <c r="BQ686" s="79"/>
      <c r="BR686" s="26"/>
      <c r="BS686" s="193"/>
      <c r="BT686" s="79"/>
      <c r="BU686" s="192"/>
      <c r="BV686" s="78"/>
      <c r="BW686" s="78"/>
      <c r="BX686" s="78"/>
      <c r="BY686" s="78"/>
      <c r="BZ686" s="78"/>
      <c r="CA686" s="79"/>
      <c r="CB686" s="192"/>
      <c r="CC686" s="78"/>
      <c r="CD686" s="78"/>
      <c r="CE686" s="78"/>
      <c r="CF686" s="78"/>
      <c r="CG686" s="78"/>
      <c r="CH686" s="79"/>
      <c r="CI686" s="27">
        <f t="shared" si="1"/>
        <v>0</v>
      </c>
    </row>
    <row r="687" spans="1:87" ht="34.5" customHeight="1" x14ac:dyDescent="0.25">
      <c r="A687" s="23">
        <f t="shared" si="0"/>
        <v>675</v>
      </c>
      <c r="B687" s="179"/>
      <c r="C687" s="79"/>
      <c r="D687" s="181"/>
      <c r="E687" s="78"/>
      <c r="F687" s="79"/>
      <c r="G687" s="188"/>
      <c r="H687" s="79"/>
      <c r="I687" s="24"/>
      <c r="J687" s="25"/>
      <c r="K687" s="184"/>
      <c r="L687" s="79"/>
      <c r="M687" s="189"/>
      <c r="N687" s="79"/>
      <c r="O687" s="186"/>
      <c r="P687" s="79"/>
      <c r="Q687" s="190"/>
      <c r="R687" s="79"/>
      <c r="S687" s="181"/>
      <c r="T687" s="79"/>
      <c r="U687" s="181"/>
      <c r="V687" s="79"/>
      <c r="W687" s="179"/>
      <c r="X687" s="79"/>
      <c r="Y687" s="179"/>
      <c r="Z687" s="79"/>
      <c r="AA687" s="181"/>
      <c r="AB687" s="79"/>
      <c r="AC687" s="181"/>
      <c r="AD687" s="79"/>
      <c r="AE687" s="179"/>
      <c r="AF687" s="79"/>
      <c r="AG687" s="179"/>
      <c r="AH687" s="79"/>
      <c r="AI687" s="181"/>
      <c r="AJ687" s="79"/>
      <c r="AK687" s="181"/>
      <c r="AL687" s="79"/>
      <c r="AM687" s="179"/>
      <c r="AN687" s="79"/>
      <c r="AO687" s="179"/>
      <c r="AP687" s="79"/>
      <c r="AQ687" s="181"/>
      <c r="AR687" s="79"/>
      <c r="AS687" s="181"/>
      <c r="AT687" s="79"/>
      <c r="AU687" s="179"/>
      <c r="AV687" s="79"/>
      <c r="AW687" s="179"/>
      <c r="AX687" s="79"/>
      <c r="AY687" s="181"/>
      <c r="AZ687" s="79"/>
      <c r="BA687" s="181"/>
      <c r="BB687" s="79"/>
      <c r="BC687" s="179"/>
      <c r="BD687" s="79"/>
      <c r="BE687" s="179"/>
      <c r="BF687" s="79"/>
      <c r="BG687" s="181"/>
      <c r="BH687" s="79"/>
      <c r="BI687" s="181"/>
      <c r="BJ687" s="79"/>
      <c r="BK687" s="179"/>
      <c r="BL687" s="79"/>
      <c r="BM687" s="179"/>
      <c r="BN687" s="79"/>
      <c r="BO687" s="180"/>
      <c r="BP687" s="78"/>
      <c r="BQ687" s="79"/>
      <c r="BR687" s="26"/>
      <c r="BS687" s="191"/>
      <c r="BT687" s="79"/>
      <c r="BU687" s="192"/>
      <c r="BV687" s="78"/>
      <c r="BW687" s="78"/>
      <c r="BX687" s="78"/>
      <c r="BY687" s="78"/>
      <c r="BZ687" s="78"/>
      <c r="CA687" s="79"/>
      <c r="CB687" s="192"/>
      <c r="CC687" s="78"/>
      <c r="CD687" s="78"/>
      <c r="CE687" s="78"/>
      <c r="CF687" s="78"/>
      <c r="CG687" s="78"/>
      <c r="CH687" s="79"/>
      <c r="CI687" s="27">
        <f t="shared" si="1"/>
        <v>0</v>
      </c>
    </row>
    <row r="688" spans="1:87" ht="34.5" customHeight="1" x14ac:dyDescent="0.25">
      <c r="A688" s="23">
        <f t="shared" si="0"/>
        <v>676</v>
      </c>
      <c r="B688" s="182"/>
      <c r="C688" s="79"/>
      <c r="D688" s="179"/>
      <c r="E688" s="78"/>
      <c r="F688" s="79"/>
      <c r="G688" s="183"/>
      <c r="H688" s="79"/>
      <c r="I688" s="24"/>
      <c r="J688" s="28"/>
      <c r="K688" s="184"/>
      <c r="L688" s="79"/>
      <c r="M688" s="185"/>
      <c r="N688" s="79"/>
      <c r="O688" s="186"/>
      <c r="P688" s="79"/>
      <c r="Q688" s="187"/>
      <c r="R688" s="79"/>
      <c r="S688" s="181"/>
      <c r="T688" s="79"/>
      <c r="U688" s="181"/>
      <c r="V688" s="79"/>
      <c r="W688" s="182"/>
      <c r="X688" s="79"/>
      <c r="Y688" s="182"/>
      <c r="Z688" s="79"/>
      <c r="AA688" s="181"/>
      <c r="AB688" s="79"/>
      <c r="AC688" s="181"/>
      <c r="AD688" s="79"/>
      <c r="AE688" s="182"/>
      <c r="AF688" s="79"/>
      <c r="AG688" s="182"/>
      <c r="AH688" s="79"/>
      <c r="AI688" s="181"/>
      <c r="AJ688" s="79"/>
      <c r="AK688" s="181"/>
      <c r="AL688" s="79"/>
      <c r="AM688" s="182"/>
      <c r="AN688" s="79"/>
      <c r="AO688" s="182"/>
      <c r="AP688" s="79"/>
      <c r="AQ688" s="181"/>
      <c r="AR688" s="79"/>
      <c r="AS688" s="181"/>
      <c r="AT688" s="79"/>
      <c r="AU688" s="182"/>
      <c r="AV688" s="79"/>
      <c r="AW688" s="182"/>
      <c r="AX688" s="79"/>
      <c r="AY688" s="181"/>
      <c r="AZ688" s="79"/>
      <c r="BA688" s="181"/>
      <c r="BB688" s="79"/>
      <c r="BC688" s="182"/>
      <c r="BD688" s="79"/>
      <c r="BE688" s="182"/>
      <c r="BF688" s="79"/>
      <c r="BG688" s="181"/>
      <c r="BH688" s="79"/>
      <c r="BI688" s="181"/>
      <c r="BJ688" s="79"/>
      <c r="BK688" s="182"/>
      <c r="BL688" s="79"/>
      <c r="BM688" s="182"/>
      <c r="BN688" s="79"/>
      <c r="BO688" s="180"/>
      <c r="BP688" s="78"/>
      <c r="BQ688" s="79"/>
      <c r="BR688" s="26"/>
      <c r="BS688" s="193"/>
      <c r="BT688" s="79"/>
      <c r="BU688" s="192"/>
      <c r="BV688" s="78"/>
      <c r="BW688" s="78"/>
      <c r="BX688" s="78"/>
      <c r="BY688" s="78"/>
      <c r="BZ688" s="78"/>
      <c r="CA688" s="79"/>
      <c r="CB688" s="192"/>
      <c r="CC688" s="78"/>
      <c r="CD688" s="78"/>
      <c r="CE688" s="78"/>
      <c r="CF688" s="78"/>
      <c r="CG688" s="78"/>
      <c r="CH688" s="79"/>
      <c r="CI688" s="27">
        <f t="shared" si="1"/>
        <v>0</v>
      </c>
    </row>
    <row r="689" spans="1:87" ht="34.5" customHeight="1" x14ac:dyDescent="0.25">
      <c r="A689" s="23">
        <f t="shared" si="0"/>
        <v>677</v>
      </c>
      <c r="B689" s="179"/>
      <c r="C689" s="79"/>
      <c r="D689" s="181"/>
      <c r="E689" s="78"/>
      <c r="F689" s="79"/>
      <c r="G689" s="188"/>
      <c r="H689" s="79"/>
      <c r="I689" s="24"/>
      <c r="J689" s="25"/>
      <c r="K689" s="184"/>
      <c r="L689" s="79"/>
      <c r="M689" s="189"/>
      <c r="N689" s="79"/>
      <c r="O689" s="186"/>
      <c r="P689" s="79"/>
      <c r="Q689" s="190"/>
      <c r="R689" s="79"/>
      <c r="S689" s="181"/>
      <c r="T689" s="79"/>
      <c r="U689" s="181"/>
      <c r="V689" s="79"/>
      <c r="W689" s="179"/>
      <c r="X689" s="79"/>
      <c r="Y689" s="179"/>
      <c r="Z689" s="79"/>
      <c r="AA689" s="181"/>
      <c r="AB689" s="79"/>
      <c r="AC689" s="181"/>
      <c r="AD689" s="79"/>
      <c r="AE689" s="179"/>
      <c r="AF689" s="79"/>
      <c r="AG689" s="179"/>
      <c r="AH689" s="79"/>
      <c r="AI689" s="181"/>
      <c r="AJ689" s="79"/>
      <c r="AK689" s="181"/>
      <c r="AL689" s="79"/>
      <c r="AM689" s="179"/>
      <c r="AN689" s="79"/>
      <c r="AO689" s="179"/>
      <c r="AP689" s="79"/>
      <c r="AQ689" s="181"/>
      <c r="AR689" s="79"/>
      <c r="AS689" s="181"/>
      <c r="AT689" s="79"/>
      <c r="AU689" s="179"/>
      <c r="AV689" s="79"/>
      <c r="AW689" s="179"/>
      <c r="AX689" s="79"/>
      <c r="AY689" s="181"/>
      <c r="AZ689" s="79"/>
      <c r="BA689" s="181"/>
      <c r="BB689" s="79"/>
      <c r="BC689" s="179"/>
      <c r="BD689" s="79"/>
      <c r="BE689" s="179"/>
      <c r="BF689" s="79"/>
      <c r="BG689" s="181"/>
      <c r="BH689" s="79"/>
      <c r="BI689" s="181"/>
      <c r="BJ689" s="79"/>
      <c r="BK689" s="179"/>
      <c r="BL689" s="79"/>
      <c r="BM689" s="179"/>
      <c r="BN689" s="79"/>
      <c r="BO689" s="180"/>
      <c r="BP689" s="78"/>
      <c r="BQ689" s="79"/>
      <c r="BR689" s="26"/>
      <c r="BS689" s="191"/>
      <c r="BT689" s="79"/>
      <c r="BU689" s="192"/>
      <c r="BV689" s="78"/>
      <c r="BW689" s="78"/>
      <c r="BX689" s="78"/>
      <c r="BY689" s="78"/>
      <c r="BZ689" s="78"/>
      <c r="CA689" s="79"/>
      <c r="CB689" s="192"/>
      <c r="CC689" s="78"/>
      <c r="CD689" s="78"/>
      <c r="CE689" s="78"/>
      <c r="CF689" s="78"/>
      <c r="CG689" s="78"/>
      <c r="CH689" s="79"/>
      <c r="CI689" s="27">
        <f t="shared" si="1"/>
        <v>0</v>
      </c>
    </row>
    <row r="690" spans="1:87" ht="34.5" customHeight="1" x14ac:dyDescent="0.25">
      <c r="A690" s="23">
        <f t="shared" si="0"/>
        <v>678</v>
      </c>
      <c r="B690" s="182"/>
      <c r="C690" s="79"/>
      <c r="D690" s="179"/>
      <c r="E690" s="78"/>
      <c r="F690" s="79"/>
      <c r="G690" s="183"/>
      <c r="H690" s="79"/>
      <c r="I690" s="24"/>
      <c r="J690" s="28"/>
      <c r="K690" s="184"/>
      <c r="L690" s="79"/>
      <c r="M690" s="185"/>
      <c r="N690" s="79"/>
      <c r="O690" s="186"/>
      <c r="P690" s="79"/>
      <c r="Q690" s="187"/>
      <c r="R690" s="79"/>
      <c r="S690" s="181"/>
      <c r="T690" s="79"/>
      <c r="U690" s="181"/>
      <c r="V690" s="79"/>
      <c r="W690" s="182"/>
      <c r="X690" s="79"/>
      <c r="Y690" s="182"/>
      <c r="Z690" s="79"/>
      <c r="AA690" s="181"/>
      <c r="AB690" s="79"/>
      <c r="AC690" s="181"/>
      <c r="AD690" s="79"/>
      <c r="AE690" s="182"/>
      <c r="AF690" s="79"/>
      <c r="AG690" s="182"/>
      <c r="AH690" s="79"/>
      <c r="AI690" s="181"/>
      <c r="AJ690" s="79"/>
      <c r="AK690" s="181"/>
      <c r="AL690" s="79"/>
      <c r="AM690" s="182"/>
      <c r="AN690" s="79"/>
      <c r="AO690" s="182"/>
      <c r="AP690" s="79"/>
      <c r="AQ690" s="181"/>
      <c r="AR690" s="79"/>
      <c r="AS690" s="181"/>
      <c r="AT690" s="79"/>
      <c r="AU690" s="182"/>
      <c r="AV690" s="79"/>
      <c r="AW690" s="182"/>
      <c r="AX690" s="79"/>
      <c r="AY690" s="181"/>
      <c r="AZ690" s="79"/>
      <c r="BA690" s="181"/>
      <c r="BB690" s="79"/>
      <c r="BC690" s="182"/>
      <c r="BD690" s="79"/>
      <c r="BE690" s="182"/>
      <c r="BF690" s="79"/>
      <c r="BG690" s="181"/>
      <c r="BH690" s="79"/>
      <c r="BI690" s="181"/>
      <c r="BJ690" s="79"/>
      <c r="BK690" s="182"/>
      <c r="BL690" s="79"/>
      <c r="BM690" s="182"/>
      <c r="BN690" s="79"/>
      <c r="BO690" s="180"/>
      <c r="BP690" s="78"/>
      <c r="BQ690" s="79"/>
      <c r="BR690" s="26"/>
      <c r="BS690" s="193"/>
      <c r="BT690" s="79"/>
      <c r="BU690" s="192"/>
      <c r="BV690" s="78"/>
      <c r="BW690" s="78"/>
      <c r="BX690" s="78"/>
      <c r="BY690" s="78"/>
      <c r="BZ690" s="78"/>
      <c r="CA690" s="79"/>
      <c r="CB690" s="192"/>
      <c r="CC690" s="78"/>
      <c r="CD690" s="78"/>
      <c r="CE690" s="78"/>
      <c r="CF690" s="78"/>
      <c r="CG690" s="78"/>
      <c r="CH690" s="79"/>
      <c r="CI690" s="27">
        <f t="shared" si="1"/>
        <v>0</v>
      </c>
    </row>
    <row r="691" spans="1:87" ht="34.5" customHeight="1" x14ac:dyDescent="0.25">
      <c r="A691" s="23">
        <f t="shared" si="0"/>
        <v>679</v>
      </c>
      <c r="B691" s="179"/>
      <c r="C691" s="79"/>
      <c r="D691" s="181"/>
      <c r="E691" s="78"/>
      <c r="F691" s="79"/>
      <c r="G691" s="188"/>
      <c r="H691" s="79"/>
      <c r="I691" s="24"/>
      <c r="J691" s="25"/>
      <c r="K691" s="184"/>
      <c r="L691" s="79"/>
      <c r="M691" s="189"/>
      <c r="N691" s="79"/>
      <c r="O691" s="186"/>
      <c r="P691" s="79"/>
      <c r="Q691" s="190"/>
      <c r="R691" s="79"/>
      <c r="S691" s="181"/>
      <c r="T691" s="79"/>
      <c r="U691" s="181"/>
      <c r="V691" s="79"/>
      <c r="W691" s="179"/>
      <c r="X691" s="79"/>
      <c r="Y691" s="179"/>
      <c r="Z691" s="79"/>
      <c r="AA691" s="181"/>
      <c r="AB691" s="79"/>
      <c r="AC691" s="181"/>
      <c r="AD691" s="79"/>
      <c r="AE691" s="179"/>
      <c r="AF691" s="79"/>
      <c r="AG691" s="179"/>
      <c r="AH691" s="79"/>
      <c r="AI691" s="181"/>
      <c r="AJ691" s="79"/>
      <c r="AK691" s="181"/>
      <c r="AL691" s="79"/>
      <c r="AM691" s="179"/>
      <c r="AN691" s="79"/>
      <c r="AO691" s="179"/>
      <c r="AP691" s="79"/>
      <c r="AQ691" s="181"/>
      <c r="AR691" s="79"/>
      <c r="AS691" s="181"/>
      <c r="AT691" s="79"/>
      <c r="AU691" s="179"/>
      <c r="AV691" s="79"/>
      <c r="AW691" s="179"/>
      <c r="AX691" s="79"/>
      <c r="AY691" s="181"/>
      <c r="AZ691" s="79"/>
      <c r="BA691" s="181"/>
      <c r="BB691" s="79"/>
      <c r="BC691" s="179"/>
      <c r="BD691" s="79"/>
      <c r="BE691" s="179"/>
      <c r="BF691" s="79"/>
      <c r="BG691" s="181"/>
      <c r="BH691" s="79"/>
      <c r="BI691" s="181"/>
      <c r="BJ691" s="79"/>
      <c r="BK691" s="179"/>
      <c r="BL691" s="79"/>
      <c r="BM691" s="179"/>
      <c r="BN691" s="79"/>
      <c r="BO691" s="180"/>
      <c r="BP691" s="78"/>
      <c r="BQ691" s="79"/>
      <c r="BR691" s="26"/>
      <c r="BS691" s="191"/>
      <c r="BT691" s="79"/>
      <c r="BU691" s="192"/>
      <c r="BV691" s="78"/>
      <c r="BW691" s="78"/>
      <c r="BX691" s="78"/>
      <c r="BY691" s="78"/>
      <c r="BZ691" s="78"/>
      <c r="CA691" s="79"/>
      <c r="CB691" s="192"/>
      <c r="CC691" s="78"/>
      <c r="CD691" s="78"/>
      <c r="CE691" s="78"/>
      <c r="CF691" s="78"/>
      <c r="CG691" s="78"/>
      <c r="CH691" s="79"/>
      <c r="CI691" s="27">
        <f t="shared" si="1"/>
        <v>0</v>
      </c>
    </row>
    <row r="692" spans="1:87" ht="34.5" customHeight="1" x14ac:dyDescent="0.25">
      <c r="A692" s="23">
        <f t="shared" si="0"/>
        <v>680</v>
      </c>
      <c r="B692" s="182"/>
      <c r="C692" s="79"/>
      <c r="D692" s="179"/>
      <c r="E692" s="78"/>
      <c r="F692" s="79"/>
      <c r="G692" s="183"/>
      <c r="H692" s="79"/>
      <c r="I692" s="24"/>
      <c r="J692" s="28"/>
      <c r="K692" s="184"/>
      <c r="L692" s="79"/>
      <c r="M692" s="185"/>
      <c r="N692" s="79"/>
      <c r="O692" s="186"/>
      <c r="P692" s="79"/>
      <c r="Q692" s="187"/>
      <c r="R692" s="79"/>
      <c r="S692" s="181"/>
      <c r="T692" s="79"/>
      <c r="U692" s="181"/>
      <c r="V692" s="79"/>
      <c r="W692" s="182"/>
      <c r="X692" s="79"/>
      <c r="Y692" s="182"/>
      <c r="Z692" s="79"/>
      <c r="AA692" s="181"/>
      <c r="AB692" s="79"/>
      <c r="AC692" s="181"/>
      <c r="AD692" s="79"/>
      <c r="AE692" s="182"/>
      <c r="AF692" s="79"/>
      <c r="AG692" s="182"/>
      <c r="AH692" s="79"/>
      <c r="AI692" s="181"/>
      <c r="AJ692" s="79"/>
      <c r="AK692" s="181"/>
      <c r="AL692" s="79"/>
      <c r="AM692" s="182"/>
      <c r="AN692" s="79"/>
      <c r="AO692" s="182"/>
      <c r="AP692" s="79"/>
      <c r="AQ692" s="181"/>
      <c r="AR692" s="79"/>
      <c r="AS692" s="181"/>
      <c r="AT692" s="79"/>
      <c r="AU692" s="182"/>
      <c r="AV692" s="79"/>
      <c r="AW692" s="182"/>
      <c r="AX692" s="79"/>
      <c r="AY692" s="181"/>
      <c r="AZ692" s="79"/>
      <c r="BA692" s="181"/>
      <c r="BB692" s="79"/>
      <c r="BC692" s="182"/>
      <c r="BD692" s="79"/>
      <c r="BE692" s="182"/>
      <c r="BF692" s="79"/>
      <c r="BG692" s="181"/>
      <c r="BH692" s="79"/>
      <c r="BI692" s="181"/>
      <c r="BJ692" s="79"/>
      <c r="BK692" s="182"/>
      <c r="BL692" s="79"/>
      <c r="BM692" s="182"/>
      <c r="BN692" s="79"/>
      <c r="BO692" s="180"/>
      <c r="BP692" s="78"/>
      <c r="BQ692" s="79"/>
      <c r="BR692" s="26"/>
      <c r="BS692" s="193"/>
      <c r="BT692" s="79"/>
      <c r="BU692" s="192"/>
      <c r="BV692" s="78"/>
      <c r="BW692" s="78"/>
      <c r="BX692" s="78"/>
      <c r="BY692" s="78"/>
      <c r="BZ692" s="78"/>
      <c r="CA692" s="79"/>
      <c r="CB692" s="192"/>
      <c r="CC692" s="78"/>
      <c r="CD692" s="78"/>
      <c r="CE692" s="78"/>
      <c r="CF692" s="78"/>
      <c r="CG692" s="78"/>
      <c r="CH692" s="79"/>
      <c r="CI692" s="27">
        <f t="shared" si="1"/>
        <v>0</v>
      </c>
    </row>
    <row r="693" spans="1:87" ht="34.5" customHeight="1" x14ac:dyDescent="0.25">
      <c r="A693" s="23">
        <f t="shared" si="0"/>
        <v>681</v>
      </c>
      <c r="B693" s="179"/>
      <c r="C693" s="79"/>
      <c r="D693" s="181"/>
      <c r="E693" s="78"/>
      <c r="F693" s="79"/>
      <c r="G693" s="188"/>
      <c r="H693" s="79"/>
      <c r="I693" s="24"/>
      <c r="J693" s="25"/>
      <c r="K693" s="184"/>
      <c r="L693" s="79"/>
      <c r="M693" s="189"/>
      <c r="N693" s="79"/>
      <c r="O693" s="186"/>
      <c r="P693" s="79"/>
      <c r="Q693" s="190"/>
      <c r="R693" s="79"/>
      <c r="S693" s="181"/>
      <c r="T693" s="79"/>
      <c r="U693" s="181"/>
      <c r="V693" s="79"/>
      <c r="W693" s="179"/>
      <c r="X693" s="79"/>
      <c r="Y693" s="179"/>
      <c r="Z693" s="79"/>
      <c r="AA693" s="181"/>
      <c r="AB693" s="79"/>
      <c r="AC693" s="181"/>
      <c r="AD693" s="79"/>
      <c r="AE693" s="179"/>
      <c r="AF693" s="79"/>
      <c r="AG693" s="179"/>
      <c r="AH693" s="79"/>
      <c r="AI693" s="181"/>
      <c r="AJ693" s="79"/>
      <c r="AK693" s="181"/>
      <c r="AL693" s="79"/>
      <c r="AM693" s="179"/>
      <c r="AN693" s="79"/>
      <c r="AO693" s="179"/>
      <c r="AP693" s="79"/>
      <c r="AQ693" s="181"/>
      <c r="AR693" s="79"/>
      <c r="AS693" s="181"/>
      <c r="AT693" s="79"/>
      <c r="AU693" s="179"/>
      <c r="AV693" s="79"/>
      <c r="AW693" s="179"/>
      <c r="AX693" s="79"/>
      <c r="AY693" s="181"/>
      <c r="AZ693" s="79"/>
      <c r="BA693" s="181"/>
      <c r="BB693" s="79"/>
      <c r="BC693" s="179"/>
      <c r="BD693" s="79"/>
      <c r="BE693" s="179"/>
      <c r="BF693" s="79"/>
      <c r="BG693" s="181"/>
      <c r="BH693" s="79"/>
      <c r="BI693" s="181"/>
      <c r="BJ693" s="79"/>
      <c r="BK693" s="179"/>
      <c r="BL693" s="79"/>
      <c r="BM693" s="179"/>
      <c r="BN693" s="79"/>
      <c r="BO693" s="180"/>
      <c r="BP693" s="78"/>
      <c r="BQ693" s="79"/>
      <c r="BR693" s="26"/>
      <c r="BS693" s="191"/>
      <c r="BT693" s="79"/>
      <c r="BU693" s="192"/>
      <c r="BV693" s="78"/>
      <c r="BW693" s="78"/>
      <c r="BX693" s="78"/>
      <c r="BY693" s="78"/>
      <c r="BZ693" s="78"/>
      <c r="CA693" s="79"/>
      <c r="CB693" s="192"/>
      <c r="CC693" s="78"/>
      <c r="CD693" s="78"/>
      <c r="CE693" s="78"/>
      <c r="CF693" s="78"/>
      <c r="CG693" s="78"/>
      <c r="CH693" s="79"/>
      <c r="CI693" s="27">
        <f t="shared" si="1"/>
        <v>0</v>
      </c>
    </row>
    <row r="694" spans="1:87" ht="34.5" customHeight="1" x14ac:dyDescent="0.25">
      <c r="A694" s="23">
        <f t="shared" si="0"/>
        <v>682</v>
      </c>
      <c r="B694" s="182"/>
      <c r="C694" s="79"/>
      <c r="D694" s="179"/>
      <c r="E694" s="78"/>
      <c r="F694" s="79"/>
      <c r="G694" s="183"/>
      <c r="H694" s="79"/>
      <c r="I694" s="24"/>
      <c r="J694" s="28"/>
      <c r="K694" s="184"/>
      <c r="L694" s="79"/>
      <c r="M694" s="185"/>
      <c r="N694" s="79"/>
      <c r="O694" s="186"/>
      <c r="P694" s="79"/>
      <c r="Q694" s="187"/>
      <c r="R694" s="79"/>
      <c r="S694" s="181"/>
      <c r="T694" s="79"/>
      <c r="U694" s="181"/>
      <c r="V694" s="79"/>
      <c r="W694" s="182"/>
      <c r="X694" s="79"/>
      <c r="Y694" s="182"/>
      <c r="Z694" s="79"/>
      <c r="AA694" s="181"/>
      <c r="AB694" s="79"/>
      <c r="AC694" s="181"/>
      <c r="AD694" s="79"/>
      <c r="AE694" s="182"/>
      <c r="AF694" s="79"/>
      <c r="AG694" s="182"/>
      <c r="AH694" s="79"/>
      <c r="AI694" s="181"/>
      <c r="AJ694" s="79"/>
      <c r="AK694" s="181"/>
      <c r="AL694" s="79"/>
      <c r="AM694" s="182"/>
      <c r="AN694" s="79"/>
      <c r="AO694" s="182"/>
      <c r="AP694" s="79"/>
      <c r="AQ694" s="181"/>
      <c r="AR694" s="79"/>
      <c r="AS694" s="181"/>
      <c r="AT694" s="79"/>
      <c r="AU694" s="182"/>
      <c r="AV694" s="79"/>
      <c r="AW694" s="182"/>
      <c r="AX694" s="79"/>
      <c r="AY694" s="181"/>
      <c r="AZ694" s="79"/>
      <c r="BA694" s="181"/>
      <c r="BB694" s="79"/>
      <c r="BC694" s="182"/>
      <c r="BD694" s="79"/>
      <c r="BE694" s="182"/>
      <c r="BF694" s="79"/>
      <c r="BG694" s="181"/>
      <c r="BH694" s="79"/>
      <c r="BI694" s="181"/>
      <c r="BJ694" s="79"/>
      <c r="BK694" s="182"/>
      <c r="BL694" s="79"/>
      <c r="BM694" s="182"/>
      <c r="BN694" s="79"/>
      <c r="BO694" s="180"/>
      <c r="BP694" s="78"/>
      <c r="BQ694" s="79"/>
      <c r="BR694" s="26"/>
      <c r="BS694" s="193"/>
      <c r="BT694" s="79"/>
      <c r="BU694" s="192"/>
      <c r="BV694" s="78"/>
      <c r="BW694" s="78"/>
      <c r="BX694" s="78"/>
      <c r="BY694" s="78"/>
      <c r="BZ694" s="78"/>
      <c r="CA694" s="79"/>
      <c r="CB694" s="192"/>
      <c r="CC694" s="78"/>
      <c r="CD694" s="78"/>
      <c r="CE694" s="78"/>
      <c r="CF694" s="78"/>
      <c r="CG694" s="78"/>
      <c r="CH694" s="79"/>
      <c r="CI694" s="27">
        <f t="shared" si="1"/>
        <v>0</v>
      </c>
    </row>
    <row r="695" spans="1:87" ht="34.5" customHeight="1" x14ac:dyDescent="0.25">
      <c r="A695" s="23">
        <f t="shared" si="0"/>
        <v>683</v>
      </c>
      <c r="B695" s="179"/>
      <c r="C695" s="79"/>
      <c r="D695" s="181"/>
      <c r="E695" s="78"/>
      <c r="F695" s="79"/>
      <c r="G695" s="188"/>
      <c r="H695" s="79"/>
      <c r="I695" s="24"/>
      <c r="J695" s="25"/>
      <c r="K695" s="184"/>
      <c r="L695" s="79"/>
      <c r="M695" s="189"/>
      <c r="N695" s="79"/>
      <c r="O695" s="186"/>
      <c r="P695" s="79"/>
      <c r="Q695" s="190"/>
      <c r="R695" s="79"/>
      <c r="S695" s="181"/>
      <c r="T695" s="79"/>
      <c r="U695" s="181"/>
      <c r="V695" s="79"/>
      <c r="W695" s="179"/>
      <c r="X695" s="79"/>
      <c r="Y695" s="179"/>
      <c r="Z695" s="79"/>
      <c r="AA695" s="181"/>
      <c r="AB695" s="79"/>
      <c r="AC695" s="181"/>
      <c r="AD695" s="79"/>
      <c r="AE695" s="179"/>
      <c r="AF695" s="79"/>
      <c r="AG695" s="179"/>
      <c r="AH695" s="79"/>
      <c r="AI695" s="181"/>
      <c r="AJ695" s="79"/>
      <c r="AK695" s="181"/>
      <c r="AL695" s="79"/>
      <c r="AM695" s="179"/>
      <c r="AN695" s="79"/>
      <c r="AO695" s="179"/>
      <c r="AP695" s="79"/>
      <c r="AQ695" s="181"/>
      <c r="AR695" s="79"/>
      <c r="AS695" s="181"/>
      <c r="AT695" s="79"/>
      <c r="AU695" s="179"/>
      <c r="AV695" s="79"/>
      <c r="AW695" s="179"/>
      <c r="AX695" s="79"/>
      <c r="AY695" s="181"/>
      <c r="AZ695" s="79"/>
      <c r="BA695" s="181"/>
      <c r="BB695" s="79"/>
      <c r="BC695" s="179"/>
      <c r="BD695" s="79"/>
      <c r="BE695" s="179"/>
      <c r="BF695" s="79"/>
      <c r="BG695" s="181"/>
      <c r="BH695" s="79"/>
      <c r="BI695" s="181"/>
      <c r="BJ695" s="79"/>
      <c r="BK695" s="179"/>
      <c r="BL695" s="79"/>
      <c r="BM695" s="179"/>
      <c r="BN695" s="79"/>
      <c r="BO695" s="180"/>
      <c r="BP695" s="78"/>
      <c r="BQ695" s="79"/>
      <c r="BR695" s="26"/>
      <c r="BS695" s="191"/>
      <c r="BT695" s="79"/>
      <c r="BU695" s="192"/>
      <c r="BV695" s="78"/>
      <c r="BW695" s="78"/>
      <c r="BX695" s="78"/>
      <c r="BY695" s="78"/>
      <c r="BZ695" s="78"/>
      <c r="CA695" s="79"/>
      <c r="CB695" s="192"/>
      <c r="CC695" s="78"/>
      <c r="CD695" s="78"/>
      <c r="CE695" s="78"/>
      <c r="CF695" s="78"/>
      <c r="CG695" s="78"/>
      <c r="CH695" s="79"/>
      <c r="CI695" s="27">
        <f t="shared" si="1"/>
        <v>0</v>
      </c>
    </row>
    <row r="696" spans="1:87" ht="34.5" customHeight="1" x14ac:dyDescent="0.25">
      <c r="A696" s="23">
        <f t="shared" si="0"/>
        <v>684</v>
      </c>
      <c r="B696" s="182"/>
      <c r="C696" s="79"/>
      <c r="D696" s="179"/>
      <c r="E696" s="78"/>
      <c r="F696" s="79"/>
      <c r="G696" s="183"/>
      <c r="H696" s="79"/>
      <c r="I696" s="24"/>
      <c r="J696" s="28"/>
      <c r="K696" s="184"/>
      <c r="L696" s="79"/>
      <c r="M696" s="185"/>
      <c r="N696" s="79"/>
      <c r="O696" s="186"/>
      <c r="P696" s="79"/>
      <c r="Q696" s="187"/>
      <c r="R696" s="79"/>
      <c r="S696" s="181"/>
      <c r="T696" s="79"/>
      <c r="U696" s="181"/>
      <c r="V696" s="79"/>
      <c r="W696" s="182"/>
      <c r="X696" s="79"/>
      <c r="Y696" s="182"/>
      <c r="Z696" s="79"/>
      <c r="AA696" s="181"/>
      <c r="AB696" s="79"/>
      <c r="AC696" s="181"/>
      <c r="AD696" s="79"/>
      <c r="AE696" s="182"/>
      <c r="AF696" s="79"/>
      <c r="AG696" s="182"/>
      <c r="AH696" s="79"/>
      <c r="AI696" s="181"/>
      <c r="AJ696" s="79"/>
      <c r="AK696" s="181"/>
      <c r="AL696" s="79"/>
      <c r="AM696" s="182"/>
      <c r="AN696" s="79"/>
      <c r="AO696" s="182"/>
      <c r="AP696" s="79"/>
      <c r="AQ696" s="181"/>
      <c r="AR696" s="79"/>
      <c r="AS696" s="181"/>
      <c r="AT696" s="79"/>
      <c r="AU696" s="182"/>
      <c r="AV696" s="79"/>
      <c r="AW696" s="182"/>
      <c r="AX696" s="79"/>
      <c r="AY696" s="181"/>
      <c r="AZ696" s="79"/>
      <c r="BA696" s="181"/>
      <c r="BB696" s="79"/>
      <c r="BC696" s="182"/>
      <c r="BD696" s="79"/>
      <c r="BE696" s="182"/>
      <c r="BF696" s="79"/>
      <c r="BG696" s="181"/>
      <c r="BH696" s="79"/>
      <c r="BI696" s="181"/>
      <c r="BJ696" s="79"/>
      <c r="BK696" s="182"/>
      <c r="BL696" s="79"/>
      <c r="BM696" s="182"/>
      <c r="BN696" s="79"/>
      <c r="BO696" s="180"/>
      <c r="BP696" s="78"/>
      <c r="BQ696" s="79"/>
      <c r="BR696" s="26"/>
      <c r="BS696" s="193"/>
      <c r="BT696" s="79"/>
      <c r="BU696" s="192"/>
      <c r="BV696" s="78"/>
      <c r="BW696" s="78"/>
      <c r="BX696" s="78"/>
      <c r="BY696" s="78"/>
      <c r="BZ696" s="78"/>
      <c r="CA696" s="79"/>
      <c r="CB696" s="192"/>
      <c r="CC696" s="78"/>
      <c r="CD696" s="78"/>
      <c r="CE696" s="78"/>
      <c r="CF696" s="78"/>
      <c r="CG696" s="78"/>
      <c r="CH696" s="79"/>
      <c r="CI696" s="27">
        <f t="shared" si="1"/>
        <v>0</v>
      </c>
    </row>
    <row r="697" spans="1:87" ht="34.5" customHeight="1" x14ac:dyDescent="0.25">
      <c r="A697" s="23">
        <f t="shared" si="0"/>
        <v>685</v>
      </c>
      <c r="B697" s="179"/>
      <c r="C697" s="79"/>
      <c r="D697" s="181"/>
      <c r="E697" s="78"/>
      <c r="F697" s="79"/>
      <c r="G697" s="188"/>
      <c r="H697" s="79"/>
      <c r="I697" s="24"/>
      <c r="J697" s="25"/>
      <c r="K697" s="184"/>
      <c r="L697" s="79"/>
      <c r="M697" s="189"/>
      <c r="N697" s="79"/>
      <c r="O697" s="186"/>
      <c r="P697" s="79"/>
      <c r="Q697" s="190"/>
      <c r="R697" s="79"/>
      <c r="S697" s="181"/>
      <c r="T697" s="79"/>
      <c r="U697" s="181"/>
      <c r="V697" s="79"/>
      <c r="W697" s="179"/>
      <c r="X697" s="79"/>
      <c r="Y697" s="179"/>
      <c r="Z697" s="79"/>
      <c r="AA697" s="181"/>
      <c r="AB697" s="79"/>
      <c r="AC697" s="181"/>
      <c r="AD697" s="79"/>
      <c r="AE697" s="179"/>
      <c r="AF697" s="79"/>
      <c r="AG697" s="179"/>
      <c r="AH697" s="79"/>
      <c r="AI697" s="181"/>
      <c r="AJ697" s="79"/>
      <c r="AK697" s="181"/>
      <c r="AL697" s="79"/>
      <c r="AM697" s="179"/>
      <c r="AN697" s="79"/>
      <c r="AO697" s="179"/>
      <c r="AP697" s="79"/>
      <c r="AQ697" s="181"/>
      <c r="AR697" s="79"/>
      <c r="AS697" s="181"/>
      <c r="AT697" s="79"/>
      <c r="AU697" s="179"/>
      <c r="AV697" s="79"/>
      <c r="AW697" s="179"/>
      <c r="AX697" s="79"/>
      <c r="AY697" s="181"/>
      <c r="AZ697" s="79"/>
      <c r="BA697" s="181"/>
      <c r="BB697" s="79"/>
      <c r="BC697" s="179"/>
      <c r="BD697" s="79"/>
      <c r="BE697" s="179"/>
      <c r="BF697" s="79"/>
      <c r="BG697" s="181"/>
      <c r="BH697" s="79"/>
      <c r="BI697" s="181"/>
      <c r="BJ697" s="79"/>
      <c r="BK697" s="179"/>
      <c r="BL697" s="79"/>
      <c r="BM697" s="179"/>
      <c r="BN697" s="79"/>
      <c r="BO697" s="180"/>
      <c r="BP697" s="78"/>
      <c r="BQ697" s="79"/>
      <c r="BR697" s="26"/>
      <c r="BS697" s="191"/>
      <c r="BT697" s="79"/>
      <c r="BU697" s="192"/>
      <c r="BV697" s="78"/>
      <c r="BW697" s="78"/>
      <c r="BX697" s="78"/>
      <c r="BY697" s="78"/>
      <c r="BZ697" s="78"/>
      <c r="CA697" s="79"/>
      <c r="CB697" s="192"/>
      <c r="CC697" s="78"/>
      <c r="CD697" s="78"/>
      <c r="CE697" s="78"/>
      <c r="CF697" s="78"/>
      <c r="CG697" s="78"/>
      <c r="CH697" s="79"/>
      <c r="CI697" s="27">
        <f t="shared" si="1"/>
        <v>0</v>
      </c>
    </row>
    <row r="698" spans="1:87" ht="34.5" customHeight="1" x14ac:dyDescent="0.25">
      <c r="A698" s="23">
        <f t="shared" si="0"/>
        <v>686</v>
      </c>
      <c r="B698" s="182"/>
      <c r="C698" s="79"/>
      <c r="D698" s="179"/>
      <c r="E698" s="78"/>
      <c r="F698" s="79"/>
      <c r="G698" s="183"/>
      <c r="H698" s="79"/>
      <c r="I698" s="24"/>
      <c r="J698" s="28"/>
      <c r="K698" s="184"/>
      <c r="L698" s="79"/>
      <c r="M698" s="185"/>
      <c r="N698" s="79"/>
      <c r="O698" s="186"/>
      <c r="P698" s="79"/>
      <c r="Q698" s="187"/>
      <c r="R698" s="79"/>
      <c r="S698" s="181"/>
      <c r="T698" s="79"/>
      <c r="U698" s="181"/>
      <c r="V698" s="79"/>
      <c r="W698" s="182"/>
      <c r="X698" s="79"/>
      <c r="Y698" s="182"/>
      <c r="Z698" s="79"/>
      <c r="AA698" s="181"/>
      <c r="AB698" s="79"/>
      <c r="AC698" s="181"/>
      <c r="AD698" s="79"/>
      <c r="AE698" s="182"/>
      <c r="AF698" s="79"/>
      <c r="AG698" s="182"/>
      <c r="AH698" s="79"/>
      <c r="AI698" s="181"/>
      <c r="AJ698" s="79"/>
      <c r="AK698" s="181"/>
      <c r="AL698" s="79"/>
      <c r="AM698" s="182"/>
      <c r="AN698" s="79"/>
      <c r="AO698" s="182"/>
      <c r="AP698" s="79"/>
      <c r="AQ698" s="181"/>
      <c r="AR698" s="79"/>
      <c r="AS698" s="181"/>
      <c r="AT698" s="79"/>
      <c r="AU698" s="182"/>
      <c r="AV698" s="79"/>
      <c r="AW698" s="182"/>
      <c r="AX698" s="79"/>
      <c r="AY698" s="181"/>
      <c r="AZ698" s="79"/>
      <c r="BA698" s="181"/>
      <c r="BB698" s="79"/>
      <c r="BC698" s="182"/>
      <c r="BD698" s="79"/>
      <c r="BE698" s="182"/>
      <c r="BF698" s="79"/>
      <c r="BG698" s="181"/>
      <c r="BH698" s="79"/>
      <c r="BI698" s="181"/>
      <c r="BJ698" s="79"/>
      <c r="BK698" s="182"/>
      <c r="BL698" s="79"/>
      <c r="BM698" s="182"/>
      <c r="BN698" s="79"/>
      <c r="BO698" s="180"/>
      <c r="BP698" s="78"/>
      <c r="BQ698" s="79"/>
      <c r="BR698" s="26"/>
      <c r="BS698" s="193"/>
      <c r="BT698" s="79"/>
      <c r="BU698" s="192"/>
      <c r="BV698" s="78"/>
      <c r="BW698" s="78"/>
      <c r="BX698" s="78"/>
      <c r="BY698" s="78"/>
      <c r="BZ698" s="78"/>
      <c r="CA698" s="79"/>
      <c r="CB698" s="192"/>
      <c r="CC698" s="78"/>
      <c r="CD698" s="78"/>
      <c r="CE698" s="78"/>
      <c r="CF698" s="78"/>
      <c r="CG698" s="78"/>
      <c r="CH698" s="79"/>
      <c r="CI698" s="27">
        <f t="shared" si="1"/>
        <v>0</v>
      </c>
    </row>
    <row r="699" spans="1:87" ht="34.5" customHeight="1" x14ac:dyDescent="0.25">
      <c r="A699" s="23">
        <f t="shared" si="0"/>
        <v>687</v>
      </c>
      <c r="B699" s="179"/>
      <c r="C699" s="79"/>
      <c r="D699" s="181"/>
      <c r="E699" s="78"/>
      <c r="F699" s="79"/>
      <c r="G699" s="188"/>
      <c r="H699" s="79"/>
      <c r="I699" s="24"/>
      <c r="J699" s="25"/>
      <c r="K699" s="184"/>
      <c r="L699" s="79"/>
      <c r="M699" s="189"/>
      <c r="N699" s="79"/>
      <c r="O699" s="186"/>
      <c r="P699" s="79"/>
      <c r="Q699" s="190"/>
      <c r="R699" s="79"/>
      <c r="S699" s="181"/>
      <c r="T699" s="79"/>
      <c r="U699" s="181"/>
      <c r="V699" s="79"/>
      <c r="W699" s="179"/>
      <c r="X699" s="79"/>
      <c r="Y699" s="179"/>
      <c r="Z699" s="79"/>
      <c r="AA699" s="181"/>
      <c r="AB699" s="79"/>
      <c r="AC699" s="181"/>
      <c r="AD699" s="79"/>
      <c r="AE699" s="179"/>
      <c r="AF699" s="79"/>
      <c r="AG699" s="179"/>
      <c r="AH699" s="79"/>
      <c r="AI699" s="181"/>
      <c r="AJ699" s="79"/>
      <c r="AK699" s="181"/>
      <c r="AL699" s="79"/>
      <c r="AM699" s="179"/>
      <c r="AN699" s="79"/>
      <c r="AO699" s="179"/>
      <c r="AP699" s="79"/>
      <c r="AQ699" s="181"/>
      <c r="AR699" s="79"/>
      <c r="AS699" s="181"/>
      <c r="AT699" s="79"/>
      <c r="AU699" s="179"/>
      <c r="AV699" s="79"/>
      <c r="AW699" s="179"/>
      <c r="AX699" s="79"/>
      <c r="AY699" s="181"/>
      <c r="AZ699" s="79"/>
      <c r="BA699" s="181"/>
      <c r="BB699" s="79"/>
      <c r="BC699" s="179"/>
      <c r="BD699" s="79"/>
      <c r="BE699" s="179"/>
      <c r="BF699" s="79"/>
      <c r="BG699" s="181"/>
      <c r="BH699" s="79"/>
      <c r="BI699" s="181"/>
      <c r="BJ699" s="79"/>
      <c r="BK699" s="179"/>
      <c r="BL699" s="79"/>
      <c r="BM699" s="179"/>
      <c r="BN699" s="79"/>
      <c r="BO699" s="180"/>
      <c r="BP699" s="78"/>
      <c r="BQ699" s="79"/>
      <c r="BR699" s="26"/>
      <c r="BS699" s="191"/>
      <c r="BT699" s="79"/>
      <c r="BU699" s="192"/>
      <c r="BV699" s="78"/>
      <c r="BW699" s="78"/>
      <c r="BX699" s="78"/>
      <c r="BY699" s="78"/>
      <c r="BZ699" s="78"/>
      <c r="CA699" s="79"/>
      <c r="CB699" s="192"/>
      <c r="CC699" s="78"/>
      <c r="CD699" s="78"/>
      <c r="CE699" s="78"/>
      <c r="CF699" s="78"/>
      <c r="CG699" s="78"/>
      <c r="CH699" s="79"/>
      <c r="CI699" s="27">
        <f t="shared" si="1"/>
        <v>0</v>
      </c>
    </row>
    <row r="700" spans="1:87" ht="34.5" customHeight="1" x14ac:dyDescent="0.25">
      <c r="A700" s="23">
        <f t="shared" si="0"/>
        <v>688</v>
      </c>
      <c r="B700" s="182"/>
      <c r="C700" s="79"/>
      <c r="D700" s="179"/>
      <c r="E700" s="78"/>
      <c r="F700" s="79"/>
      <c r="G700" s="183"/>
      <c r="H700" s="79"/>
      <c r="I700" s="24"/>
      <c r="J700" s="28"/>
      <c r="K700" s="184"/>
      <c r="L700" s="79"/>
      <c r="M700" s="185"/>
      <c r="N700" s="79"/>
      <c r="O700" s="186"/>
      <c r="P700" s="79"/>
      <c r="Q700" s="187"/>
      <c r="R700" s="79"/>
      <c r="S700" s="181"/>
      <c r="T700" s="79"/>
      <c r="U700" s="181"/>
      <c r="V700" s="79"/>
      <c r="W700" s="182"/>
      <c r="X700" s="79"/>
      <c r="Y700" s="182"/>
      <c r="Z700" s="79"/>
      <c r="AA700" s="181"/>
      <c r="AB700" s="79"/>
      <c r="AC700" s="181"/>
      <c r="AD700" s="79"/>
      <c r="AE700" s="182"/>
      <c r="AF700" s="79"/>
      <c r="AG700" s="182"/>
      <c r="AH700" s="79"/>
      <c r="AI700" s="181"/>
      <c r="AJ700" s="79"/>
      <c r="AK700" s="181"/>
      <c r="AL700" s="79"/>
      <c r="AM700" s="182"/>
      <c r="AN700" s="79"/>
      <c r="AO700" s="182"/>
      <c r="AP700" s="79"/>
      <c r="AQ700" s="181"/>
      <c r="AR700" s="79"/>
      <c r="AS700" s="181"/>
      <c r="AT700" s="79"/>
      <c r="AU700" s="182"/>
      <c r="AV700" s="79"/>
      <c r="AW700" s="182"/>
      <c r="AX700" s="79"/>
      <c r="AY700" s="181"/>
      <c r="AZ700" s="79"/>
      <c r="BA700" s="181"/>
      <c r="BB700" s="79"/>
      <c r="BC700" s="182"/>
      <c r="BD700" s="79"/>
      <c r="BE700" s="182"/>
      <c r="BF700" s="79"/>
      <c r="BG700" s="181"/>
      <c r="BH700" s="79"/>
      <c r="BI700" s="181"/>
      <c r="BJ700" s="79"/>
      <c r="BK700" s="182"/>
      <c r="BL700" s="79"/>
      <c r="BM700" s="182"/>
      <c r="BN700" s="79"/>
      <c r="BO700" s="180"/>
      <c r="BP700" s="78"/>
      <c r="BQ700" s="79"/>
      <c r="BR700" s="26"/>
      <c r="BS700" s="193"/>
      <c r="BT700" s="79"/>
      <c r="BU700" s="192"/>
      <c r="BV700" s="78"/>
      <c r="BW700" s="78"/>
      <c r="BX700" s="78"/>
      <c r="BY700" s="78"/>
      <c r="BZ700" s="78"/>
      <c r="CA700" s="79"/>
      <c r="CB700" s="192"/>
      <c r="CC700" s="78"/>
      <c r="CD700" s="78"/>
      <c r="CE700" s="78"/>
      <c r="CF700" s="78"/>
      <c r="CG700" s="78"/>
      <c r="CH700" s="79"/>
      <c r="CI700" s="27">
        <f t="shared" si="1"/>
        <v>0</v>
      </c>
    </row>
    <row r="701" spans="1:87" ht="34.5" customHeight="1" x14ac:dyDescent="0.25">
      <c r="A701" s="23">
        <f t="shared" si="0"/>
        <v>689</v>
      </c>
      <c r="B701" s="179"/>
      <c r="C701" s="79"/>
      <c r="D701" s="181"/>
      <c r="E701" s="78"/>
      <c r="F701" s="79"/>
      <c r="G701" s="188"/>
      <c r="H701" s="79"/>
      <c r="I701" s="24"/>
      <c r="J701" s="25"/>
      <c r="K701" s="184"/>
      <c r="L701" s="79"/>
      <c r="M701" s="189"/>
      <c r="N701" s="79"/>
      <c r="O701" s="186"/>
      <c r="P701" s="79"/>
      <c r="Q701" s="190"/>
      <c r="R701" s="79"/>
      <c r="S701" s="181"/>
      <c r="T701" s="79"/>
      <c r="U701" s="181"/>
      <c r="V701" s="79"/>
      <c r="W701" s="179"/>
      <c r="X701" s="79"/>
      <c r="Y701" s="179"/>
      <c r="Z701" s="79"/>
      <c r="AA701" s="181"/>
      <c r="AB701" s="79"/>
      <c r="AC701" s="181"/>
      <c r="AD701" s="79"/>
      <c r="AE701" s="179"/>
      <c r="AF701" s="79"/>
      <c r="AG701" s="179"/>
      <c r="AH701" s="79"/>
      <c r="AI701" s="181"/>
      <c r="AJ701" s="79"/>
      <c r="AK701" s="181"/>
      <c r="AL701" s="79"/>
      <c r="AM701" s="179"/>
      <c r="AN701" s="79"/>
      <c r="AO701" s="179"/>
      <c r="AP701" s="79"/>
      <c r="AQ701" s="181"/>
      <c r="AR701" s="79"/>
      <c r="AS701" s="181"/>
      <c r="AT701" s="79"/>
      <c r="AU701" s="179"/>
      <c r="AV701" s="79"/>
      <c r="AW701" s="179"/>
      <c r="AX701" s="79"/>
      <c r="AY701" s="181"/>
      <c r="AZ701" s="79"/>
      <c r="BA701" s="181"/>
      <c r="BB701" s="79"/>
      <c r="BC701" s="179"/>
      <c r="BD701" s="79"/>
      <c r="BE701" s="179"/>
      <c r="BF701" s="79"/>
      <c r="BG701" s="181"/>
      <c r="BH701" s="79"/>
      <c r="BI701" s="181"/>
      <c r="BJ701" s="79"/>
      <c r="BK701" s="179"/>
      <c r="BL701" s="79"/>
      <c r="BM701" s="179"/>
      <c r="BN701" s="79"/>
      <c r="BO701" s="180"/>
      <c r="BP701" s="78"/>
      <c r="BQ701" s="79"/>
      <c r="BR701" s="26"/>
      <c r="BS701" s="191"/>
      <c r="BT701" s="79"/>
      <c r="BU701" s="192"/>
      <c r="BV701" s="78"/>
      <c r="BW701" s="78"/>
      <c r="BX701" s="78"/>
      <c r="BY701" s="78"/>
      <c r="BZ701" s="78"/>
      <c r="CA701" s="79"/>
      <c r="CB701" s="192"/>
      <c r="CC701" s="78"/>
      <c r="CD701" s="78"/>
      <c r="CE701" s="78"/>
      <c r="CF701" s="78"/>
      <c r="CG701" s="78"/>
      <c r="CH701" s="79"/>
      <c r="CI701" s="27">
        <f t="shared" si="1"/>
        <v>0</v>
      </c>
    </row>
    <row r="702" spans="1:87" ht="34.5" customHeight="1" x14ac:dyDescent="0.25">
      <c r="A702" s="23">
        <f t="shared" si="0"/>
        <v>690</v>
      </c>
      <c r="B702" s="182"/>
      <c r="C702" s="79"/>
      <c r="D702" s="179"/>
      <c r="E702" s="78"/>
      <c r="F702" s="79"/>
      <c r="G702" s="183"/>
      <c r="H702" s="79"/>
      <c r="I702" s="24"/>
      <c r="J702" s="28"/>
      <c r="K702" s="184"/>
      <c r="L702" s="79"/>
      <c r="M702" s="185"/>
      <c r="N702" s="79"/>
      <c r="O702" s="186"/>
      <c r="P702" s="79"/>
      <c r="Q702" s="187"/>
      <c r="R702" s="79"/>
      <c r="S702" s="181"/>
      <c r="T702" s="79"/>
      <c r="U702" s="181"/>
      <c r="V702" s="79"/>
      <c r="W702" s="182"/>
      <c r="X702" s="79"/>
      <c r="Y702" s="182"/>
      <c r="Z702" s="79"/>
      <c r="AA702" s="181"/>
      <c r="AB702" s="79"/>
      <c r="AC702" s="181"/>
      <c r="AD702" s="79"/>
      <c r="AE702" s="182"/>
      <c r="AF702" s="79"/>
      <c r="AG702" s="182"/>
      <c r="AH702" s="79"/>
      <c r="AI702" s="181"/>
      <c r="AJ702" s="79"/>
      <c r="AK702" s="181"/>
      <c r="AL702" s="79"/>
      <c r="AM702" s="182"/>
      <c r="AN702" s="79"/>
      <c r="AO702" s="182"/>
      <c r="AP702" s="79"/>
      <c r="AQ702" s="181"/>
      <c r="AR702" s="79"/>
      <c r="AS702" s="181"/>
      <c r="AT702" s="79"/>
      <c r="AU702" s="182"/>
      <c r="AV702" s="79"/>
      <c r="AW702" s="182"/>
      <c r="AX702" s="79"/>
      <c r="AY702" s="181"/>
      <c r="AZ702" s="79"/>
      <c r="BA702" s="181"/>
      <c r="BB702" s="79"/>
      <c r="BC702" s="182"/>
      <c r="BD702" s="79"/>
      <c r="BE702" s="182"/>
      <c r="BF702" s="79"/>
      <c r="BG702" s="181"/>
      <c r="BH702" s="79"/>
      <c r="BI702" s="181"/>
      <c r="BJ702" s="79"/>
      <c r="BK702" s="182"/>
      <c r="BL702" s="79"/>
      <c r="BM702" s="182"/>
      <c r="BN702" s="79"/>
      <c r="BO702" s="180"/>
      <c r="BP702" s="78"/>
      <c r="BQ702" s="79"/>
      <c r="BR702" s="26"/>
      <c r="BS702" s="193"/>
      <c r="BT702" s="79"/>
      <c r="BU702" s="192"/>
      <c r="BV702" s="78"/>
      <c r="BW702" s="78"/>
      <c r="BX702" s="78"/>
      <c r="BY702" s="78"/>
      <c r="BZ702" s="78"/>
      <c r="CA702" s="79"/>
      <c r="CB702" s="192"/>
      <c r="CC702" s="78"/>
      <c r="CD702" s="78"/>
      <c r="CE702" s="78"/>
      <c r="CF702" s="78"/>
      <c r="CG702" s="78"/>
      <c r="CH702" s="79"/>
      <c r="CI702" s="27">
        <f t="shared" si="1"/>
        <v>0</v>
      </c>
    </row>
    <row r="703" spans="1:87" ht="34.5" customHeight="1" x14ac:dyDescent="0.25">
      <c r="A703" s="23">
        <f t="shared" si="0"/>
        <v>691</v>
      </c>
      <c r="B703" s="179"/>
      <c r="C703" s="79"/>
      <c r="D703" s="181"/>
      <c r="E703" s="78"/>
      <c r="F703" s="79"/>
      <c r="G703" s="188"/>
      <c r="H703" s="79"/>
      <c r="I703" s="24"/>
      <c r="J703" s="25"/>
      <c r="K703" s="184"/>
      <c r="L703" s="79"/>
      <c r="M703" s="189"/>
      <c r="N703" s="79"/>
      <c r="O703" s="186"/>
      <c r="P703" s="79"/>
      <c r="Q703" s="190"/>
      <c r="R703" s="79"/>
      <c r="S703" s="181"/>
      <c r="T703" s="79"/>
      <c r="U703" s="181"/>
      <c r="V703" s="79"/>
      <c r="W703" s="179"/>
      <c r="X703" s="79"/>
      <c r="Y703" s="179"/>
      <c r="Z703" s="79"/>
      <c r="AA703" s="181"/>
      <c r="AB703" s="79"/>
      <c r="AC703" s="181"/>
      <c r="AD703" s="79"/>
      <c r="AE703" s="179"/>
      <c r="AF703" s="79"/>
      <c r="AG703" s="179"/>
      <c r="AH703" s="79"/>
      <c r="AI703" s="181"/>
      <c r="AJ703" s="79"/>
      <c r="AK703" s="181"/>
      <c r="AL703" s="79"/>
      <c r="AM703" s="179"/>
      <c r="AN703" s="79"/>
      <c r="AO703" s="179"/>
      <c r="AP703" s="79"/>
      <c r="AQ703" s="181"/>
      <c r="AR703" s="79"/>
      <c r="AS703" s="181"/>
      <c r="AT703" s="79"/>
      <c r="AU703" s="179"/>
      <c r="AV703" s="79"/>
      <c r="AW703" s="179"/>
      <c r="AX703" s="79"/>
      <c r="AY703" s="181"/>
      <c r="AZ703" s="79"/>
      <c r="BA703" s="181"/>
      <c r="BB703" s="79"/>
      <c r="BC703" s="179"/>
      <c r="BD703" s="79"/>
      <c r="BE703" s="179"/>
      <c r="BF703" s="79"/>
      <c r="BG703" s="181"/>
      <c r="BH703" s="79"/>
      <c r="BI703" s="181"/>
      <c r="BJ703" s="79"/>
      <c r="BK703" s="179"/>
      <c r="BL703" s="79"/>
      <c r="BM703" s="179"/>
      <c r="BN703" s="79"/>
      <c r="BO703" s="180"/>
      <c r="BP703" s="78"/>
      <c r="BQ703" s="79"/>
      <c r="BR703" s="26"/>
      <c r="BS703" s="191"/>
      <c r="BT703" s="79"/>
      <c r="BU703" s="192"/>
      <c r="BV703" s="78"/>
      <c r="BW703" s="78"/>
      <c r="BX703" s="78"/>
      <c r="BY703" s="78"/>
      <c r="BZ703" s="78"/>
      <c r="CA703" s="79"/>
      <c r="CB703" s="192"/>
      <c r="CC703" s="78"/>
      <c r="CD703" s="78"/>
      <c r="CE703" s="78"/>
      <c r="CF703" s="78"/>
      <c r="CG703" s="78"/>
      <c r="CH703" s="79"/>
      <c r="CI703" s="27">
        <f t="shared" si="1"/>
        <v>0</v>
      </c>
    </row>
    <row r="704" spans="1:87" ht="34.5" customHeight="1" x14ac:dyDescent="0.25">
      <c r="A704" s="23">
        <f t="shared" si="0"/>
        <v>692</v>
      </c>
      <c r="B704" s="182"/>
      <c r="C704" s="79"/>
      <c r="D704" s="179"/>
      <c r="E704" s="78"/>
      <c r="F704" s="79"/>
      <c r="G704" s="183"/>
      <c r="H704" s="79"/>
      <c r="I704" s="24"/>
      <c r="J704" s="28"/>
      <c r="K704" s="184"/>
      <c r="L704" s="79"/>
      <c r="M704" s="185"/>
      <c r="N704" s="79"/>
      <c r="O704" s="186"/>
      <c r="P704" s="79"/>
      <c r="Q704" s="187"/>
      <c r="R704" s="79"/>
      <c r="S704" s="181"/>
      <c r="T704" s="79"/>
      <c r="U704" s="181"/>
      <c r="V704" s="79"/>
      <c r="W704" s="182"/>
      <c r="X704" s="79"/>
      <c r="Y704" s="182"/>
      <c r="Z704" s="79"/>
      <c r="AA704" s="181"/>
      <c r="AB704" s="79"/>
      <c r="AC704" s="181"/>
      <c r="AD704" s="79"/>
      <c r="AE704" s="182"/>
      <c r="AF704" s="79"/>
      <c r="AG704" s="182"/>
      <c r="AH704" s="79"/>
      <c r="AI704" s="181"/>
      <c r="AJ704" s="79"/>
      <c r="AK704" s="181"/>
      <c r="AL704" s="79"/>
      <c r="AM704" s="182"/>
      <c r="AN704" s="79"/>
      <c r="AO704" s="182"/>
      <c r="AP704" s="79"/>
      <c r="AQ704" s="181"/>
      <c r="AR704" s="79"/>
      <c r="AS704" s="181"/>
      <c r="AT704" s="79"/>
      <c r="AU704" s="182"/>
      <c r="AV704" s="79"/>
      <c r="AW704" s="182"/>
      <c r="AX704" s="79"/>
      <c r="AY704" s="181"/>
      <c r="AZ704" s="79"/>
      <c r="BA704" s="181"/>
      <c r="BB704" s="79"/>
      <c r="BC704" s="182"/>
      <c r="BD704" s="79"/>
      <c r="BE704" s="182"/>
      <c r="BF704" s="79"/>
      <c r="BG704" s="181"/>
      <c r="BH704" s="79"/>
      <c r="BI704" s="181"/>
      <c r="BJ704" s="79"/>
      <c r="BK704" s="182"/>
      <c r="BL704" s="79"/>
      <c r="BM704" s="182"/>
      <c r="BN704" s="79"/>
      <c r="BO704" s="180"/>
      <c r="BP704" s="78"/>
      <c r="BQ704" s="79"/>
      <c r="BR704" s="26"/>
      <c r="BS704" s="193"/>
      <c r="BT704" s="79"/>
      <c r="BU704" s="192"/>
      <c r="BV704" s="78"/>
      <c r="BW704" s="78"/>
      <c r="BX704" s="78"/>
      <c r="BY704" s="78"/>
      <c r="BZ704" s="78"/>
      <c r="CA704" s="79"/>
      <c r="CB704" s="192"/>
      <c r="CC704" s="78"/>
      <c r="CD704" s="78"/>
      <c r="CE704" s="78"/>
      <c r="CF704" s="78"/>
      <c r="CG704" s="78"/>
      <c r="CH704" s="79"/>
      <c r="CI704" s="27">
        <f t="shared" si="1"/>
        <v>0</v>
      </c>
    </row>
    <row r="705" spans="1:87" ht="34.5" customHeight="1" x14ac:dyDescent="0.25">
      <c r="A705" s="23">
        <f t="shared" si="0"/>
        <v>693</v>
      </c>
      <c r="B705" s="179"/>
      <c r="C705" s="79"/>
      <c r="D705" s="181"/>
      <c r="E705" s="78"/>
      <c r="F705" s="79"/>
      <c r="G705" s="188"/>
      <c r="H705" s="79"/>
      <c r="I705" s="24"/>
      <c r="J705" s="25"/>
      <c r="K705" s="184"/>
      <c r="L705" s="79"/>
      <c r="M705" s="189"/>
      <c r="N705" s="79"/>
      <c r="O705" s="186"/>
      <c r="P705" s="79"/>
      <c r="Q705" s="190"/>
      <c r="R705" s="79"/>
      <c r="S705" s="181"/>
      <c r="T705" s="79"/>
      <c r="U705" s="181"/>
      <c r="V705" s="79"/>
      <c r="W705" s="179"/>
      <c r="X705" s="79"/>
      <c r="Y705" s="179"/>
      <c r="Z705" s="79"/>
      <c r="AA705" s="181"/>
      <c r="AB705" s="79"/>
      <c r="AC705" s="181"/>
      <c r="AD705" s="79"/>
      <c r="AE705" s="179"/>
      <c r="AF705" s="79"/>
      <c r="AG705" s="179"/>
      <c r="AH705" s="79"/>
      <c r="AI705" s="181"/>
      <c r="AJ705" s="79"/>
      <c r="AK705" s="181"/>
      <c r="AL705" s="79"/>
      <c r="AM705" s="179"/>
      <c r="AN705" s="79"/>
      <c r="AO705" s="179"/>
      <c r="AP705" s="79"/>
      <c r="AQ705" s="181"/>
      <c r="AR705" s="79"/>
      <c r="AS705" s="181"/>
      <c r="AT705" s="79"/>
      <c r="AU705" s="179"/>
      <c r="AV705" s="79"/>
      <c r="AW705" s="179"/>
      <c r="AX705" s="79"/>
      <c r="AY705" s="181"/>
      <c r="AZ705" s="79"/>
      <c r="BA705" s="181"/>
      <c r="BB705" s="79"/>
      <c r="BC705" s="179"/>
      <c r="BD705" s="79"/>
      <c r="BE705" s="179"/>
      <c r="BF705" s="79"/>
      <c r="BG705" s="181"/>
      <c r="BH705" s="79"/>
      <c r="BI705" s="181"/>
      <c r="BJ705" s="79"/>
      <c r="BK705" s="179"/>
      <c r="BL705" s="79"/>
      <c r="BM705" s="179"/>
      <c r="BN705" s="79"/>
      <c r="BO705" s="180"/>
      <c r="BP705" s="78"/>
      <c r="BQ705" s="79"/>
      <c r="BR705" s="26"/>
      <c r="BS705" s="191"/>
      <c r="BT705" s="79"/>
      <c r="BU705" s="192"/>
      <c r="BV705" s="78"/>
      <c r="BW705" s="78"/>
      <c r="BX705" s="78"/>
      <c r="BY705" s="78"/>
      <c r="BZ705" s="78"/>
      <c r="CA705" s="79"/>
      <c r="CB705" s="192"/>
      <c r="CC705" s="78"/>
      <c r="CD705" s="78"/>
      <c r="CE705" s="78"/>
      <c r="CF705" s="78"/>
      <c r="CG705" s="78"/>
      <c r="CH705" s="79"/>
      <c r="CI705" s="27">
        <f t="shared" si="1"/>
        <v>0</v>
      </c>
    </row>
    <row r="706" spans="1:87" ht="34.5" customHeight="1" x14ac:dyDescent="0.25">
      <c r="A706" s="23">
        <f t="shared" si="0"/>
        <v>694</v>
      </c>
      <c r="B706" s="182"/>
      <c r="C706" s="79"/>
      <c r="D706" s="179"/>
      <c r="E706" s="78"/>
      <c r="F706" s="79"/>
      <c r="G706" s="183"/>
      <c r="H706" s="79"/>
      <c r="I706" s="24"/>
      <c r="J706" s="28"/>
      <c r="K706" s="184"/>
      <c r="L706" s="79"/>
      <c r="M706" s="185"/>
      <c r="N706" s="79"/>
      <c r="O706" s="186"/>
      <c r="P706" s="79"/>
      <c r="Q706" s="187"/>
      <c r="R706" s="79"/>
      <c r="S706" s="181"/>
      <c r="T706" s="79"/>
      <c r="U706" s="181"/>
      <c r="V706" s="79"/>
      <c r="W706" s="182"/>
      <c r="X706" s="79"/>
      <c r="Y706" s="182"/>
      <c r="Z706" s="79"/>
      <c r="AA706" s="181"/>
      <c r="AB706" s="79"/>
      <c r="AC706" s="181"/>
      <c r="AD706" s="79"/>
      <c r="AE706" s="182"/>
      <c r="AF706" s="79"/>
      <c r="AG706" s="182"/>
      <c r="AH706" s="79"/>
      <c r="AI706" s="181"/>
      <c r="AJ706" s="79"/>
      <c r="AK706" s="181"/>
      <c r="AL706" s="79"/>
      <c r="AM706" s="182"/>
      <c r="AN706" s="79"/>
      <c r="AO706" s="182"/>
      <c r="AP706" s="79"/>
      <c r="AQ706" s="181"/>
      <c r="AR706" s="79"/>
      <c r="AS706" s="181"/>
      <c r="AT706" s="79"/>
      <c r="AU706" s="182"/>
      <c r="AV706" s="79"/>
      <c r="AW706" s="182"/>
      <c r="AX706" s="79"/>
      <c r="AY706" s="181"/>
      <c r="AZ706" s="79"/>
      <c r="BA706" s="181"/>
      <c r="BB706" s="79"/>
      <c r="BC706" s="182"/>
      <c r="BD706" s="79"/>
      <c r="BE706" s="182"/>
      <c r="BF706" s="79"/>
      <c r="BG706" s="181"/>
      <c r="BH706" s="79"/>
      <c r="BI706" s="181"/>
      <c r="BJ706" s="79"/>
      <c r="BK706" s="182"/>
      <c r="BL706" s="79"/>
      <c r="BM706" s="182"/>
      <c r="BN706" s="79"/>
      <c r="BO706" s="180"/>
      <c r="BP706" s="78"/>
      <c r="BQ706" s="79"/>
      <c r="BR706" s="26"/>
      <c r="BS706" s="193"/>
      <c r="BT706" s="79"/>
      <c r="BU706" s="192"/>
      <c r="BV706" s="78"/>
      <c r="BW706" s="78"/>
      <c r="BX706" s="78"/>
      <c r="BY706" s="78"/>
      <c r="BZ706" s="78"/>
      <c r="CA706" s="79"/>
      <c r="CB706" s="192"/>
      <c r="CC706" s="78"/>
      <c r="CD706" s="78"/>
      <c r="CE706" s="78"/>
      <c r="CF706" s="78"/>
      <c r="CG706" s="78"/>
      <c r="CH706" s="79"/>
      <c r="CI706" s="27">
        <f t="shared" si="1"/>
        <v>0</v>
      </c>
    </row>
    <row r="707" spans="1:87" ht="34.5" customHeight="1" x14ac:dyDescent="0.25">
      <c r="A707" s="23">
        <f t="shared" si="0"/>
        <v>695</v>
      </c>
      <c r="B707" s="179"/>
      <c r="C707" s="79"/>
      <c r="D707" s="181"/>
      <c r="E707" s="78"/>
      <c r="F707" s="79"/>
      <c r="G707" s="188"/>
      <c r="H707" s="79"/>
      <c r="I707" s="24"/>
      <c r="J707" s="25"/>
      <c r="K707" s="184"/>
      <c r="L707" s="79"/>
      <c r="M707" s="189"/>
      <c r="N707" s="79"/>
      <c r="O707" s="186"/>
      <c r="P707" s="79"/>
      <c r="Q707" s="190"/>
      <c r="R707" s="79"/>
      <c r="S707" s="181"/>
      <c r="T707" s="79"/>
      <c r="U707" s="181"/>
      <c r="V707" s="79"/>
      <c r="W707" s="179"/>
      <c r="X707" s="79"/>
      <c r="Y707" s="179"/>
      <c r="Z707" s="79"/>
      <c r="AA707" s="181"/>
      <c r="AB707" s="79"/>
      <c r="AC707" s="181"/>
      <c r="AD707" s="79"/>
      <c r="AE707" s="179"/>
      <c r="AF707" s="79"/>
      <c r="AG707" s="179"/>
      <c r="AH707" s="79"/>
      <c r="AI707" s="181"/>
      <c r="AJ707" s="79"/>
      <c r="AK707" s="181"/>
      <c r="AL707" s="79"/>
      <c r="AM707" s="179"/>
      <c r="AN707" s="79"/>
      <c r="AO707" s="179"/>
      <c r="AP707" s="79"/>
      <c r="AQ707" s="181"/>
      <c r="AR707" s="79"/>
      <c r="AS707" s="181"/>
      <c r="AT707" s="79"/>
      <c r="AU707" s="179"/>
      <c r="AV707" s="79"/>
      <c r="AW707" s="179"/>
      <c r="AX707" s="79"/>
      <c r="AY707" s="181"/>
      <c r="AZ707" s="79"/>
      <c r="BA707" s="181"/>
      <c r="BB707" s="79"/>
      <c r="BC707" s="179"/>
      <c r="BD707" s="79"/>
      <c r="BE707" s="179"/>
      <c r="BF707" s="79"/>
      <c r="BG707" s="181"/>
      <c r="BH707" s="79"/>
      <c r="BI707" s="181"/>
      <c r="BJ707" s="79"/>
      <c r="BK707" s="179"/>
      <c r="BL707" s="79"/>
      <c r="BM707" s="179"/>
      <c r="BN707" s="79"/>
      <c r="BO707" s="180"/>
      <c r="BP707" s="78"/>
      <c r="BQ707" s="79"/>
      <c r="BR707" s="26"/>
      <c r="BS707" s="191"/>
      <c r="BT707" s="79"/>
      <c r="BU707" s="192"/>
      <c r="BV707" s="78"/>
      <c r="BW707" s="78"/>
      <c r="BX707" s="78"/>
      <c r="BY707" s="78"/>
      <c r="BZ707" s="78"/>
      <c r="CA707" s="79"/>
      <c r="CB707" s="192"/>
      <c r="CC707" s="78"/>
      <c r="CD707" s="78"/>
      <c r="CE707" s="78"/>
      <c r="CF707" s="78"/>
      <c r="CG707" s="78"/>
      <c r="CH707" s="79"/>
      <c r="CI707" s="27">
        <f t="shared" si="1"/>
        <v>0</v>
      </c>
    </row>
    <row r="708" spans="1:87" ht="34.5" customHeight="1" x14ac:dyDescent="0.25">
      <c r="A708" s="23">
        <f t="shared" si="0"/>
        <v>696</v>
      </c>
      <c r="B708" s="182"/>
      <c r="C708" s="79"/>
      <c r="D708" s="179"/>
      <c r="E708" s="78"/>
      <c r="F708" s="79"/>
      <c r="G708" s="183"/>
      <c r="H708" s="79"/>
      <c r="I708" s="24"/>
      <c r="J708" s="28"/>
      <c r="K708" s="184"/>
      <c r="L708" s="79"/>
      <c r="M708" s="185"/>
      <c r="N708" s="79"/>
      <c r="O708" s="186"/>
      <c r="P708" s="79"/>
      <c r="Q708" s="187"/>
      <c r="R708" s="79"/>
      <c r="S708" s="181"/>
      <c r="T708" s="79"/>
      <c r="U708" s="181"/>
      <c r="V708" s="79"/>
      <c r="W708" s="182"/>
      <c r="X708" s="79"/>
      <c r="Y708" s="182"/>
      <c r="Z708" s="79"/>
      <c r="AA708" s="181"/>
      <c r="AB708" s="79"/>
      <c r="AC708" s="181"/>
      <c r="AD708" s="79"/>
      <c r="AE708" s="182"/>
      <c r="AF708" s="79"/>
      <c r="AG708" s="182"/>
      <c r="AH708" s="79"/>
      <c r="AI708" s="181"/>
      <c r="AJ708" s="79"/>
      <c r="AK708" s="181"/>
      <c r="AL708" s="79"/>
      <c r="AM708" s="182"/>
      <c r="AN708" s="79"/>
      <c r="AO708" s="182"/>
      <c r="AP708" s="79"/>
      <c r="AQ708" s="181"/>
      <c r="AR708" s="79"/>
      <c r="AS708" s="181"/>
      <c r="AT708" s="79"/>
      <c r="AU708" s="182"/>
      <c r="AV708" s="79"/>
      <c r="AW708" s="182"/>
      <c r="AX708" s="79"/>
      <c r="AY708" s="181"/>
      <c r="AZ708" s="79"/>
      <c r="BA708" s="181"/>
      <c r="BB708" s="79"/>
      <c r="BC708" s="182"/>
      <c r="BD708" s="79"/>
      <c r="BE708" s="182"/>
      <c r="BF708" s="79"/>
      <c r="BG708" s="181"/>
      <c r="BH708" s="79"/>
      <c r="BI708" s="181"/>
      <c r="BJ708" s="79"/>
      <c r="BK708" s="182"/>
      <c r="BL708" s="79"/>
      <c r="BM708" s="182"/>
      <c r="BN708" s="79"/>
      <c r="BO708" s="180"/>
      <c r="BP708" s="78"/>
      <c r="BQ708" s="79"/>
      <c r="BR708" s="26"/>
      <c r="BS708" s="193"/>
      <c r="BT708" s="79"/>
      <c r="BU708" s="192"/>
      <c r="BV708" s="78"/>
      <c r="BW708" s="78"/>
      <c r="BX708" s="78"/>
      <c r="BY708" s="78"/>
      <c r="BZ708" s="78"/>
      <c r="CA708" s="79"/>
      <c r="CB708" s="192"/>
      <c r="CC708" s="78"/>
      <c r="CD708" s="78"/>
      <c r="CE708" s="78"/>
      <c r="CF708" s="78"/>
      <c r="CG708" s="78"/>
      <c r="CH708" s="79"/>
      <c r="CI708" s="27">
        <f t="shared" si="1"/>
        <v>0</v>
      </c>
    </row>
    <row r="709" spans="1:87" ht="34.5" customHeight="1" x14ac:dyDescent="0.25">
      <c r="A709" s="23">
        <f t="shared" si="0"/>
        <v>697</v>
      </c>
      <c r="B709" s="179"/>
      <c r="C709" s="79"/>
      <c r="D709" s="181"/>
      <c r="E709" s="78"/>
      <c r="F709" s="79"/>
      <c r="G709" s="188"/>
      <c r="H709" s="79"/>
      <c r="I709" s="24"/>
      <c r="J709" s="25"/>
      <c r="K709" s="184"/>
      <c r="L709" s="79"/>
      <c r="M709" s="189"/>
      <c r="N709" s="79"/>
      <c r="O709" s="186"/>
      <c r="P709" s="79"/>
      <c r="Q709" s="190"/>
      <c r="R709" s="79"/>
      <c r="S709" s="181"/>
      <c r="T709" s="79"/>
      <c r="U709" s="181"/>
      <c r="V709" s="79"/>
      <c r="W709" s="179"/>
      <c r="X709" s="79"/>
      <c r="Y709" s="179"/>
      <c r="Z709" s="79"/>
      <c r="AA709" s="181"/>
      <c r="AB709" s="79"/>
      <c r="AC709" s="181"/>
      <c r="AD709" s="79"/>
      <c r="AE709" s="179"/>
      <c r="AF709" s="79"/>
      <c r="AG709" s="179"/>
      <c r="AH709" s="79"/>
      <c r="AI709" s="181"/>
      <c r="AJ709" s="79"/>
      <c r="AK709" s="181"/>
      <c r="AL709" s="79"/>
      <c r="AM709" s="179"/>
      <c r="AN709" s="79"/>
      <c r="AO709" s="179"/>
      <c r="AP709" s="79"/>
      <c r="AQ709" s="181"/>
      <c r="AR709" s="79"/>
      <c r="AS709" s="181"/>
      <c r="AT709" s="79"/>
      <c r="AU709" s="179"/>
      <c r="AV709" s="79"/>
      <c r="AW709" s="179"/>
      <c r="AX709" s="79"/>
      <c r="AY709" s="181"/>
      <c r="AZ709" s="79"/>
      <c r="BA709" s="181"/>
      <c r="BB709" s="79"/>
      <c r="BC709" s="179"/>
      <c r="BD709" s="79"/>
      <c r="BE709" s="179"/>
      <c r="BF709" s="79"/>
      <c r="BG709" s="181"/>
      <c r="BH709" s="79"/>
      <c r="BI709" s="181"/>
      <c r="BJ709" s="79"/>
      <c r="BK709" s="179"/>
      <c r="BL709" s="79"/>
      <c r="BM709" s="179"/>
      <c r="BN709" s="79"/>
      <c r="BO709" s="180"/>
      <c r="BP709" s="78"/>
      <c r="BQ709" s="79"/>
      <c r="BR709" s="26"/>
      <c r="BS709" s="191"/>
      <c r="BT709" s="79"/>
      <c r="BU709" s="192"/>
      <c r="BV709" s="78"/>
      <c r="BW709" s="78"/>
      <c r="BX709" s="78"/>
      <c r="BY709" s="78"/>
      <c r="BZ709" s="78"/>
      <c r="CA709" s="79"/>
      <c r="CB709" s="192"/>
      <c r="CC709" s="78"/>
      <c r="CD709" s="78"/>
      <c r="CE709" s="78"/>
      <c r="CF709" s="78"/>
      <c r="CG709" s="78"/>
      <c r="CH709" s="79"/>
      <c r="CI709" s="27">
        <f t="shared" si="1"/>
        <v>0</v>
      </c>
    </row>
    <row r="710" spans="1:87" ht="34.5" customHeight="1" x14ac:dyDescent="0.25">
      <c r="A710" s="23">
        <f t="shared" si="0"/>
        <v>698</v>
      </c>
      <c r="B710" s="182"/>
      <c r="C710" s="79"/>
      <c r="D710" s="179"/>
      <c r="E710" s="78"/>
      <c r="F710" s="79"/>
      <c r="G710" s="183"/>
      <c r="H710" s="79"/>
      <c r="I710" s="24"/>
      <c r="J710" s="28"/>
      <c r="K710" s="184"/>
      <c r="L710" s="79"/>
      <c r="M710" s="185"/>
      <c r="N710" s="79"/>
      <c r="O710" s="186"/>
      <c r="P710" s="79"/>
      <c r="Q710" s="187"/>
      <c r="R710" s="79"/>
      <c r="S710" s="181"/>
      <c r="T710" s="79"/>
      <c r="U710" s="181"/>
      <c r="V710" s="79"/>
      <c r="W710" s="182"/>
      <c r="X710" s="79"/>
      <c r="Y710" s="182"/>
      <c r="Z710" s="79"/>
      <c r="AA710" s="181"/>
      <c r="AB710" s="79"/>
      <c r="AC710" s="181"/>
      <c r="AD710" s="79"/>
      <c r="AE710" s="182"/>
      <c r="AF710" s="79"/>
      <c r="AG710" s="182"/>
      <c r="AH710" s="79"/>
      <c r="AI710" s="181"/>
      <c r="AJ710" s="79"/>
      <c r="AK710" s="181"/>
      <c r="AL710" s="79"/>
      <c r="AM710" s="182"/>
      <c r="AN710" s="79"/>
      <c r="AO710" s="182"/>
      <c r="AP710" s="79"/>
      <c r="AQ710" s="181"/>
      <c r="AR710" s="79"/>
      <c r="AS710" s="181"/>
      <c r="AT710" s="79"/>
      <c r="AU710" s="182"/>
      <c r="AV710" s="79"/>
      <c r="AW710" s="182"/>
      <c r="AX710" s="79"/>
      <c r="AY710" s="181"/>
      <c r="AZ710" s="79"/>
      <c r="BA710" s="181"/>
      <c r="BB710" s="79"/>
      <c r="BC710" s="182"/>
      <c r="BD710" s="79"/>
      <c r="BE710" s="182"/>
      <c r="BF710" s="79"/>
      <c r="BG710" s="181"/>
      <c r="BH710" s="79"/>
      <c r="BI710" s="181"/>
      <c r="BJ710" s="79"/>
      <c r="BK710" s="182"/>
      <c r="BL710" s="79"/>
      <c r="BM710" s="182"/>
      <c r="BN710" s="79"/>
      <c r="BO710" s="180"/>
      <c r="BP710" s="78"/>
      <c r="BQ710" s="79"/>
      <c r="BR710" s="26"/>
      <c r="BS710" s="193"/>
      <c r="BT710" s="79"/>
      <c r="BU710" s="192"/>
      <c r="BV710" s="78"/>
      <c r="BW710" s="78"/>
      <c r="BX710" s="78"/>
      <c r="BY710" s="78"/>
      <c r="BZ710" s="78"/>
      <c r="CA710" s="79"/>
      <c r="CB710" s="192"/>
      <c r="CC710" s="78"/>
      <c r="CD710" s="78"/>
      <c r="CE710" s="78"/>
      <c r="CF710" s="78"/>
      <c r="CG710" s="78"/>
      <c r="CH710" s="79"/>
      <c r="CI710" s="27">
        <f t="shared" si="1"/>
        <v>0</v>
      </c>
    </row>
    <row r="711" spans="1:87" ht="34.5" customHeight="1" x14ac:dyDescent="0.25">
      <c r="A711" s="23">
        <f t="shared" si="0"/>
        <v>699</v>
      </c>
      <c r="B711" s="179"/>
      <c r="C711" s="79"/>
      <c r="D711" s="181"/>
      <c r="E711" s="78"/>
      <c r="F711" s="79"/>
      <c r="G711" s="188"/>
      <c r="H711" s="79"/>
      <c r="I711" s="24"/>
      <c r="J711" s="25"/>
      <c r="K711" s="184"/>
      <c r="L711" s="79"/>
      <c r="M711" s="189"/>
      <c r="N711" s="79"/>
      <c r="O711" s="186"/>
      <c r="P711" s="79"/>
      <c r="Q711" s="190"/>
      <c r="R711" s="79"/>
      <c r="S711" s="181"/>
      <c r="T711" s="79"/>
      <c r="U711" s="181"/>
      <c r="V711" s="79"/>
      <c r="W711" s="179"/>
      <c r="X711" s="79"/>
      <c r="Y711" s="179"/>
      <c r="Z711" s="79"/>
      <c r="AA711" s="181"/>
      <c r="AB711" s="79"/>
      <c r="AC711" s="181"/>
      <c r="AD711" s="79"/>
      <c r="AE711" s="179"/>
      <c r="AF711" s="79"/>
      <c r="AG711" s="179"/>
      <c r="AH711" s="79"/>
      <c r="AI711" s="181"/>
      <c r="AJ711" s="79"/>
      <c r="AK711" s="181"/>
      <c r="AL711" s="79"/>
      <c r="AM711" s="179"/>
      <c r="AN711" s="79"/>
      <c r="AO711" s="179"/>
      <c r="AP711" s="79"/>
      <c r="AQ711" s="181"/>
      <c r="AR711" s="79"/>
      <c r="AS711" s="181"/>
      <c r="AT711" s="79"/>
      <c r="AU711" s="179"/>
      <c r="AV711" s="79"/>
      <c r="AW711" s="179"/>
      <c r="AX711" s="79"/>
      <c r="AY711" s="181"/>
      <c r="AZ711" s="79"/>
      <c r="BA711" s="181"/>
      <c r="BB711" s="79"/>
      <c r="BC711" s="179"/>
      <c r="BD711" s="79"/>
      <c r="BE711" s="179"/>
      <c r="BF711" s="79"/>
      <c r="BG711" s="181"/>
      <c r="BH711" s="79"/>
      <c r="BI711" s="181"/>
      <c r="BJ711" s="79"/>
      <c r="BK711" s="179"/>
      <c r="BL711" s="79"/>
      <c r="BM711" s="179"/>
      <c r="BN711" s="79"/>
      <c r="BO711" s="180"/>
      <c r="BP711" s="78"/>
      <c r="BQ711" s="79"/>
      <c r="BR711" s="26"/>
      <c r="BS711" s="191"/>
      <c r="BT711" s="79"/>
      <c r="BU711" s="192"/>
      <c r="BV711" s="78"/>
      <c r="BW711" s="78"/>
      <c r="BX711" s="78"/>
      <c r="BY711" s="78"/>
      <c r="BZ711" s="78"/>
      <c r="CA711" s="79"/>
      <c r="CB711" s="192"/>
      <c r="CC711" s="78"/>
      <c r="CD711" s="78"/>
      <c r="CE711" s="78"/>
      <c r="CF711" s="78"/>
      <c r="CG711" s="78"/>
      <c r="CH711" s="79"/>
      <c r="CI711" s="27">
        <f t="shared" si="1"/>
        <v>0</v>
      </c>
    </row>
    <row r="712" spans="1:87" ht="34.5" customHeight="1" x14ac:dyDescent="0.25">
      <c r="A712" s="23">
        <f t="shared" si="0"/>
        <v>700</v>
      </c>
      <c r="B712" s="182"/>
      <c r="C712" s="79"/>
      <c r="D712" s="179"/>
      <c r="E712" s="78"/>
      <c r="F712" s="79"/>
      <c r="G712" s="183"/>
      <c r="H712" s="79"/>
      <c r="I712" s="24"/>
      <c r="J712" s="28"/>
      <c r="K712" s="184"/>
      <c r="L712" s="79"/>
      <c r="M712" s="185"/>
      <c r="N712" s="79"/>
      <c r="O712" s="186"/>
      <c r="P712" s="79"/>
      <c r="Q712" s="187"/>
      <c r="R712" s="79"/>
      <c r="S712" s="181"/>
      <c r="T712" s="79"/>
      <c r="U712" s="181"/>
      <c r="V712" s="79"/>
      <c r="W712" s="182"/>
      <c r="X712" s="79"/>
      <c r="Y712" s="182"/>
      <c r="Z712" s="79"/>
      <c r="AA712" s="181"/>
      <c r="AB712" s="79"/>
      <c r="AC712" s="181"/>
      <c r="AD712" s="79"/>
      <c r="AE712" s="182"/>
      <c r="AF712" s="79"/>
      <c r="AG712" s="182"/>
      <c r="AH712" s="79"/>
      <c r="AI712" s="181"/>
      <c r="AJ712" s="79"/>
      <c r="AK712" s="181"/>
      <c r="AL712" s="79"/>
      <c r="AM712" s="182"/>
      <c r="AN712" s="79"/>
      <c r="AO712" s="182"/>
      <c r="AP712" s="79"/>
      <c r="AQ712" s="181"/>
      <c r="AR712" s="79"/>
      <c r="AS712" s="181"/>
      <c r="AT712" s="79"/>
      <c r="AU712" s="182"/>
      <c r="AV712" s="79"/>
      <c r="AW712" s="182"/>
      <c r="AX712" s="79"/>
      <c r="AY712" s="181"/>
      <c r="AZ712" s="79"/>
      <c r="BA712" s="181"/>
      <c r="BB712" s="79"/>
      <c r="BC712" s="182"/>
      <c r="BD712" s="79"/>
      <c r="BE712" s="182"/>
      <c r="BF712" s="79"/>
      <c r="BG712" s="181"/>
      <c r="BH712" s="79"/>
      <c r="BI712" s="181"/>
      <c r="BJ712" s="79"/>
      <c r="BK712" s="182"/>
      <c r="BL712" s="79"/>
      <c r="BM712" s="182"/>
      <c r="BN712" s="79"/>
      <c r="BO712" s="180"/>
      <c r="BP712" s="78"/>
      <c r="BQ712" s="79"/>
      <c r="BR712" s="26"/>
      <c r="BS712" s="193"/>
      <c r="BT712" s="79"/>
      <c r="BU712" s="192"/>
      <c r="BV712" s="78"/>
      <c r="BW712" s="78"/>
      <c r="BX712" s="78"/>
      <c r="BY712" s="78"/>
      <c r="BZ712" s="78"/>
      <c r="CA712" s="79"/>
      <c r="CB712" s="192"/>
      <c r="CC712" s="78"/>
      <c r="CD712" s="78"/>
      <c r="CE712" s="78"/>
      <c r="CF712" s="78"/>
      <c r="CG712" s="78"/>
      <c r="CH712" s="79"/>
      <c r="CI712" s="27">
        <f t="shared" si="1"/>
        <v>0</v>
      </c>
    </row>
    <row r="713" spans="1:87" ht="34.5" customHeight="1" x14ac:dyDescent="0.25">
      <c r="A713" s="23">
        <f t="shared" si="0"/>
        <v>701</v>
      </c>
      <c r="B713" s="179"/>
      <c r="C713" s="79"/>
      <c r="D713" s="181"/>
      <c r="E713" s="78"/>
      <c r="F713" s="79"/>
      <c r="G713" s="188"/>
      <c r="H713" s="79"/>
      <c r="I713" s="24"/>
      <c r="J713" s="25"/>
      <c r="K713" s="184"/>
      <c r="L713" s="79"/>
      <c r="M713" s="189"/>
      <c r="N713" s="79"/>
      <c r="O713" s="186"/>
      <c r="P713" s="79"/>
      <c r="Q713" s="190"/>
      <c r="R713" s="79"/>
      <c r="S713" s="181"/>
      <c r="T713" s="79"/>
      <c r="U713" s="181"/>
      <c r="V713" s="79"/>
      <c r="W713" s="179"/>
      <c r="X713" s="79"/>
      <c r="Y713" s="179"/>
      <c r="Z713" s="79"/>
      <c r="AA713" s="181"/>
      <c r="AB713" s="79"/>
      <c r="AC713" s="181"/>
      <c r="AD713" s="79"/>
      <c r="AE713" s="179"/>
      <c r="AF713" s="79"/>
      <c r="AG713" s="179"/>
      <c r="AH713" s="79"/>
      <c r="AI713" s="181"/>
      <c r="AJ713" s="79"/>
      <c r="AK713" s="181"/>
      <c r="AL713" s="79"/>
      <c r="AM713" s="179"/>
      <c r="AN713" s="79"/>
      <c r="AO713" s="179"/>
      <c r="AP713" s="79"/>
      <c r="AQ713" s="181"/>
      <c r="AR713" s="79"/>
      <c r="AS713" s="181"/>
      <c r="AT713" s="79"/>
      <c r="AU713" s="179"/>
      <c r="AV713" s="79"/>
      <c r="AW713" s="179"/>
      <c r="AX713" s="79"/>
      <c r="AY713" s="181"/>
      <c r="AZ713" s="79"/>
      <c r="BA713" s="181"/>
      <c r="BB713" s="79"/>
      <c r="BC713" s="179"/>
      <c r="BD713" s="79"/>
      <c r="BE713" s="179"/>
      <c r="BF713" s="79"/>
      <c r="BG713" s="181"/>
      <c r="BH713" s="79"/>
      <c r="BI713" s="181"/>
      <c r="BJ713" s="79"/>
      <c r="BK713" s="179"/>
      <c r="BL713" s="79"/>
      <c r="BM713" s="179"/>
      <c r="BN713" s="79"/>
      <c r="BO713" s="180"/>
      <c r="BP713" s="78"/>
      <c r="BQ713" s="79"/>
      <c r="BR713" s="26"/>
      <c r="BS713" s="191"/>
      <c r="BT713" s="79"/>
      <c r="BU713" s="192"/>
      <c r="BV713" s="78"/>
      <c r="BW713" s="78"/>
      <c r="BX713" s="78"/>
      <c r="BY713" s="78"/>
      <c r="BZ713" s="78"/>
      <c r="CA713" s="79"/>
      <c r="CB713" s="192"/>
      <c r="CC713" s="78"/>
      <c r="CD713" s="78"/>
      <c r="CE713" s="78"/>
      <c r="CF713" s="78"/>
      <c r="CG713" s="78"/>
      <c r="CH713" s="79"/>
      <c r="CI713" s="27">
        <f t="shared" si="1"/>
        <v>0</v>
      </c>
    </row>
    <row r="714" spans="1:87" ht="34.5" customHeight="1" x14ac:dyDescent="0.25">
      <c r="A714" s="23">
        <f t="shared" si="0"/>
        <v>702</v>
      </c>
      <c r="B714" s="182"/>
      <c r="C714" s="79"/>
      <c r="D714" s="179"/>
      <c r="E714" s="78"/>
      <c r="F714" s="79"/>
      <c r="G714" s="183"/>
      <c r="H714" s="79"/>
      <c r="I714" s="24"/>
      <c r="J714" s="28"/>
      <c r="K714" s="184"/>
      <c r="L714" s="79"/>
      <c r="M714" s="185"/>
      <c r="N714" s="79"/>
      <c r="O714" s="186"/>
      <c r="P714" s="79"/>
      <c r="Q714" s="187"/>
      <c r="R714" s="79"/>
      <c r="S714" s="181"/>
      <c r="T714" s="79"/>
      <c r="U714" s="181"/>
      <c r="V714" s="79"/>
      <c r="W714" s="182"/>
      <c r="X714" s="79"/>
      <c r="Y714" s="182"/>
      <c r="Z714" s="79"/>
      <c r="AA714" s="181"/>
      <c r="AB714" s="79"/>
      <c r="AC714" s="181"/>
      <c r="AD714" s="79"/>
      <c r="AE714" s="182"/>
      <c r="AF714" s="79"/>
      <c r="AG714" s="182"/>
      <c r="AH714" s="79"/>
      <c r="AI714" s="181"/>
      <c r="AJ714" s="79"/>
      <c r="AK714" s="181"/>
      <c r="AL714" s="79"/>
      <c r="AM714" s="182"/>
      <c r="AN714" s="79"/>
      <c r="AO714" s="182"/>
      <c r="AP714" s="79"/>
      <c r="AQ714" s="181"/>
      <c r="AR714" s="79"/>
      <c r="AS714" s="181"/>
      <c r="AT714" s="79"/>
      <c r="AU714" s="182"/>
      <c r="AV714" s="79"/>
      <c r="AW714" s="182"/>
      <c r="AX714" s="79"/>
      <c r="AY714" s="181"/>
      <c r="AZ714" s="79"/>
      <c r="BA714" s="181"/>
      <c r="BB714" s="79"/>
      <c r="BC714" s="182"/>
      <c r="BD714" s="79"/>
      <c r="BE714" s="182"/>
      <c r="BF714" s="79"/>
      <c r="BG714" s="181"/>
      <c r="BH714" s="79"/>
      <c r="BI714" s="181"/>
      <c r="BJ714" s="79"/>
      <c r="BK714" s="182"/>
      <c r="BL714" s="79"/>
      <c r="BM714" s="182"/>
      <c r="BN714" s="79"/>
      <c r="BO714" s="180"/>
      <c r="BP714" s="78"/>
      <c r="BQ714" s="79"/>
      <c r="BR714" s="26"/>
      <c r="BS714" s="193"/>
      <c r="BT714" s="79"/>
      <c r="BU714" s="192"/>
      <c r="BV714" s="78"/>
      <c r="BW714" s="78"/>
      <c r="BX714" s="78"/>
      <c r="BY714" s="78"/>
      <c r="BZ714" s="78"/>
      <c r="CA714" s="79"/>
      <c r="CB714" s="192"/>
      <c r="CC714" s="78"/>
      <c r="CD714" s="78"/>
      <c r="CE714" s="78"/>
      <c r="CF714" s="78"/>
      <c r="CG714" s="78"/>
      <c r="CH714" s="79"/>
      <c r="CI714" s="27">
        <f t="shared" si="1"/>
        <v>0</v>
      </c>
    </row>
    <row r="715" spans="1:87" ht="34.5" customHeight="1" x14ac:dyDescent="0.25">
      <c r="A715" s="23">
        <f t="shared" si="0"/>
        <v>703</v>
      </c>
      <c r="B715" s="179"/>
      <c r="C715" s="79"/>
      <c r="D715" s="181"/>
      <c r="E715" s="78"/>
      <c r="F715" s="79"/>
      <c r="G715" s="188"/>
      <c r="H715" s="79"/>
      <c r="I715" s="24"/>
      <c r="J715" s="25"/>
      <c r="K715" s="184"/>
      <c r="L715" s="79"/>
      <c r="M715" s="189"/>
      <c r="N715" s="79"/>
      <c r="O715" s="186"/>
      <c r="P715" s="79"/>
      <c r="Q715" s="190"/>
      <c r="R715" s="79"/>
      <c r="S715" s="181"/>
      <c r="T715" s="79"/>
      <c r="U715" s="181"/>
      <c r="V715" s="79"/>
      <c r="W715" s="179"/>
      <c r="X715" s="79"/>
      <c r="Y715" s="179"/>
      <c r="Z715" s="79"/>
      <c r="AA715" s="181"/>
      <c r="AB715" s="79"/>
      <c r="AC715" s="181"/>
      <c r="AD715" s="79"/>
      <c r="AE715" s="179"/>
      <c r="AF715" s="79"/>
      <c r="AG715" s="179"/>
      <c r="AH715" s="79"/>
      <c r="AI715" s="181"/>
      <c r="AJ715" s="79"/>
      <c r="AK715" s="181"/>
      <c r="AL715" s="79"/>
      <c r="AM715" s="179"/>
      <c r="AN715" s="79"/>
      <c r="AO715" s="179"/>
      <c r="AP715" s="79"/>
      <c r="AQ715" s="181"/>
      <c r="AR715" s="79"/>
      <c r="AS715" s="181"/>
      <c r="AT715" s="79"/>
      <c r="AU715" s="179"/>
      <c r="AV715" s="79"/>
      <c r="AW715" s="179"/>
      <c r="AX715" s="79"/>
      <c r="AY715" s="181"/>
      <c r="AZ715" s="79"/>
      <c r="BA715" s="181"/>
      <c r="BB715" s="79"/>
      <c r="BC715" s="179"/>
      <c r="BD715" s="79"/>
      <c r="BE715" s="179"/>
      <c r="BF715" s="79"/>
      <c r="BG715" s="181"/>
      <c r="BH715" s="79"/>
      <c r="BI715" s="181"/>
      <c r="BJ715" s="79"/>
      <c r="BK715" s="179"/>
      <c r="BL715" s="79"/>
      <c r="BM715" s="179"/>
      <c r="BN715" s="79"/>
      <c r="BO715" s="180"/>
      <c r="BP715" s="78"/>
      <c r="BQ715" s="79"/>
      <c r="BR715" s="26"/>
      <c r="BS715" s="191"/>
      <c r="BT715" s="79"/>
      <c r="BU715" s="192"/>
      <c r="BV715" s="78"/>
      <c r="BW715" s="78"/>
      <c r="BX715" s="78"/>
      <c r="BY715" s="78"/>
      <c r="BZ715" s="78"/>
      <c r="CA715" s="79"/>
      <c r="CB715" s="192"/>
      <c r="CC715" s="78"/>
      <c r="CD715" s="78"/>
      <c r="CE715" s="78"/>
      <c r="CF715" s="78"/>
      <c r="CG715" s="78"/>
      <c r="CH715" s="79"/>
      <c r="CI715" s="27">
        <f t="shared" si="1"/>
        <v>0</v>
      </c>
    </row>
    <row r="716" spans="1:87" ht="34.5" customHeight="1" x14ac:dyDescent="0.25">
      <c r="A716" s="23">
        <f t="shared" si="0"/>
        <v>704</v>
      </c>
      <c r="B716" s="182"/>
      <c r="C716" s="79"/>
      <c r="D716" s="179"/>
      <c r="E716" s="78"/>
      <c r="F716" s="79"/>
      <c r="G716" s="183"/>
      <c r="H716" s="79"/>
      <c r="I716" s="24"/>
      <c r="J716" s="28"/>
      <c r="K716" s="184"/>
      <c r="L716" s="79"/>
      <c r="M716" s="185"/>
      <c r="N716" s="79"/>
      <c r="O716" s="186"/>
      <c r="P716" s="79"/>
      <c r="Q716" s="187"/>
      <c r="R716" s="79"/>
      <c r="S716" s="181"/>
      <c r="T716" s="79"/>
      <c r="U716" s="181"/>
      <c r="V716" s="79"/>
      <c r="W716" s="182"/>
      <c r="X716" s="79"/>
      <c r="Y716" s="182"/>
      <c r="Z716" s="79"/>
      <c r="AA716" s="181"/>
      <c r="AB716" s="79"/>
      <c r="AC716" s="181"/>
      <c r="AD716" s="79"/>
      <c r="AE716" s="182"/>
      <c r="AF716" s="79"/>
      <c r="AG716" s="182"/>
      <c r="AH716" s="79"/>
      <c r="AI716" s="181"/>
      <c r="AJ716" s="79"/>
      <c r="AK716" s="181"/>
      <c r="AL716" s="79"/>
      <c r="AM716" s="182"/>
      <c r="AN716" s="79"/>
      <c r="AO716" s="182"/>
      <c r="AP716" s="79"/>
      <c r="AQ716" s="181"/>
      <c r="AR716" s="79"/>
      <c r="AS716" s="181"/>
      <c r="AT716" s="79"/>
      <c r="AU716" s="182"/>
      <c r="AV716" s="79"/>
      <c r="AW716" s="182"/>
      <c r="AX716" s="79"/>
      <c r="AY716" s="181"/>
      <c r="AZ716" s="79"/>
      <c r="BA716" s="181"/>
      <c r="BB716" s="79"/>
      <c r="BC716" s="182"/>
      <c r="BD716" s="79"/>
      <c r="BE716" s="182"/>
      <c r="BF716" s="79"/>
      <c r="BG716" s="181"/>
      <c r="BH716" s="79"/>
      <c r="BI716" s="181"/>
      <c r="BJ716" s="79"/>
      <c r="BK716" s="182"/>
      <c r="BL716" s="79"/>
      <c r="BM716" s="182"/>
      <c r="BN716" s="79"/>
      <c r="BO716" s="180"/>
      <c r="BP716" s="78"/>
      <c r="BQ716" s="79"/>
      <c r="BR716" s="26"/>
      <c r="BS716" s="193"/>
      <c r="BT716" s="79"/>
      <c r="BU716" s="192"/>
      <c r="BV716" s="78"/>
      <c r="BW716" s="78"/>
      <c r="BX716" s="78"/>
      <c r="BY716" s="78"/>
      <c r="BZ716" s="78"/>
      <c r="CA716" s="79"/>
      <c r="CB716" s="192"/>
      <c r="CC716" s="78"/>
      <c r="CD716" s="78"/>
      <c r="CE716" s="78"/>
      <c r="CF716" s="78"/>
      <c r="CG716" s="78"/>
      <c r="CH716" s="79"/>
      <c r="CI716" s="27">
        <f t="shared" si="1"/>
        <v>0</v>
      </c>
    </row>
    <row r="717" spans="1:87" ht="34.5" customHeight="1" x14ac:dyDescent="0.25">
      <c r="A717" s="23">
        <f t="shared" si="0"/>
        <v>705</v>
      </c>
      <c r="B717" s="179"/>
      <c r="C717" s="79"/>
      <c r="D717" s="181"/>
      <c r="E717" s="78"/>
      <c r="F717" s="79"/>
      <c r="G717" s="188"/>
      <c r="H717" s="79"/>
      <c r="I717" s="24"/>
      <c r="J717" s="25"/>
      <c r="K717" s="184"/>
      <c r="L717" s="79"/>
      <c r="M717" s="189"/>
      <c r="N717" s="79"/>
      <c r="O717" s="186"/>
      <c r="P717" s="79"/>
      <c r="Q717" s="190"/>
      <c r="R717" s="79"/>
      <c r="S717" s="181"/>
      <c r="T717" s="79"/>
      <c r="U717" s="181"/>
      <c r="V717" s="79"/>
      <c r="W717" s="179"/>
      <c r="X717" s="79"/>
      <c r="Y717" s="179"/>
      <c r="Z717" s="79"/>
      <c r="AA717" s="181"/>
      <c r="AB717" s="79"/>
      <c r="AC717" s="181"/>
      <c r="AD717" s="79"/>
      <c r="AE717" s="179"/>
      <c r="AF717" s="79"/>
      <c r="AG717" s="179"/>
      <c r="AH717" s="79"/>
      <c r="AI717" s="181"/>
      <c r="AJ717" s="79"/>
      <c r="AK717" s="181"/>
      <c r="AL717" s="79"/>
      <c r="AM717" s="179"/>
      <c r="AN717" s="79"/>
      <c r="AO717" s="179"/>
      <c r="AP717" s="79"/>
      <c r="AQ717" s="181"/>
      <c r="AR717" s="79"/>
      <c r="AS717" s="181"/>
      <c r="AT717" s="79"/>
      <c r="AU717" s="179"/>
      <c r="AV717" s="79"/>
      <c r="AW717" s="179"/>
      <c r="AX717" s="79"/>
      <c r="AY717" s="181"/>
      <c r="AZ717" s="79"/>
      <c r="BA717" s="181"/>
      <c r="BB717" s="79"/>
      <c r="BC717" s="179"/>
      <c r="BD717" s="79"/>
      <c r="BE717" s="179"/>
      <c r="BF717" s="79"/>
      <c r="BG717" s="181"/>
      <c r="BH717" s="79"/>
      <c r="BI717" s="181"/>
      <c r="BJ717" s="79"/>
      <c r="BK717" s="179"/>
      <c r="BL717" s="79"/>
      <c r="BM717" s="179"/>
      <c r="BN717" s="79"/>
      <c r="BO717" s="180"/>
      <c r="BP717" s="78"/>
      <c r="BQ717" s="79"/>
      <c r="BR717" s="26"/>
      <c r="BS717" s="191"/>
      <c r="BT717" s="79"/>
      <c r="BU717" s="192"/>
      <c r="BV717" s="78"/>
      <c r="BW717" s="78"/>
      <c r="BX717" s="78"/>
      <c r="BY717" s="78"/>
      <c r="BZ717" s="78"/>
      <c r="CA717" s="79"/>
      <c r="CB717" s="192"/>
      <c r="CC717" s="78"/>
      <c r="CD717" s="78"/>
      <c r="CE717" s="78"/>
      <c r="CF717" s="78"/>
      <c r="CG717" s="78"/>
      <c r="CH717" s="79"/>
      <c r="CI717" s="27">
        <f t="shared" si="1"/>
        <v>0</v>
      </c>
    </row>
    <row r="718" spans="1:87" ht="34.5" customHeight="1" x14ac:dyDescent="0.25">
      <c r="A718" s="23">
        <f t="shared" si="0"/>
        <v>706</v>
      </c>
      <c r="B718" s="182"/>
      <c r="C718" s="79"/>
      <c r="D718" s="179"/>
      <c r="E718" s="78"/>
      <c r="F718" s="79"/>
      <c r="G718" s="183"/>
      <c r="H718" s="79"/>
      <c r="I718" s="24"/>
      <c r="J718" s="28"/>
      <c r="K718" s="184"/>
      <c r="L718" s="79"/>
      <c r="M718" s="185"/>
      <c r="N718" s="79"/>
      <c r="O718" s="186"/>
      <c r="P718" s="79"/>
      <c r="Q718" s="187"/>
      <c r="R718" s="79"/>
      <c r="S718" s="181"/>
      <c r="T718" s="79"/>
      <c r="U718" s="181"/>
      <c r="V718" s="79"/>
      <c r="W718" s="182"/>
      <c r="X718" s="79"/>
      <c r="Y718" s="182"/>
      <c r="Z718" s="79"/>
      <c r="AA718" s="181"/>
      <c r="AB718" s="79"/>
      <c r="AC718" s="181"/>
      <c r="AD718" s="79"/>
      <c r="AE718" s="182"/>
      <c r="AF718" s="79"/>
      <c r="AG718" s="182"/>
      <c r="AH718" s="79"/>
      <c r="AI718" s="181"/>
      <c r="AJ718" s="79"/>
      <c r="AK718" s="181"/>
      <c r="AL718" s="79"/>
      <c r="AM718" s="182"/>
      <c r="AN718" s="79"/>
      <c r="AO718" s="182"/>
      <c r="AP718" s="79"/>
      <c r="AQ718" s="181"/>
      <c r="AR718" s="79"/>
      <c r="AS718" s="181"/>
      <c r="AT718" s="79"/>
      <c r="AU718" s="182"/>
      <c r="AV718" s="79"/>
      <c r="AW718" s="182"/>
      <c r="AX718" s="79"/>
      <c r="AY718" s="181"/>
      <c r="AZ718" s="79"/>
      <c r="BA718" s="181"/>
      <c r="BB718" s="79"/>
      <c r="BC718" s="182"/>
      <c r="BD718" s="79"/>
      <c r="BE718" s="182"/>
      <c r="BF718" s="79"/>
      <c r="BG718" s="181"/>
      <c r="BH718" s="79"/>
      <c r="BI718" s="181"/>
      <c r="BJ718" s="79"/>
      <c r="BK718" s="182"/>
      <c r="BL718" s="79"/>
      <c r="BM718" s="182"/>
      <c r="BN718" s="79"/>
      <c r="BO718" s="180"/>
      <c r="BP718" s="78"/>
      <c r="BQ718" s="79"/>
      <c r="BR718" s="26"/>
      <c r="BS718" s="193"/>
      <c r="BT718" s="79"/>
      <c r="BU718" s="192"/>
      <c r="BV718" s="78"/>
      <c r="BW718" s="78"/>
      <c r="BX718" s="78"/>
      <c r="BY718" s="78"/>
      <c r="BZ718" s="78"/>
      <c r="CA718" s="79"/>
      <c r="CB718" s="192"/>
      <c r="CC718" s="78"/>
      <c r="CD718" s="78"/>
      <c r="CE718" s="78"/>
      <c r="CF718" s="78"/>
      <c r="CG718" s="78"/>
      <c r="CH718" s="79"/>
      <c r="CI718" s="27">
        <f t="shared" si="1"/>
        <v>0</v>
      </c>
    </row>
    <row r="719" spans="1:87" ht="34.5" customHeight="1" x14ac:dyDescent="0.25">
      <c r="A719" s="23">
        <f t="shared" si="0"/>
        <v>707</v>
      </c>
      <c r="B719" s="179"/>
      <c r="C719" s="79"/>
      <c r="D719" s="181"/>
      <c r="E719" s="78"/>
      <c r="F719" s="79"/>
      <c r="G719" s="188"/>
      <c r="H719" s="79"/>
      <c r="I719" s="24"/>
      <c r="J719" s="25"/>
      <c r="K719" s="184"/>
      <c r="L719" s="79"/>
      <c r="M719" s="189"/>
      <c r="N719" s="79"/>
      <c r="O719" s="186"/>
      <c r="P719" s="79"/>
      <c r="Q719" s="190"/>
      <c r="R719" s="79"/>
      <c r="S719" s="181"/>
      <c r="T719" s="79"/>
      <c r="U719" s="181"/>
      <c r="V719" s="79"/>
      <c r="W719" s="179"/>
      <c r="X719" s="79"/>
      <c r="Y719" s="179"/>
      <c r="Z719" s="79"/>
      <c r="AA719" s="181"/>
      <c r="AB719" s="79"/>
      <c r="AC719" s="181"/>
      <c r="AD719" s="79"/>
      <c r="AE719" s="179"/>
      <c r="AF719" s="79"/>
      <c r="AG719" s="179"/>
      <c r="AH719" s="79"/>
      <c r="AI719" s="181"/>
      <c r="AJ719" s="79"/>
      <c r="AK719" s="181"/>
      <c r="AL719" s="79"/>
      <c r="AM719" s="179"/>
      <c r="AN719" s="79"/>
      <c r="AO719" s="179"/>
      <c r="AP719" s="79"/>
      <c r="AQ719" s="181"/>
      <c r="AR719" s="79"/>
      <c r="AS719" s="181"/>
      <c r="AT719" s="79"/>
      <c r="AU719" s="179"/>
      <c r="AV719" s="79"/>
      <c r="AW719" s="179"/>
      <c r="AX719" s="79"/>
      <c r="AY719" s="181"/>
      <c r="AZ719" s="79"/>
      <c r="BA719" s="181"/>
      <c r="BB719" s="79"/>
      <c r="BC719" s="179"/>
      <c r="BD719" s="79"/>
      <c r="BE719" s="179"/>
      <c r="BF719" s="79"/>
      <c r="BG719" s="181"/>
      <c r="BH719" s="79"/>
      <c r="BI719" s="181"/>
      <c r="BJ719" s="79"/>
      <c r="BK719" s="179"/>
      <c r="BL719" s="79"/>
      <c r="BM719" s="179"/>
      <c r="BN719" s="79"/>
      <c r="BO719" s="180"/>
      <c r="BP719" s="78"/>
      <c r="BQ719" s="79"/>
      <c r="BR719" s="26"/>
      <c r="BS719" s="191"/>
      <c r="BT719" s="79"/>
      <c r="BU719" s="192"/>
      <c r="BV719" s="78"/>
      <c r="BW719" s="78"/>
      <c r="BX719" s="78"/>
      <c r="BY719" s="78"/>
      <c r="BZ719" s="78"/>
      <c r="CA719" s="79"/>
      <c r="CB719" s="192"/>
      <c r="CC719" s="78"/>
      <c r="CD719" s="78"/>
      <c r="CE719" s="78"/>
      <c r="CF719" s="78"/>
      <c r="CG719" s="78"/>
      <c r="CH719" s="79"/>
      <c r="CI719" s="27">
        <f t="shared" si="1"/>
        <v>0</v>
      </c>
    </row>
    <row r="720" spans="1:87" ht="34.5" customHeight="1" x14ac:dyDescent="0.25">
      <c r="A720" s="23">
        <f t="shared" si="0"/>
        <v>708</v>
      </c>
      <c r="B720" s="182"/>
      <c r="C720" s="79"/>
      <c r="D720" s="179"/>
      <c r="E720" s="78"/>
      <c r="F720" s="79"/>
      <c r="G720" s="183"/>
      <c r="H720" s="79"/>
      <c r="I720" s="24"/>
      <c r="J720" s="28"/>
      <c r="K720" s="184"/>
      <c r="L720" s="79"/>
      <c r="M720" s="185"/>
      <c r="N720" s="79"/>
      <c r="O720" s="186"/>
      <c r="P720" s="79"/>
      <c r="Q720" s="187"/>
      <c r="R720" s="79"/>
      <c r="S720" s="181"/>
      <c r="T720" s="79"/>
      <c r="U720" s="181"/>
      <c r="V720" s="79"/>
      <c r="W720" s="182"/>
      <c r="X720" s="79"/>
      <c r="Y720" s="182"/>
      <c r="Z720" s="79"/>
      <c r="AA720" s="181"/>
      <c r="AB720" s="79"/>
      <c r="AC720" s="181"/>
      <c r="AD720" s="79"/>
      <c r="AE720" s="182"/>
      <c r="AF720" s="79"/>
      <c r="AG720" s="182"/>
      <c r="AH720" s="79"/>
      <c r="AI720" s="181"/>
      <c r="AJ720" s="79"/>
      <c r="AK720" s="181"/>
      <c r="AL720" s="79"/>
      <c r="AM720" s="182"/>
      <c r="AN720" s="79"/>
      <c r="AO720" s="182"/>
      <c r="AP720" s="79"/>
      <c r="AQ720" s="181"/>
      <c r="AR720" s="79"/>
      <c r="AS720" s="181"/>
      <c r="AT720" s="79"/>
      <c r="AU720" s="182"/>
      <c r="AV720" s="79"/>
      <c r="AW720" s="182"/>
      <c r="AX720" s="79"/>
      <c r="AY720" s="181"/>
      <c r="AZ720" s="79"/>
      <c r="BA720" s="181"/>
      <c r="BB720" s="79"/>
      <c r="BC720" s="182"/>
      <c r="BD720" s="79"/>
      <c r="BE720" s="182"/>
      <c r="BF720" s="79"/>
      <c r="BG720" s="181"/>
      <c r="BH720" s="79"/>
      <c r="BI720" s="181"/>
      <c r="BJ720" s="79"/>
      <c r="BK720" s="182"/>
      <c r="BL720" s="79"/>
      <c r="BM720" s="182"/>
      <c r="BN720" s="79"/>
      <c r="BO720" s="180"/>
      <c r="BP720" s="78"/>
      <c r="BQ720" s="79"/>
      <c r="BR720" s="26"/>
      <c r="BS720" s="193"/>
      <c r="BT720" s="79"/>
      <c r="BU720" s="192"/>
      <c r="BV720" s="78"/>
      <c r="BW720" s="78"/>
      <c r="BX720" s="78"/>
      <c r="BY720" s="78"/>
      <c r="BZ720" s="78"/>
      <c r="CA720" s="79"/>
      <c r="CB720" s="192"/>
      <c r="CC720" s="78"/>
      <c r="CD720" s="78"/>
      <c r="CE720" s="78"/>
      <c r="CF720" s="78"/>
      <c r="CG720" s="78"/>
      <c r="CH720" s="79"/>
      <c r="CI720" s="27">
        <f t="shared" si="1"/>
        <v>0</v>
      </c>
    </row>
    <row r="721" spans="1:87" ht="34.5" customHeight="1" x14ac:dyDescent="0.25">
      <c r="A721" s="23">
        <f t="shared" si="0"/>
        <v>709</v>
      </c>
      <c r="B721" s="179"/>
      <c r="C721" s="79"/>
      <c r="D721" s="181"/>
      <c r="E721" s="78"/>
      <c r="F721" s="79"/>
      <c r="G721" s="188"/>
      <c r="H721" s="79"/>
      <c r="I721" s="24"/>
      <c r="J721" s="25"/>
      <c r="K721" s="184"/>
      <c r="L721" s="79"/>
      <c r="M721" s="189"/>
      <c r="N721" s="79"/>
      <c r="O721" s="186"/>
      <c r="P721" s="79"/>
      <c r="Q721" s="190"/>
      <c r="R721" s="79"/>
      <c r="S721" s="181"/>
      <c r="T721" s="79"/>
      <c r="U721" s="181"/>
      <c r="V721" s="79"/>
      <c r="W721" s="179"/>
      <c r="X721" s="79"/>
      <c r="Y721" s="179"/>
      <c r="Z721" s="79"/>
      <c r="AA721" s="181"/>
      <c r="AB721" s="79"/>
      <c r="AC721" s="181"/>
      <c r="AD721" s="79"/>
      <c r="AE721" s="179"/>
      <c r="AF721" s="79"/>
      <c r="AG721" s="179"/>
      <c r="AH721" s="79"/>
      <c r="AI721" s="181"/>
      <c r="AJ721" s="79"/>
      <c r="AK721" s="181"/>
      <c r="AL721" s="79"/>
      <c r="AM721" s="179"/>
      <c r="AN721" s="79"/>
      <c r="AO721" s="179"/>
      <c r="AP721" s="79"/>
      <c r="AQ721" s="181"/>
      <c r="AR721" s="79"/>
      <c r="AS721" s="181"/>
      <c r="AT721" s="79"/>
      <c r="AU721" s="179"/>
      <c r="AV721" s="79"/>
      <c r="AW721" s="179"/>
      <c r="AX721" s="79"/>
      <c r="AY721" s="181"/>
      <c r="AZ721" s="79"/>
      <c r="BA721" s="181"/>
      <c r="BB721" s="79"/>
      <c r="BC721" s="179"/>
      <c r="BD721" s="79"/>
      <c r="BE721" s="179"/>
      <c r="BF721" s="79"/>
      <c r="BG721" s="181"/>
      <c r="BH721" s="79"/>
      <c r="BI721" s="181"/>
      <c r="BJ721" s="79"/>
      <c r="BK721" s="179"/>
      <c r="BL721" s="79"/>
      <c r="BM721" s="179"/>
      <c r="BN721" s="79"/>
      <c r="BO721" s="180"/>
      <c r="BP721" s="78"/>
      <c r="BQ721" s="79"/>
      <c r="BR721" s="26"/>
      <c r="BS721" s="191"/>
      <c r="BT721" s="79"/>
      <c r="BU721" s="192"/>
      <c r="BV721" s="78"/>
      <c r="BW721" s="78"/>
      <c r="BX721" s="78"/>
      <c r="BY721" s="78"/>
      <c r="BZ721" s="78"/>
      <c r="CA721" s="79"/>
      <c r="CB721" s="192"/>
      <c r="CC721" s="78"/>
      <c r="CD721" s="78"/>
      <c r="CE721" s="78"/>
      <c r="CF721" s="78"/>
      <c r="CG721" s="78"/>
      <c r="CH721" s="79"/>
      <c r="CI721" s="27">
        <f t="shared" si="1"/>
        <v>0</v>
      </c>
    </row>
    <row r="722" spans="1:87" ht="34.5" customHeight="1" x14ac:dyDescent="0.25">
      <c r="A722" s="23">
        <f t="shared" si="0"/>
        <v>710</v>
      </c>
      <c r="B722" s="182"/>
      <c r="C722" s="79"/>
      <c r="D722" s="179"/>
      <c r="E722" s="78"/>
      <c r="F722" s="79"/>
      <c r="G722" s="183"/>
      <c r="H722" s="79"/>
      <c r="I722" s="24"/>
      <c r="J722" s="28"/>
      <c r="K722" s="184"/>
      <c r="L722" s="79"/>
      <c r="M722" s="185"/>
      <c r="N722" s="79"/>
      <c r="O722" s="186"/>
      <c r="P722" s="79"/>
      <c r="Q722" s="187"/>
      <c r="R722" s="79"/>
      <c r="S722" s="181"/>
      <c r="T722" s="79"/>
      <c r="U722" s="181"/>
      <c r="V722" s="79"/>
      <c r="W722" s="182"/>
      <c r="X722" s="79"/>
      <c r="Y722" s="182"/>
      <c r="Z722" s="79"/>
      <c r="AA722" s="181"/>
      <c r="AB722" s="79"/>
      <c r="AC722" s="181"/>
      <c r="AD722" s="79"/>
      <c r="AE722" s="182"/>
      <c r="AF722" s="79"/>
      <c r="AG722" s="182"/>
      <c r="AH722" s="79"/>
      <c r="AI722" s="181"/>
      <c r="AJ722" s="79"/>
      <c r="AK722" s="181"/>
      <c r="AL722" s="79"/>
      <c r="AM722" s="182"/>
      <c r="AN722" s="79"/>
      <c r="AO722" s="182"/>
      <c r="AP722" s="79"/>
      <c r="AQ722" s="181"/>
      <c r="AR722" s="79"/>
      <c r="AS722" s="181"/>
      <c r="AT722" s="79"/>
      <c r="AU722" s="182"/>
      <c r="AV722" s="79"/>
      <c r="AW722" s="182"/>
      <c r="AX722" s="79"/>
      <c r="AY722" s="181"/>
      <c r="AZ722" s="79"/>
      <c r="BA722" s="181"/>
      <c r="BB722" s="79"/>
      <c r="BC722" s="182"/>
      <c r="BD722" s="79"/>
      <c r="BE722" s="182"/>
      <c r="BF722" s="79"/>
      <c r="BG722" s="181"/>
      <c r="BH722" s="79"/>
      <c r="BI722" s="181"/>
      <c r="BJ722" s="79"/>
      <c r="BK722" s="182"/>
      <c r="BL722" s="79"/>
      <c r="BM722" s="182"/>
      <c r="BN722" s="79"/>
      <c r="BO722" s="180"/>
      <c r="BP722" s="78"/>
      <c r="BQ722" s="79"/>
      <c r="BR722" s="26"/>
      <c r="BS722" s="193"/>
      <c r="BT722" s="79"/>
      <c r="BU722" s="192"/>
      <c r="BV722" s="78"/>
      <c r="BW722" s="78"/>
      <c r="BX722" s="78"/>
      <c r="BY722" s="78"/>
      <c r="BZ722" s="78"/>
      <c r="CA722" s="79"/>
      <c r="CB722" s="192"/>
      <c r="CC722" s="78"/>
      <c r="CD722" s="78"/>
      <c r="CE722" s="78"/>
      <c r="CF722" s="78"/>
      <c r="CG722" s="78"/>
      <c r="CH722" s="79"/>
      <c r="CI722" s="27">
        <f t="shared" si="1"/>
        <v>0</v>
      </c>
    </row>
    <row r="723" spans="1:87" ht="34.5" customHeight="1" x14ac:dyDescent="0.25">
      <c r="A723" s="23">
        <f t="shared" si="0"/>
        <v>711</v>
      </c>
      <c r="B723" s="179"/>
      <c r="C723" s="79"/>
      <c r="D723" s="181"/>
      <c r="E723" s="78"/>
      <c r="F723" s="79"/>
      <c r="G723" s="188"/>
      <c r="H723" s="79"/>
      <c r="I723" s="24"/>
      <c r="J723" s="25"/>
      <c r="K723" s="184"/>
      <c r="L723" s="79"/>
      <c r="M723" s="189"/>
      <c r="N723" s="79"/>
      <c r="O723" s="186"/>
      <c r="P723" s="79"/>
      <c r="Q723" s="190"/>
      <c r="R723" s="79"/>
      <c r="S723" s="181"/>
      <c r="T723" s="79"/>
      <c r="U723" s="181"/>
      <c r="V723" s="79"/>
      <c r="W723" s="179"/>
      <c r="X723" s="79"/>
      <c r="Y723" s="179"/>
      <c r="Z723" s="79"/>
      <c r="AA723" s="181"/>
      <c r="AB723" s="79"/>
      <c r="AC723" s="181"/>
      <c r="AD723" s="79"/>
      <c r="AE723" s="179"/>
      <c r="AF723" s="79"/>
      <c r="AG723" s="179"/>
      <c r="AH723" s="79"/>
      <c r="AI723" s="181"/>
      <c r="AJ723" s="79"/>
      <c r="AK723" s="181"/>
      <c r="AL723" s="79"/>
      <c r="AM723" s="179"/>
      <c r="AN723" s="79"/>
      <c r="AO723" s="179"/>
      <c r="AP723" s="79"/>
      <c r="AQ723" s="181"/>
      <c r="AR723" s="79"/>
      <c r="AS723" s="181"/>
      <c r="AT723" s="79"/>
      <c r="AU723" s="179"/>
      <c r="AV723" s="79"/>
      <c r="AW723" s="179"/>
      <c r="AX723" s="79"/>
      <c r="AY723" s="181"/>
      <c r="AZ723" s="79"/>
      <c r="BA723" s="181"/>
      <c r="BB723" s="79"/>
      <c r="BC723" s="179"/>
      <c r="BD723" s="79"/>
      <c r="BE723" s="179"/>
      <c r="BF723" s="79"/>
      <c r="BG723" s="181"/>
      <c r="BH723" s="79"/>
      <c r="BI723" s="181"/>
      <c r="BJ723" s="79"/>
      <c r="BK723" s="179"/>
      <c r="BL723" s="79"/>
      <c r="BM723" s="179"/>
      <c r="BN723" s="79"/>
      <c r="BO723" s="180"/>
      <c r="BP723" s="78"/>
      <c r="BQ723" s="79"/>
      <c r="BR723" s="26"/>
      <c r="BS723" s="191"/>
      <c r="BT723" s="79"/>
      <c r="BU723" s="192"/>
      <c r="BV723" s="78"/>
      <c r="BW723" s="78"/>
      <c r="BX723" s="78"/>
      <c r="BY723" s="78"/>
      <c r="BZ723" s="78"/>
      <c r="CA723" s="79"/>
      <c r="CB723" s="192"/>
      <c r="CC723" s="78"/>
      <c r="CD723" s="78"/>
      <c r="CE723" s="78"/>
      <c r="CF723" s="78"/>
      <c r="CG723" s="78"/>
      <c r="CH723" s="79"/>
      <c r="CI723" s="27">
        <f t="shared" si="1"/>
        <v>0</v>
      </c>
    </row>
    <row r="724" spans="1:87" ht="34.5" customHeight="1" x14ac:dyDescent="0.25">
      <c r="A724" s="23">
        <f t="shared" si="0"/>
        <v>712</v>
      </c>
      <c r="B724" s="182"/>
      <c r="C724" s="79"/>
      <c r="D724" s="179"/>
      <c r="E724" s="78"/>
      <c r="F724" s="79"/>
      <c r="G724" s="183"/>
      <c r="H724" s="79"/>
      <c r="I724" s="24"/>
      <c r="J724" s="28"/>
      <c r="K724" s="184"/>
      <c r="L724" s="79"/>
      <c r="M724" s="185"/>
      <c r="N724" s="79"/>
      <c r="O724" s="186"/>
      <c r="P724" s="79"/>
      <c r="Q724" s="187"/>
      <c r="R724" s="79"/>
      <c r="S724" s="181"/>
      <c r="T724" s="79"/>
      <c r="U724" s="181"/>
      <c r="V724" s="79"/>
      <c r="W724" s="182"/>
      <c r="X724" s="79"/>
      <c r="Y724" s="182"/>
      <c r="Z724" s="79"/>
      <c r="AA724" s="181"/>
      <c r="AB724" s="79"/>
      <c r="AC724" s="181"/>
      <c r="AD724" s="79"/>
      <c r="AE724" s="182"/>
      <c r="AF724" s="79"/>
      <c r="AG724" s="182"/>
      <c r="AH724" s="79"/>
      <c r="AI724" s="181"/>
      <c r="AJ724" s="79"/>
      <c r="AK724" s="181"/>
      <c r="AL724" s="79"/>
      <c r="AM724" s="182"/>
      <c r="AN724" s="79"/>
      <c r="AO724" s="182"/>
      <c r="AP724" s="79"/>
      <c r="AQ724" s="181"/>
      <c r="AR724" s="79"/>
      <c r="AS724" s="181"/>
      <c r="AT724" s="79"/>
      <c r="AU724" s="182"/>
      <c r="AV724" s="79"/>
      <c r="AW724" s="182"/>
      <c r="AX724" s="79"/>
      <c r="AY724" s="181"/>
      <c r="AZ724" s="79"/>
      <c r="BA724" s="181"/>
      <c r="BB724" s="79"/>
      <c r="BC724" s="182"/>
      <c r="BD724" s="79"/>
      <c r="BE724" s="182"/>
      <c r="BF724" s="79"/>
      <c r="BG724" s="181"/>
      <c r="BH724" s="79"/>
      <c r="BI724" s="181"/>
      <c r="BJ724" s="79"/>
      <c r="BK724" s="182"/>
      <c r="BL724" s="79"/>
      <c r="BM724" s="182"/>
      <c r="BN724" s="79"/>
      <c r="BO724" s="180"/>
      <c r="BP724" s="78"/>
      <c r="BQ724" s="79"/>
      <c r="BR724" s="26"/>
      <c r="BS724" s="193"/>
      <c r="BT724" s="79"/>
      <c r="BU724" s="192"/>
      <c r="BV724" s="78"/>
      <c r="BW724" s="78"/>
      <c r="BX724" s="78"/>
      <c r="BY724" s="78"/>
      <c r="BZ724" s="78"/>
      <c r="CA724" s="79"/>
      <c r="CB724" s="192"/>
      <c r="CC724" s="78"/>
      <c r="CD724" s="78"/>
      <c r="CE724" s="78"/>
      <c r="CF724" s="78"/>
      <c r="CG724" s="78"/>
      <c r="CH724" s="79"/>
      <c r="CI724" s="27">
        <f t="shared" si="1"/>
        <v>0</v>
      </c>
    </row>
    <row r="725" spans="1:87" ht="34.5" customHeight="1" x14ac:dyDescent="0.25">
      <c r="A725" s="23">
        <f t="shared" si="0"/>
        <v>713</v>
      </c>
      <c r="B725" s="179"/>
      <c r="C725" s="79"/>
      <c r="D725" s="181"/>
      <c r="E725" s="78"/>
      <c r="F725" s="79"/>
      <c r="G725" s="188"/>
      <c r="H725" s="79"/>
      <c r="I725" s="24"/>
      <c r="J725" s="25"/>
      <c r="K725" s="184"/>
      <c r="L725" s="79"/>
      <c r="M725" s="189"/>
      <c r="N725" s="79"/>
      <c r="O725" s="186"/>
      <c r="P725" s="79"/>
      <c r="Q725" s="190"/>
      <c r="R725" s="79"/>
      <c r="S725" s="181"/>
      <c r="T725" s="79"/>
      <c r="U725" s="181"/>
      <c r="V725" s="79"/>
      <c r="W725" s="179"/>
      <c r="X725" s="79"/>
      <c r="Y725" s="179"/>
      <c r="Z725" s="79"/>
      <c r="AA725" s="181"/>
      <c r="AB725" s="79"/>
      <c r="AC725" s="181"/>
      <c r="AD725" s="79"/>
      <c r="AE725" s="179"/>
      <c r="AF725" s="79"/>
      <c r="AG725" s="179"/>
      <c r="AH725" s="79"/>
      <c r="AI725" s="181"/>
      <c r="AJ725" s="79"/>
      <c r="AK725" s="181"/>
      <c r="AL725" s="79"/>
      <c r="AM725" s="179"/>
      <c r="AN725" s="79"/>
      <c r="AO725" s="179"/>
      <c r="AP725" s="79"/>
      <c r="AQ725" s="181"/>
      <c r="AR725" s="79"/>
      <c r="AS725" s="181"/>
      <c r="AT725" s="79"/>
      <c r="AU725" s="179"/>
      <c r="AV725" s="79"/>
      <c r="AW725" s="179"/>
      <c r="AX725" s="79"/>
      <c r="AY725" s="181"/>
      <c r="AZ725" s="79"/>
      <c r="BA725" s="181"/>
      <c r="BB725" s="79"/>
      <c r="BC725" s="179"/>
      <c r="BD725" s="79"/>
      <c r="BE725" s="179"/>
      <c r="BF725" s="79"/>
      <c r="BG725" s="181"/>
      <c r="BH725" s="79"/>
      <c r="BI725" s="181"/>
      <c r="BJ725" s="79"/>
      <c r="BK725" s="179"/>
      <c r="BL725" s="79"/>
      <c r="BM725" s="179"/>
      <c r="BN725" s="79"/>
      <c r="BO725" s="180"/>
      <c r="BP725" s="78"/>
      <c r="BQ725" s="79"/>
      <c r="BR725" s="26"/>
      <c r="BS725" s="191"/>
      <c r="BT725" s="79"/>
      <c r="BU725" s="192"/>
      <c r="BV725" s="78"/>
      <c r="BW725" s="78"/>
      <c r="BX725" s="78"/>
      <c r="BY725" s="78"/>
      <c r="BZ725" s="78"/>
      <c r="CA725" s="79"/>
      <c r="CB725" s="192"/>
      <c r="CC725" s="78"/>
      <c r="CD725" s="78"/>
      <c r="CE725" s="78"/>
      <c r="CF725" s="78"/>
      <c r="CG725" s="78"/>
      <c r="CH725" s="79"/>
      <c r="CI725" s="27">
        <f t="shared" si="1"/>
        <v>0</v>
      </c>
    </row>
    <row r="726" spans="1:87" ht="34.5" customHeight="1" x14ac:dyDescent="0.25">
      <c r="A726" s="23">
        <f t="shared" si="0"/>
        <v>714</v>
      </c>
      <c r="B726" s="182"/>
      <c r="C726" s="79"/>
      <c r="D726" s="179"/>
      <c r="E726" s="78"/>
      <c r="F726" s="79"/>
      <c r="G726" s="183"/>
      <c r="H726" s="79"/>
      <c r="I726" s="24"/>
      <c r="J726" s="28"/>
      <c r="K726" s="184"/>
      <c r="L726" s="79"/>
      <c r="M726" s="185"/>
      <c r="N726" s="79"/>
      <c r="O726" s="186"/>
      <c r="P726" s="79"/>
      <c r="Q726" s="187"/>
      <c r="R726" s="79"/>
      <c r="S726" s="181"/>
      <c r="T726" s="79"/>
      <c r="U726" s="181"/>
      <c r="V726" s="79"/>
      <c r="W726" s="182"/>
      <c r="X726" s="79"/>
      <c r="Y726" s="182"/>
      <c r="Z726" s="79"/>
      <c r="AA726" s="181"/>
      <c r="AB726" s="79"/>
      <c r="AC726" s="181"/>
      <c r="AD726" s="79"/>
      <c r="AE726" s="182"/>
      <c r="AF726" s="79"/>
      <c r="AG726" s="182"/>
      <c r="AH726" s="79"/>
      <c r="AI726" s="181"/>
      <c r="AJ726" s="79"/>
      <c r="AK726" s="181"/>
      <c r="AL726" s="79"/>
      <c r="AM726" s="182"/>
      <c r="AN726" s="79"/>
      <c r="AO726" s="182"/>
      <c r="AP726" s="79"/>
      <c r="AQ726" s="181"/>
      <c r="AR726" s="79"/>
      <c r="AS726" s="181"/>
      <c r="AT726" s="79"/>
      <c r="AU726" s="182"/>
      <c r="AV726" s="79"/>
      <c r="AW726" s="182"/>
      <c r="AX726" s="79"/>
      <c r="AY726" s="181"/>
      <c r="AZ726" s="79"/>
      <c r="BA726" s="181"/>
      <c r="BB726" s="79"/>
      <c r="BC726" s="182"/>
      <c r="BD726" s="79"/>
      <c r="BE726" s="182"/>
      <c r="BF726" s="79"/>
      <c r="BG726" s="181"/>
      <c r="BH726" s="79"/>
      <c r="BI726" s="181"/>
      <c r="BJ726" s="79"/>
      <c r="BK726" s="182"/>
      <c r="BL726" s="79"/>
      <c r="BM726" s="182"/>
      <c r="BN726" s="79"/>
      <c r="BO726" s="180"/>
      <c r="BP726" s="78"/>
      <c r="BQ726" s="79"/>
      <c r="BR726" s="26"/>
      <c r="BS726" s="193"/>
      <c r="BT726" s="79"/>
      <c r="BU726" s="192"/>
      <c r="BV726" s="78"/>
      <c r="BW726" s="78"/>
      <c r="BX726" s="78"/>
      <c r="BY726" s="78"/>
      <c r="BZ726" s="78"/>
      <c r="CA726" s="79"/>
      <c r="CB726" s="192"/>
      <c r="CC726" s="78"/>
      <c r="CD726" s="78"/>
      <c r="CE726" s="78"/>
      <c r="CF726" s="78"/>
      <c r="CG726" s="78"/>
      <c r="CH726" s="79"/>
      <c r="CI726" s="27">
        <f t="shared" si="1"/>
        <v>0</v>
      </c>
    </row>
    <row r="727" spans="1:87" ht="34.5" customHeight="1" x14ac:dyDescent="0.25">
      <c r="A727" s="23">
        <f t="shared" si="0"/>
        <v>715</v>
      </c>
      <c r="B727" s="179"/>
      <c r="C727" s="79"/>
      <c r="D727" s="181"/>
      <c r="E727" s="78"/>
      <c r="F727" s="79"/>
      <c r="G727" s="188"/>
      <c r="H727" s="79"/>
      <c r="I727" s="24"/>
      <c r="J727" s="25"/>
      <c r="K727" s="184"/>
      <c r="L727" s="79"/>
      <c r="M727" s="189"/>
      <c r="N727" s="79"/>
      <c r="O727" s="186"/>
      <c r="P727" s="79"/>
      <c r="Q727" s="190"/>
      <c r="R727" s="79"/>
      <c r="S727" s="181"/>
      <c r="T727" s="79"/>
      <c r="U727" s="181"/>
      <c r="V727" s="79"/>
      <c r="W727" s="179"/>
      <c r="X727" s="79"/>
      <c r="Y727" s="179"/>
      <c r="Z727" s="79"/>
      <c r="AA727" s="181"/>
      <c r="AB727" s="79"/>
      <c r="AC727" s="181"/>
      <c r="AD727" s="79"/>
      <c r="AE727" s="179"/>
      <c r="AF727" s="79"/>
      <c r="AG727" s="179"/>
      <c r="AH727" s="79"/>
      <c r="AI727" s="181"/>
      <c r="AJ727" s="79"/>
      <c r="AK727" s="181"/>
      <c r="AL727" s="79"/>
      <c r="AM727" s="179"/>
      <c r="AN727" s="79"/>
      <c r="AO727" s="179"/>
      <c r="AP727" s="79"/>
      <c r="AQ727" s="181"/>
      <c r="AR727" s="79"/>
      <c r="AS727" s="181"/>
      <c r="AT727" s="79"/>
      <c r="AU727" s="179"/>
      <c r="AV727" s="79"/>
      <c r="AW727" s="179"/>
      <c r="AX727" s="79"/>
      <c r="AY727" s="181"/>
      <c r="AZ727" s="79"/>
      <c r="BA727" s="181"/>
      <c r="BB727" s="79"/>
      <c r="BC727" s="179"/>
      <c r="BD727" s="79"/>
      <c r="BE727" s="179"/>
      <c r="BF727" s="79"/>
      <c r="BG727" s="181"/>
      <c r="BH727" s="79"/>
      <c r="BI727" s="181"/>
      <c r="BJ727" s="79"/>
      <c r="BK727" s="179"/>
      <c r="BL727" s="79"/>
      <c r="BM727" s="179"/>
      <c r="BN727" s="79"/>
      <c r="BO727" s="180"/>
      <c r="BP727" s="78"/>
      <c r="BQ727" s="79"/>
      <c r="BR727" s="26"/>
      <c r="BS727" s="191"/>
      <c r="BT727" s="79"/>
      <c r="BU727" s="192"/>
      <c r="BV727" s="78"/>
      <c r="BW727" s="78"/>
      <c r="BX727" s="78"/>
      <c r="BY727" s="78"/>
      <c r="BZ727" s="78"/>
      <c r="CA727" s="79"/>
      <c r="CB727" s="192"/>
      <c r="CC727" s="78"/>
      <c r="CD727" s="78"/>
      <c r="CE727" s="78"/>
      <c r="CF727" s="78"/>
      <c r="CG727" s="78"/>
      <c r="CH727" s="79"/>
      <c r="CI727" s="27">
        <f t="shared" si="1"/>
        <v>0</v>
      </c>
    </row>
    <row r="728" spans="1:87" ht="34.5" customHeight="1" x14ac:dyDescent="0.25">
      <c r="A728" s="23">
        <f t="shared" si="0"/>
        <v>716</v>
      </c>
      <c r="B728" s="182"/>
      <c r="C728" s="79"/>
      <c r="D728" s="179"/>
      <c r="E728" s="78"/>
      <c r="F728" s="79"/>
      <c r="G728" s="183"/>
      <c r="H728" s="79"/>
      <c r="I728" s="24"/>
      <c r="J728" s="28"/>
      <c r="K728" s="184"/>
      <c r="L728" s="79"/>
      <c r="M728" s="185"/>
      <c r="N728" s="79"/>
      <c r="O728" s="186"/>
      <c r="P728" s="79"/>
      <c r="Q728" s="187"/>
      <c r="R728" s="79"/>
      <c r="S728" s="181"/>
      <c r="T728" s="79"/>
      <c r="U728" s="181"/>
      <c r="V728" s="79"/>
      <c r="W728" s="182"/>
      <c r="X728" s="79"/>
      <c r="Y728" s="182"/>
      <c r="Z728" s="79"/>
      <c r="AA728" s="181"/>
      <c r="AB728" s="79"/>
      <c r="AC728" s="181"/>
      <c r="AD728" s="79"/>
      <c r="AE728" s="182"/>
      <c r="AF728" s="79"/>
      <c r="AG728" s="182"/>
      <c r="AH728" s="79"/>
      <c r="AI728" s="181"/>
      <c r="AJ728" s="79"/>
      <c r="AK728" s="181"/>
      <c r="AL728" s="79"/>
      <c r="AM728" s="182"/>
      <c r="AN728" s="79"/>
      <c r="AO728" s="182"/>
      <c r="AP728" s="79"/>
      <c r="AQ728" s="181"/>
      <c r="AR728" s="79"/>
      <c r="AS728" s="181"/>
      <c r="AT728" s="79"/>
      <c r="AU728" s="182"/>
      <c r="AV728" s="79"/>
      <c r="AW728" s="182"/>
      <c r="AX728" s="79"/>
      <c r="AY728" s="181"/>
      <c r="AZ728" s="79"/>
      <c r="BA728" s="181"/>
      <c r="BB728" s="79"/>
      <c r="BC728" s="182"/>
      <c r="BD728" s="79"/>
      <c r="BE728" s="182"/>
      <c r="BF728" s="79"/>
      <c r="BG728" s="181"/>
      <c r="BH728" s="79"/>
      <c r="BI728" s="181"/>
      <c r="BJ728" s="79"/>
      <c r="BK728" s="182"/>
      <c r="BL728" s="79"/>
      <c r="BM728" s="182"/>
      <c r="BN728" s="79"/>
      <c r="BO728" s="180"/>
      <c r="BP728" s="78"/>
      <c r="BQ728" s="79"/>
      <c r="BR728" s="26"/>
      <c r="BS728" s="193"/>
      <c r="BT728" s="79"/>
      <c r="BU728" s="192"/>
      <c r="BV728" s="78"/>
      <c r="BW728" s="78"/>
      <c r="BX728" s="78"/>
      <c r="BY728" s="78"/>
      <c r="BZ728" s="78"/>
      <c r="CA728" s="79"/>
      <c r="CB728" s="192"/>
      <c r="CC728" s="78"/>
      <c r="CD728" s="78"/>
      <c r="CE728" s="78"/>
      <c r="CF728" s="78"/>
      <c r="CG728" s="78"/>
      <c r="CH728" s="79"/>
      <c r="CI728" s="27">
        <f t="shared" si="1"/>
        <v>0</v>
      </c>
    </row>
    <row r="729" spans="1:87" ht="34.5" customHeight="1" x14ac:dyDescent="0.25">
      <c r="A729" s="23">
        <f t="shared" si="0"/>
        <v>717</v>
      </c>
      <c r="B729" s="179"/>
      <c r="C729" s="79"/>
      <c r="D729" s="181"/>
      <c r="E729" s="78"/>
      <c r="F729" s="79"/>
      <c r="G729" s="188"/>
      <c r="H729" s="79"/>
      <c r="I729" s="24"/>
      <c r="J729" s="25"/>
      <c r="K729" s="184"/>
      <c r="L729" s="79"/>
      <c r="M729" s="189"/>
      <c r="N729" s="79"/>
      <c r="O729" s="186"/>
      <c r="P729" s="79"/>
      <c r="Q729" s="190"/>
      <c r="R729" s="79"/>
      <c r="S729" s="181"/>
      <c r="T729" s="79"/>
      <c r="U729" s="181"/>
      <c r="V729" s="79"/>
      <c r="W729" s="179"/>
      <c r="X729" s="79"/>
      <c r="Y729" s="179"/>
      <c r="Z729" s="79"/>
      <c r="AA729" s="181"/>
      <c r="AB729" s="79"/>
      <c r="AC729" s="181"/>
      <c r="AD729" s="79"/>
      <c r="AE729" s="179"/>
      <c r="AF729" s="79"/>
      <c r="AG729" s="179"/>
      <c r="AH729" s="79"/>
      <c r="AI729" s="181"/>
      <c r="AJ729" s="79"/>
      <c r="AK729" s="181"/>
      <c r="AL729" s="79"/>
      <c r="AM729" s="179"/>
      <c r="AN729" s="79"/>
      <c r="AO729" s="179"/>
      <c r="AP729" s="79"/>
      <c r="AQ729" s="181"/>
      <c r="AR729" s="79"/>
      <c r="AS729" s="181"/>
      <c r="AT729" s="79"/>
      <c r="AU729" s="179"/>
      <c r="AV729" s="79"/>
      <c r="AW729" s="179"/>
      <c r="AX729" s="79"/>
      <c r="AY729" s="181"/>
      <c r="AZ729" s="79"/>
      <c r="BA729" s="181"/>
      <c r="BB729" s="79"/>
      <c r="BC729" s="179"/>
      <c r="BD729" s="79"/>
      <c r="BE729" s="179"/>
      <c r="BF729" s="79"/>
      <c r="BG729" s="181"/>
      <c r="BH729" s="79"/>
      <c r="BI729" s="181"/>
      <c r="BJ729" s="79"/>
      <c r="BK729" s="179"/>
      <c r="BL729" s="79"/>
      <c r="BM729" s="179"/>
      <c r="BN729" s="79"/>
      <c r="BO729" s="180"/>
      <c r="BP729" s="78"/>
      <c r="BQ729" s="79"/>
      <c r="BR729" s="26"/>
      <c r="BS729" s="191"/>
      <c r="BT729" s="79"/>
      <c r="BU729" s="192"/>
      <c r="BV729" s="78"/>
      <c r="BW729" s="78"/>
      <c r="BX729" s="78"/>
      <c r="BY729" s="78"/>
      <c r="BZ729" s="78"/>
      <c r="CA729" s="79"/>
      <c r="CB729" s="192"/>
      <c r="CC729" s="78"/>
      <c r="CD729" s="78"/>
      <c r="CE729" s="78"/>
      <c r="CF729" s="78"/>
      <c r="CG729" s="78"/>
      <c r="CH729" s="79"/>
      <c r="CI729" s="27">
        <f t="shared" si="1"/>
        <v>0</v>
      </c>
    </row>
    <row r="730" spans="1:87" ht="34.5" customHeight="1" x14ac:dyDescent="0.25">
      <c r="A730" s="23">
        <f t="shared" si="0"/>
        <v>718</v>
      </c>
      <c r="B730" s="182"/>
      <c r="C730" s="79"/>
      <c r="D730" s="179"/>
      <c r="E730" s="78"/>
      <c r="F730" s="79"/>
      <c r="G730" s="183"/>
      <c r="H730" s="79"/>
      <c r="I730" s="24"/>
      <c r="J730" s="28"/>
      <c r="K730" s="184"/>
      <c r="L730" s="79"/>
      <c r="M730" s="185"/>
      <c r="N730" s="79"/>
      <c r="O730" s="186"/>
      <c r="P730" s="79"/>
      <c r="Q730" s="187"/>
      <c r="R730" s="79"/>
      <c r="S730" s="181"/>
      <c r="T730" s="79"/>
      <c r="U730" s="181"/>
      <c r="V730" s="79"/>
      <c r="W730" s="182"/>
      <c r="X730" s="79"/>
      <c r="Y730" s="182"/>
      <c r="Z730" s="79"/>
      <c r="AA730" s="181"/>
      <c r="AB730" s="79"/>
      <c r="AC730" s="181"/>
      <c r="AD730" s="79"/>
      <c r="AE730" s="182"/>
      <c r="AF730" s="79"/>
      <c r="AG730" s="182"/>
      <c r="AH730" s="79"/>
      <c r="AI730" s="181"/>
      <c r="AJ730" s="79"/>
      <c r="AK730" s="181"/>
      <c r="AL730" s="79"/>
      <c r="AM730" s="182"/>
      <c r="AN730" s="79"/>
      <c r="AO730" s="182"/>
      <c r="AP730" s="79"/>
      <c r="AQ730" s="181"/>
      <c r="AR730" s="79"/>
      <c r="AS730" s="181"/>
      <c r="AT730" s="79"/>
      <c r="AU730" s="182"/>
      <c r="AV730" s="79"/>
      <c r="AW730" s="182"/>
      <c r="AX730" s="79"/>
      <c r="AY730" s="181"/>
      <c r="AZ730" s="79"/>
      <c r="BA730" s="181"/>
      <c r="BB730" s="79"/>
      <c r="BC730" s="182"/>
      <c r="BD730" s="79"/>
      <c r="BE730" s="182"/>
      <c r="BF730" s="79"/>
      <c r="BG730" s="181"/>
      <c r="BH730" s="79"/>
      <c r="BI730" s="181"/>
      <c r="BJ730" s="79"/>
      <c r="BK730" s="182"/>
      <c r="BL730" s="79"/>
      <c r="BM730" s="182"/>
      <c r="BN730" s="79"/>
      <c r="BO730" s="180"/>
      <c r="BP730" s="78"/>
      <c r="BQ730" s="79"/>
      <c r="BR730" s="26"/>
      <c r="BS730" s="193"/>
      <c r="BT730" s="79"/>
      <c r="BU730" s="192"/>
      <c r="BV730" s="78"/>
      <c r="BW730" s="78"/>
      <c r="BX730" s="78"/>
      <c r="BY730" s="78"/>
      <c r="BZ730" s="78"/>
      <c r="CA730" s="79"/>
      <c r="CB730" s="192"/>
      <c r="CC730" s="78"/>
      <c r="CD730" s="78"/>
      <c r="CE730" s="78"/>
      <c r="CF730" s="78"/>
      <c r="CG730" s="78"/>
      <c r="CH730" s="79"/>
      <c r="CI730" s="27">
        <f t="shared" si="1"/>
        <v>0</v>
      </c>
    </row>
    <row r="731" spans="1:87" ht="34.5" customHeight="1" x14ac:dyDescent="0.25">
      <c r="A731" s="23">
        <f t="shared" si="0"/>
        <v>719</v>
      </c>
      <c r="B731" s="179"/>
      <c r="C731" s="79"/>
      <c r="D731" s="181"/>
      <c r="E731" s="78"/>
      <c r="F731" s="79"/>
      <c r="G731" s="188"/>
      <c r="H731" s="79"/>
      <c r="I731" s="24"/>
      <c r="J731" s="25"/>
      <c r="K731" s="184"/>
      <c r="L731" s="79"/>
      <c r="M731" s="189"/>
      <c r="N731" s="79"/>
      <c r="O731" s="186"/>
      <c r="P731" s="79"/>
      <c r="Q731" s="190"/>
      <c r="R731" s="79"/>
      <c r="S731" s="181"/>
      <c r="T731" s="79"/>
      <c r="U731" s="181"/>
      <c r="V731" s="79"/>
      <c r="W731" s="179"/>
      <c r="X731" s="79"/>
      <c r="Y731" s="179"/>
      <c r="Z731" s="79"/>
      <c r="AA731" s="181"/>
      <c r="AB731" s="79"/>
      <c r="AC731" s="181"/>
      <c r="AD731" s="79"/>
      <c r="AE731" s="179"/>
      <c r="AF731" s="79"/>
      <c r="AG731" s="179"/>
      <c r="AH731" s="79"/>
      <c r="AI731" s="181"/>
      <c r="AJ731" s="79"/>
      <c r="AK731" s="181"/>
      <c r="AL731" s="79"/>
      <c r="AM731" s="179"/>
      <c r="AN731" s="79"/>
      <c r="AO731" s="179"/>
      <c r="AP731" s="79"/>
      <c r="AQ731" s="181"/>
      <c r="AR731" s="79"/>
      <c r="AS731" s="181"/>
      <c r="AT731" s="79"/>
      <c r="AU731" s="179"/>
      <c r="AV731" s="79"/>
      <c r="AW731" s="179"/>
      <c r="AX731" s="79"/>
      <c r="AY731" s="181"/>
      <c r="AZ731" s="79"/>
      <c r="BA731" s="181"/>
      <c r="BB731" s="79"/>
      <c r="BC731" s="179"/>
      <c r="BD731" s="79"/>
      <c r="BE731" s="179"/>
      <c r="BF731" s="79"/>
      <c r="BG731" s="181"/>
      <c r="BH731" s="79"/>
      <c r="BI731" s="181"/>
      <c r="BJ731" s="79"/>
      <c r="BK731" s="179"/>
      <c r="BL731" s="79"/>
      <c r="BM731" s="179"/>
      <c r="BN731" s="79"/>
      <c r="BO731" s="180"/>
      <c r="BP731" s="78"/>
      <c r="BQ731" s="79"/>
      <c r="BR731" s="26"/>
      <c r="BS731" s="191"/>
      <c r="BT731" s="79"/>
      <c r="BU731" s="192"/>
      <c r="BV731" s="78"/>
      <c r="BW731" s="78"/>
      <c r="BX731" s="78"/>
      <c r="BY731" s="78"/>
      <c r="BZ731" s="78"/>
      <c r="CA731" s="79"/>
      <c r="CB731" s="192"/>
      <c r="CC731" s="78"/>
      <c r="CD731" s="78"/>
      <c r="CE731" s="78"/>
      <c r="CF731" s="78"/>
      <c r="CG731" s="78"/>
      <c r="CH731" s="79"/>
      <c r="CI731" s="27">
        <f t="shared" si="1"/>
        <v>0</v>
      </c>
    </row>
    <row r="732" spans="1:87" ht="34.5" customHeight="1" x14ac:dyDescent="0.25">
      <c r="A732" s="23">
        <f t="shared" si="0"/>
        <v>720</v>
      </c>
      <c r="B732" s="182"/>
      <c r="C732" s="79"/>
      <c r="D732" s="179"/>
      <c r="E732" s="78"/>
      <c r="F732" s="79"/>
      <c r="G732" s="183"/>
      <c r="H732" s="79"/>
      <c r="I732" s="24"/>
      <c r="J732" s="28"/>
      <c r="K732" s="184"/>
      <c r="L732" s="79"/>
      <c r="M732" s="185"/>
      <c r="N732" s="79"/>
      <c r="O732" s="186"/>
      <c r="P732" s="79"/>
      <c r="Q732" s="187"/>
      <c r="R732" s="79"/>
      <c r="S732" s="181"/>
      <c r="T732" s="79"/>
      <c r="U732" s="181"/>
      <c r="V732" s="79"/>
      <c r="W732" s="182"/>
      <c r="X732" s="79"/>
      <c r="Y732" s="182"/>
      <c r="Z732" s="79"/>
      <c r="AA732" s="181"/>
      <c r="AB732" s="79"/>
      <c r="AC732" s="181"/>
      <c r="AD732" s="79"/>
      <c r="AE732" s="182"/>
      <c r="AF732" s="79"/>
      <c r="AG732" s="182"/>
      <c r="AH732" s="79"/>
      <c r="AI732" s="181"/>
      <c r="AJ732" s="79"/>
      <c r="AK732" s="181"/>
      <c r="AL732" s="79"/>
      <c r="AM732" s="182"/>
      <c r="AN732" s="79"/>
      <c r="AO732" s="182"/>
      <c r="AP732" s="79"/>
      <c r="AQ732" s="181"/>
      <c r="AR732" s="79"/>
      <c r="AS732" s="181"/>
      <c r="AT732" s="79"/>
      <c r="AU732" s="182"/>
      <c r="AV732" s="79"/>
      <c r="AW732" s="182"/>
      <c r="AX732" s="79"/>
      <c r="AY732" s="181"/>
      <c r="AZ732" s="79"/>
      <c r="BA732" s="181"/>
      <c r="BB732" s="79"/>
      <c r="BC732" s="182"/>
      <c r="BD732" s="79"/>
      <c r="BE732" s="182"/>
      <c r="BF732" s="79"/>
      <c r="BG732" s="181"/>
      <c r="BH732" s="79"/>
      <c r="BI732" s="181"/>
      <c r="BJ732" s="79"/>
      <c r="BK732" s="182"/>
      <c r="BL732" s="79"/>
      <c r="BM732" s="182"/>
      <c r="BN732" s="79"/>
      <c r="BO732" s="180"/>
      <c r="BP732" s="78"/>
      <c r="BQ732" s="79"/>
      <c r="BR732" s="26"/>
      <c r="BS732" s="193"/>
      <c r="BT732" s="79"/>
      <c r="BU732" s="192"/>
      <c r="BV732" s="78"/>
      <c r="BW732" s="78"/>
      <c r="BX732" s="78"/>
      <c r="BY732" s="78"/>
      <c r="BZ732" s="78"/>
      <c r="CA732" s="79"/>
      <c r="CB732" s="192"/>
      <c r="CC732" s="78"/>
      <c r="CD732" s="78"/>
      <c r="CE732" s="78"/>
      <c r="CF732" s="78"/>
      <c r="CG732" s="78"/>
      <c r="CH732" s="79"/>
      <c r="CI732" s="27">
        <f t="shared" si="1"/>
        <v>0</v>
      </c>
    </row>
    <row r="733" spans="1:87" ht="34.5" customHeight="1" x14ac:dyDescent="0.25">
      <c r="A733" s="23">
        <f t="shared" si="0"/>
        <v>721</v>
      </c>
      <c r="B733" s="179"/>
      <c r="C733" s="79"/>
      <c r="D733" s="181"/>
      <c r="E733" s="78"/>
      <c r="F733" s="79"/>
      <c r="G733" s="188"/>
      <c r="H733" s="79"/>
      <c r="I733" s="24"/>
      <c r="J733" s="25"/>
      <c r="K733" s="184"/>
      <c r="L733" s="79"/>
      <c r="M733" s="189"/>
      <c r="N733" s="79"/>
      <c r="O733" s="186"/>
      <c r="P733" s="79"/>
      <c r="Q733" s="190"/>
      <c r="R733" s="79"/>
      <c r="S733" s="181"/>
      <c r="T733" s="79"/>
      <c r="U733" s="181"/>
      <c r="V733" s="79"/>
      <c r="W733" s="179"/>
      <c r="X733" s="79"/>
      <c r="Y733" s="179"/>
      <c r="Z733" s="79"/>
      <c r="AA733" s="181"/>
      <c r="AB733" s="79"/>
      <c r="AC733" s="181"/>
      <c r="AD733" s="79"/>
      <c r="AE733" s="179"/>
      <c r="AF733" s="79"/>
      <c r="AG733" s="179"/>
      <c r="AH733" s="79"/>
      <c r="AI733" s="181"/>
      <c r="AJ733" s="79"/>
      <c r="AK733" s="181"/>
      <c r="AL733" s="79"/>
      <c r="AM733" s="179"/>
      <c r="AN733" s="79"/>
      <c r="AO733" s="179"/>
      <c r="AP733" s="79"/>
      <c r="AQ733" s="181"/>
      <c r="AR733" s="79"/>
      <c r="AS733" s="181"/>
      <c r="AT733" s="79"/>
      <c r="AU733" s="179"/>
      <c r="AV733" s="79"/>
      <c r="AW733" s="179"/>
      <c r="AX733" s="79"/>
      <c r="AY733" s="181"/>
      <c r="AZ733" s="79"/>
      <c r="BA733" s="181"/>
      <c r="BB733" s="79"/>
      <c r="BC733" s="179"/>
      <c r="BD733" s="79"/>
      <c r="BE733" s="179"/>
      <c r="BF733" s="79"/>
      <c r="BG733" s="181"/>
      <c r="BH733" s="79"/>
      <c r="BI733" s="181"/>
      <c r="BJ733" s="79"/>
      <c r="BK733" s="179"/>
      <c r="BL733" s="79"/>
      <c r="BM733" s="179"/>
      <c r="BN733" s="79"/>
      <c r="BO733" s="180"/>
      <c r="BP733" s="78"/>
      <c r="BQ733" s="79"/>
      <c r="BR733" s="26"/>
      <c r="BS733" s="191"/>
      <c r="BT733" s="79"/>
      <c r="BU733" s="192"/>
      <c r="BV733" s="78"/>
      <c r="BW733" s="78"/>
      <c r="BX733" s="78"/>
      <c r="BY733" s="78"/>
      <c r="BZ733" s="78"/>
      <c r="CA733" s="79"/>
      <c r="CB733" s="192"/>
      <c r="CC733" s="78"/>
      <c r="CD733" s="78"/>
      <c r="CE733" s="78"/>
      <c r="CF733" s="78"/>
      <c r="CG733" s="78"/>
      <c r="CH733" s="79"/>
      <c r="CI733" s="27">
        <f t="shared" si="1"/>
        <v>0</v>
      </c>
    </row>
    <row r="734" spans="1:87" ht="34.5" customHeight="1" x14ac:dyDescent="0.25">
      <c r="A734" s="23">
        <f t="shared" si="0"/>
        <v>722</v>
      </c>
      <c r="B734" s="182"/>
      <c r="C734" s="79"/>
      <c r="D734" s="179"/>
      <c r="E734" s="78"/>
      <c r="F734" s="79"/>
      <c r="G734" s="183"/>
      <c r="H734" s="79"/>
      <c r="I734" s="24"/>
      <c r="J734" s="28"/>
      <c r="K734" s="184"/>
      <c r="L734" s="79"/>
      <c r="M734" s="185"/>
      <c r="N734" s="79"/>
      <c r="O734" s="186"/>
      <c r="P734" s="79"/>
      <c r="Q734" s="187"/>
      <c r="R734" s="79"/>
      <c r="S734" s="181"/>
      <c r="T734" s="79"/>
      <c r="U734" s="181"/>
      <c r="V734" s="79"/>
      <c r="W734" s="182"/>
      <c r="X734" s="79"/>
      <c r="Y734" s="182"/>
      <c r="Z734" s="79"/>
      <c r="AA734" s="181"/>
      <c r="AB734" s="79"/>
      <c r="AC734" s="181"/>
      <c r="AD734" s="79"/>
      <c r="AE734" s="182"/>
      <c r="AF734" s="79"/>
      <c r="AG734" s="182"/>
      <c r="AH734" s="79"/>
      <c r="AI734" s="181"/>
      <c r="AJ734" s="79"/>
      <c r="AK734" s="181"/>
      <c r="AL734" s="79"/>
      <c r="AM734" s="182"/>
      <c r="AN734" s="79"/>
      <c r="AO734" s="182"/>
      <c r="AP734" s="79"/>
      <c r="AQ734" s="181"/>
      <c r="AR734" s="79"/>
      <c r="AS734" s="181"/>
      <c r="AT734" s="79"/>
      <c r="AU734" s="182"/>
      <c r="AV734" s="79"/>
      <c r="AW734" s="182"/>
      <c r="AX734" s="79"/>
      <c r="AY734" s="181"/>
      <c r="AZ734" s="79"/>
      <c r="BA734" s="181"/>
      <c r="BB734" s="79"/>
      <c r="BC734" s="182"/>
      <c r="BD734" s="79"/>
      <c r="BE734" s="182"/>
      <c r="BF734" s="79"/>
      <c r="BG734" s="181"/>
      <c r="BH734" s="79"/>
      <c r="BI734" s="181"/>
      <c r="BJ734" s="79"/>
      <c r="BK734" s="182"/>
      <c r="BL734" s="79"/>
      <c r="BM734" s="182"/>
      <c r="BN734" s="79"/>
      <c r="BO734" s="180"/>
      <c r="BP734" s="78"/>
      <c r="BQ734" s="79"/>
      <c r="BR734" s="26"/>
      <c r="BS734" s="193"/>
      <c r="BT734" s="79"/>
      <c r="BU734" s="192"/>
      <c r="BV734" s="78"/>
      <c r="BW734" s="78"/>
      <c r="BX734" s="78"/>
      <c r="BY734" s="78"/>
      <c r="BZ734" s="78"/>
      <c r="CA734" s="79"/>
      <c r="CB734" s="192"/>
      <c r="CC734" s="78"/>
      <c r="CD734" s="78"/>
      <c r="CE734" s="78"/>
      <c r="CF734" s="78"/>
      <c r="CG734" s="78"/>
      <c r="CH734" s="79"/>
      <c r="CI734" s="27">
        <f t="shared" si="1"/>
        <v>0</v>
      </c>
    </row>
    <row r="735" spans="1:87" ht="34.5" customHeight="1" x14ac:dyDescent="0.25">
      <c r="A735" s="23">
        <f t="shared" si="0"/>
        <v>723</v>
      </c>
      <c r="B735" s="179"/>
      <c r="C735" s="79"/>
      <c r="D735" s="181"/>
      <c r="E735" s="78"/>
      <c r="F735" s="79"/>
      <c r="G735" s="188"/>
      <c r="H735" s="79"/>
      <c r="I735" s="24"/>
      <c r="J735" s="25"/>
      <c r="K735" s="184"/>
      <c r="L735" s="79"/>
      <c r="M735" s="189"/>
      <c r="N735" s="79"/>
      <c r="O735" s="186"/>
      <c r="P735" s="79"/>
      <c r="Q735" s="190"/>
      <c r="R735" s="79"/>
      <c r="S735" s="181"/>
      <c r="T735" s="79"/>
      <c r="U735" s="181"/>
      <c r="V735" s="79"/>
      <c r="W735" s="179"/>
      <c r="X735" s="79"/>
      <c r="Y735" s="179"/>
      <c r="Z735" s="79"/>
      <c r="AA735" s="181"/>
      <c r="AB735" s="79"/>
      <c r="AC735" s="181"/>
      <c r="AD735" s="79"/>
      <c r="AE735" s="179"/>
      <c r="AF735" s="79"/>
      <c r="AG735" s="179"/>
      <c r="AH735" s="79"/>
      <c r="AI735" s="181"/>
      <c r="AJ735" s="79"/>
      <c r="AK735" s="181"/>
      <c r="AL735" s="79"/>
      <c r="AM735" s="179"/>
      <c r="AN735" s="79"/>
      <c r="AO735" s="179"/>
      <c r="AP735" s="79"/>
      <c r="AQ735" s="181"/>
      <c r="AR735" s="79"/>
      <c r="AS735" s="181"/>
      <c r="AT735" s="79"/>
      <c r="AU735" s="179"/>
      <c r="AV735" s="79"/>
      <c r="AW735" s="179"/>
      <c r="AX735" s="79"/>
      <c r="AY735" s="181"/>
      <c r="AZ735" s="79"/>
      <c r="BA735" s="181"/>
      <c r="BB735" s="79"/>
      <c r="BC735" s="179"/>
      <c r="BD735" s="79"/>
      <c r="BE735" s="179"/>
      <c r="BF735" s="79"/>
      <c r="BG735" s="181"/>
      <c r="BH735" s="79"/>
      <c r="BI735" s="181"/>
      <c r="BJ735" s="79"/>
      <c r="BK735" s="179"/>
      <c r="BL735" s="79"/>
      <c r="BM735" s="179"/>
      <c r="BN735" s="79"/>
      <c r="BO735" s="180"/>
      <c r="BP735" s="78"/>
      <c r="BQ735" s="79"/>
      <c r="BR735" s="26"/>
      <c r="BS735" s="191"/>
      <c r="BT735" s="79"/>
      <c r="BU735" s="192"/>
      <c r="BV735" s="78"/>
      <c r="BW735" s="78"/>
      <c r="BX735" s="78"/>
      <c r="BY735" s="78"/>
      <c r="BZ735" s="78"/>
      <c r="CA735" s="79"/>
      <c r="CB735" s="192"/>
      <c r="CC735" s="78"/>
      <c r="CD735" s="78"/>
      <c r="CE735" s="78"/>
      <c r="CF735" s="78"/>
      <c r="CG735" s="78"/>
      <c r="CH735" s="79"/>
      <c r="CI735" s="27">
        <f t="shared" si="1"/>
        <v>0</v>
      </c>
    </row>
    <row r="736" spans="1:87" ht="34.5" customHeight="1" x14ac:dyDescent="0.25">
      <c r="A736" s="23">
        <f t="shared" si="0"/>
        <v>724</v>
      </c>
      <c r="B736" s="182"/>
      <c r="C736" s="79"/>
      <c r="D736" s="179"/>
      <c r="E736" s="78"/>
      <c r="F736" s="79"/>
      <c r="G736" s="183"/>
      <c r="H736" s="79"/>
      <c r="I736" s="24"/>
      <c r="J736" s="28"/>
      <c r="K736" s="184"/>
      <c r="L736" s="79"/>
      <c r="M736" s="185"/>
      <c r="N736" s="79"/>
      <c r="O736" s="186"/>
      <c r="P736" s="79"/>
      <c r="Q736" s="187"/>
      <c r="R736" s="79"/>
      <c r="S736" s="181"/>
      <c r="T736" s="79"/>
      <c r="U736" s="181"/>
      <c r="V736" s="79"/>
      <c r="W736" s="182"/>
      <c r="X736" s="79"/>
      <c r="Y736" s="182"/>
      <c r="Z736" s="79"/>
      <c r="AA736" s="181"/>
      <c r="AB736" s="79"/>
      <c r="AC736" s="181"/>
      <c r="AD736" s="79"/>
      <c r="AE736" s="182"/>
      <c r="AF736" s="79"/>
      <c r="AG736" s="182"/>
      <c r="AH736" s="79"/>
      <c r="AI736" s="181"/>
      <c r="AJ736" s="79"/>
      <c r="AK736" s="181"/>
      <c r="AL736" s="79"/>
      <c r="AM736" s="182"/>
      <c r="AN736" s="79"/>
      <c r="AO736" s="182"/>
      <c r="AP736" s="79"/>
      <c r="AQ736" s="181"/>
      <c r="AR736" s="79"/>
      <c r="AS736" s="181"/>
      <c r="AT736" s="79"/>
      <c r="AU736" s="182"/>
      <c r="AV736" s="79"/>
      <c r="AW736" s="182"/>
      <c r="AX736" s="79"/>
      <c r="AY736" s="181"/>
      <c r="AZ736" s="79"/>
      <c r="BA736" s="181"/>
      <c r="BB736" s="79"/>
      <c r="BC736" s="182"/>
      <c r="BD736" s="79"/>
      <c r="BE736" s="182"/>
      <c r="BF736" s="79"/>
      <c r="BG736" s="181"/>
      <c r="BH736" s="79"/>
      <c r="BI736" s="181"/>
      <c r="BJ736" s="79"/>
      <c r="BK736" s="182"/>
      <c r="BL736" s="79"/>
      <c r="BM736" s="182"/>
      <c r="BN736" s="79"/>
      <c r="BO736" s="180"/>
      <c r="BP736" s="78"/>
      <c r="BQ736" s="79"/>
      <c r="BR736" s="26"/>
      <c r="BS736" s="193"/>
      <c r="BT736" s="79"/>
      <c r="BU736" s="192"/>
      <c r="BV736" s="78"/>
      <c r="BW736" s="78"/>
      <c r="BX736" s="78"/>
      <c r="BY736" s="78"/>
      <c r="BZ736" s="78"/>
      <c r="CA736" s="79"/>
      <c r="CB736" s="192"/>
      <c r="CC736" s="78"/>
      <c r="CD736" s="78"/>
      <c r="CE736" s="78"/>
      <c r="CF736" s="78"/>
      <c r="CG736" s="78"/>
      <c r="CH736" s="79"/>
      <c r="CI736" s="27">
        <f t="shared" si="1"/>
        <v>0</v>
      </c>
    </row>
    <row r="737" spans="1:87" ht="34.5" customHeight="1" x14ac:dyDescent="0.25">
      <c r="A737" s="23">
        <f t="shared" si="0"/>
        <v>725</v>
      </c>
      <c r="B737" s="179"/>
      <c r="C737" s="79"/>
      <c r="D737" s="181"/>
      <c r="E737" s="78"/>
      <c r="F737" s="79"/>
      <c r="G737" s="188"/>
      <c r="H737" s="79"/>
      <c r="I737" s="24"/>
      <c r="J737" s="25"/>
      <c r="K737" s="184"/>
      <c r="L737" s="79"/>
      <c r="M737" s="189"/>
      <c r="N737" s="79"/>
      <c r="O737" s="186"/>
      <c r="P737" s="79"/>
      <c r="Q737" s="190"/>
      <c r="R737" s="79"/>
      <c r="S737" s="181"/>
      <c r="T737" s="79"/>
      <c r="U737" s="181"/>
      <c r="V737" s="79"/>
      <c r="W737" s="179"/>
      <c r="X737" s="79"/>
      <c r="Y737" s="179"/>
      <c r="Z737" s="79"/>
      <c r="AA737" s="181"/>
      <c r="AB737" s="79"/>
      <c r="AC737" s="181"/>
      <c r="AD737" s="79"/>
      <c r="AE737" s="179"/>
      <c r="AF737" s="79"/>
      <c r="AG737" s="179"/>
      <c r="AH737" s="79"/>
      <c r="AI737" s="181"/>
      <c r="AJ737" s="79"/>
      <c r="AK737" s="181"/>
      <c r="AL737" s="79"/>
      <c r="AM737" s="179"/>
      <c r="AN737" s="79"/>
      <c r="AO737" s="179"/>
      <c r="AP737" s="79"/>
      <c r="AQ737" s="181"/>
      <c r="AR737" s="79"/>
      <c r="AS737" s="181"/>
      <c r="AT737" s="79"/>
      <c r="AU737" s="179"/>
      <c r="AV737" s="79"/>
      <c r="AW737" s="179"/>
      <c r="AX737" s="79"/>
      <c r="AY737" s="181"/>
      <c r="AZ737" s="79"/>
      <c r="BA737" s="181"/>
      <c r="BB737" s="79"/>
      <c r="BC737" s="179"/>
      <c r="BD737" s="79"/>
      <c r="BE737" s="179"/>
      <c r="BF737" s="79"/>
      <c r="BG737" s="181"/>
      <c r="BH737" s="79"/>
      <c r="BI737" s="181"/>
      <c r="BJ737" s="79"/>
      <c r="BK737" s="179"/>
      <c r="BL737" s="79"/>
      <c r="BM737" s="179"/>
      <c r="BN737" s="79"/>
      <c r="BO737" s="180"/>
      <c r="BP737" s="78"/>
      <c r="BQ737" s="79"/>
      <c r="BR737" s="26"/>
      <c r="BS737" s="191"/>
      <c r="BT737" s="79"/>
      <c r="BU737" s="192"/>
      <c r="BV737" s="78"/>
      <c r="BW737" s="78"/>
      <c r="BX737" s="78"/>
      <c r="BY737" s="78"/>
      <c r="BZ737" s="78"/>
      <c r="CA737" s="79"/>
      <c r="CB737" s="192"/>
      <c r="CC737" s="78"/>
      <c r="CD737" s="78"/>
      <c r="CE737" s="78"/>
      <c r="CF737" s="78"/>
      <c r="CG737" s="78"/>
      <c r="CH737" s="79"/>
      <c r="CI737" s="27">
        <f t="shared" si="1"/>
        <v>0</v>
      </c>
    </row>
    <row r="738" spans="1:87" ht="34.5" customHeight="1" x14ac:dyDescent="0.25">
      <c r="A738" s="23">
        <f t="shared" si="0"/>
        <v>726</v>
      </c>
      <c r="B738" s="182"/>
      <c r="C738" s="79"/>
      <c r="D738" s="179"/>
      <c r="E738" s="78"/>
      <c r="F738" s="79"/>
      <c r="G738" s="183"/>
      <c r="H738" s="79"/>
      <c r="I738" s="24"/>
      <c r="J738" s="28"/>
      <c r="K738" s="184"/>
      <c r="L738" s="79"/>
      <c r="M738" s="185"/>
      <c r="N738" s="79"/>
      <c r="O738" s="186"/>
      <c r="P738" s="79"/>
      <c r="Q738" s="187"/>
      <c r="R738" s="79"/>
      <c r="S738" s="181"/>
      <c r="T738" s="79"/>
      <c r="U738" s="181"/>
      <c r="V738" s="79"/>
      <c r="W738" s="182"/>
      <c r="X738" s="79"/>
      <c r="Y738" s="182"/>
      <c r="Z738" s="79"/>
      <c r="AA738" s="181"/>
      <c r="AB738" s="79"/>
      <c r="AC738" s="181"/>
      <c r="AD738" s="79"/>
      <c r="AE738" s="182"/>
      <c r="AF738" s="79"/>
      <c r="AG738" s="182"/>
      <c r="AH738" s="79"/>
      <c r="AI738" s="181"/>
      <c r="AJ738" s="79"/>
      <c r="AK738" s="181"/>
      <c r="AL738" s="79"/>
      <c r="AM738" s="182"/>
      <c r="AN738" s="79"/>
      <c r="AO738" s="182"/>
      <c r="AP738" s="79"/>
      <c r="AQ738" s="181"/>
      <c r="AR738" s="79"/>
      <c r="AS738" s="181"/>
      <c r="AT738" s="79"/>
      <c r="AU738" s="182"/>
      <c r="AV738" s="79"/>
      <c r="AW738" s="182"/>
      <c r="AX738" s="79"/>
      <c r="AY738" s="181"/>
      <c r="AZ738" s="79"/>
      <c r="BA738" s="181"/>
      <c r="BB738" s="79"/>
      <c r="BC738" s="182"/>
      <c r="BD738" s="79"/>
      <c r="BE738" s="182"/>
      <c r="BF738" s="79"/>
      <c r="BG738" s="181"/>
      <c r="BH738" s="79"/>
      <c r="BI738" s="181"/>
      <c r="BJ738" s="79"/>
      <c r="BK738" s="182"/>
      <c r="BL738" s="79"/>
      <c r="BM738" s="182"/>
      <c r="BN738" s="79"/>
      <c r="BO738" s="180"/>
      <c r="BP738" s="78"/>
      <c r="BQ738" s="79"/>
      <c r="BR738" s="26"/>
      <c r="BS738" s="193"/>
      <c r="BT738" s="79"/>
      <c r="BU738" s="192"/>
      <c r="BV738" s="78"/>
      <c r="BW738" s="78"/>
      <c r="BX738" s="78"/>
      <c r="BY738" s="78"/>
      <c r="BZ738" s="78"/>
      <c r="CA738" s="79"/>
      <c r="CB738" s="192"/>
      <c r="CC738" s="78"/>
      <c r="CD738" s="78"/>
      <c r="CE738" s="78"/>
      <c r="CF738" s="78"/>
      <c r="CG738" s="78"/>
      <c r="CH738" s="79"/>
      <c r="CI738" s="27">
        <f t="shared" si="1"/>
        <v>0</v>
      </c>
    </row>
    <row r="739" spans="1:87" ht="34.5" customHeight="1" x14ac:dyDescent="0.25">
      <c r="A739" s="23">
        <f t="shared" si="0"/>
        <v>727</v>
      </c>
      <c r="B739" s="179"/>
      <c r="C739" s="79"/>
      <c r="D739" s="181"/>
      <c r="E739" s="78"/>
      <c r="F739" s="79"/>
      <c r="G739" s="188"/>
      <c r="H739" s="79"/>
      <c r="I739" s="24"/>
      <c r="J739" s="25"/>
      <c r="K739" s="184"/>
      <c r="L739" s="79"/>
      <c r="M739" s="189"/>
      <c r="N739" s="79"/>
      <c r="O739" s="186"/>
      <c r="P739" s="79"/>
      <c r="Q739" s="190"/>
      <c r="R739" s="79"/>
      <c r="S739" s="181"/>
      <c r="T739" s="79"/>
      <c r="U739" s="181"/>
      <c r="V739" s="79"/>
      <c r="W739" s="179"/>
      <c r="X739" s="79"/>
      <c r="Y739" s="179"/>
      <c r="Z739" s="79"/>
      <c r="AA739" s="181"/>
      <c r="AB739" s="79"/>
      <c r="AC739" s="181"/>
      <c r="AD739" s="79"/>
      <c r="AE739" s="179"/>
      <c r="AF739" s="79"/>
      <c r="AG739" s="179"/>
      <c r="AH739" s="79"/>
      <c r="AI739" s="181"/>
      <c r="AJ739" s="79"/>
      <c r="AK739" s="181"/>
      <c r="AL739" s="79"/>
      <c r="AM739" s="179"/>
      <c r="AN739" s="79"/>
      <c r="AO739" s="179"/>
      <c r="AP739" s="79"/>
      <c r="AQ739" s="181"/>
      <c r="AR739" s="79"/>
      <c r="AS739" s="181"/>
      <c r="AT739" s="79"/>
      <c r="AU739" s="179"/>
      <c r="AV739" s="79"/>
      <c r="AW739" s="179"/>
      <c r="AX739" s="79"/>
      <c r="AY739" s="181"/>
      <c r="AZ739" s="79"/>
      <c r="BA739" s="181"/>
      <c r="BB739" s="79"/>
      <c r="BC739" s="179"/>
      <c r="BD739" s="79"/>
      <c r="BE739" s="179"/>
      <c r="BF739" s="79"/>
      <c r="BG739" s="181"/>
      <c r="BH739" s="79"/>
      <c r="BI739" s="181"/>
      <c r="BJ739" s="79"/>
      <c r="BK739" s="179"/>
      <c r="BL739" s="79"/>
      <c r="BM739" s="179"/>
      <c r="BN739" s="79"/>
      <c r="BO739" s="180"/>
      <c r="BP739" s="78"/>
      <c r="BQ739" s="79"/>
      <c r="BR739" s="26"/>
      <c r="BS739" s="191"/>
      <c r="BT739" s="79"/>
      <c r="BU739" s="192"/>
      <c r="BV739" s="78"/>
      <c r="BW739" s="78"/>
      <c r="BX739" s="78"/>
      <c r="BY739" s="78"/>
      <c r="BZ739" s="78"/>
      <c r="CA739" s="79"/>
      <c r="CB739" s="192"/>
      <c r="CC739" s="78"/>
      <c r="CD739" s="78"/>
      <c r="CE739" s="78"/>
      <c r="CF739" s="78"/>
      <c r="CG739" s="78"/>
      <c r="CH739" s="79"/>
      <c r="CI739" s="27">
        <f t="shared" si="1"/>
        <v>0</v>
      </c>
    </row>
    <row r="740" spans="1:87" ht="34.5" customHeight="1" x14ac:dyDescent="0.25">
      <c r="A740" s="23">
        <f t="shared" si="0"/>
        <v>728</v>
      </c>
      <c r="B740" s="182"/>
      <c r="C740" s="79"/>
      <c r="D740" s="179"/>
      <c r="E740" s="78"/>
      <c r="F740" s="79"/>
      <c r="G740" s="183"/>
      <c r="H740" s="79"/>
      <c r="I740" s="24"/>
      <c r="J740" s="28"/>
      <c r="K740" s="184"/>
      <c r="L740" s="79"/>
      <c r="M740" s="185"/>
      <c r="N740" s="79"/>
      <c r="O740" s="186"/>
      <c r="P740" s="79"/>
      <c r="Q740" s="187"/>
      <c r="R740" s="79"/>
      <c r="S740" s="181"/>
      <c r="T740" s="79"/>
      <c r="U740" s="181"/>
      <c r="V740" s="79"/>
      <c r="W740" s="182"/>
      <c r="X740" s="79"/>
      <c r="Y740" s="182"/>
      <c r="Z740" s="79"/>
      <c r="AA740" s="181"/>
      <c r="AB740" s="79"/>
      <c r="AC740" s="181"/>
      <c r="AD740" s="79"/>
      <c r="AE740" s="182"/>
      <c r="AF740" s="79"/>
      <c r="AG740" s="182"/>
      <c r="AH740" s="79"/>
      <c r="AI740" s="181"/>
      <c r="AJ740" s="79"/>
      <c r="AK740" s="181"/>
      <c r="AL740" s="79"/>
      <c r="AM740" s="182"/>
      <c r="AN740" s="79"/>
      <c r="AO740" s="182"/>
      <c r="AP740" s="79"/>
      <c r="AQ740" s="181"/>
      <c r="AR740" s="79"/>
      <c r="AS740" s="181"/>
      <c r="AT740" s="79"/>
      <c r="AU740" s="182"/>
      <c r="AV740" s="79"/>
      <c r="AW740" s="182"/>
      <c r="AX740" s="79"/>
      <c r="AY740" s="181"/>
      <c r="AZ740" s="79"/>
      <c r="BA740" s="181"/>
      <c r="BB740" s="79"/>
      <c r="BC740" s="182"/>
      <c r="BD740" s="79"/>
      <c r="BE740" s="182"/>
      <c r="BF740" s="79"/>
      <c r="BG740" s="181"/>
      <c r="BH740" s="79"/>
      <c r="BI740" s="181"/>
      <c r="BJ740" s="79"/>
      <c r="BK740" s="182"/>
      <c r="BL740" s="79"/>
      <c r="BM740" s="182"/>
      <c r="BN740" s="79"/>
      <c r="BO740" s="180"/>
      <c r="BP740" s="78"/>
      <c r="BQ740" s="79"/>
      <c r="BR740" s="26"/>
      <c r="BS740" s="193"/>
      <c r="BT740" s="79"/>
      <c r="BU740" s="192"/>
      <c r="BV740" s="78"/>
      <c r="BW740" s="78"/>
      <c r="BX740" s="78"/>
      <c r="BY740" s="78"/>
      <c r="BZ740" s="78"/>
      <c r="CA740" s="79"/>
      <c r="CB740" s="192"/>
      <c r="CC740" s="78"/>
      <c r="CD740" s="78"/>
      <c r="CE740" s="78"/>
      <c r="CF740" s="78"/>
      <c r="CG740" s="78"/>
      <c r="CH740" s="79"/>
      <c r="CI740" s="27">
        <f t="shared" si="1"/>
        <v>0</v>
      </c>
    </row>
    <row r="741" spans="1:87" ht="34.5" customHeight="1" x14ac:dyDescent="0.25">
      <c r="A741" s="23">
        <f t="shared" si="0"/>
        <v>729</v>
      </c>
      <c r="B741" s="179"/>
      <c r="C741" s="79"/>
      <c r="D741" s="181"/>
      <c r="E741" s="78"/>
      <c r="F741" s="79"/>
      <c r="G741" s="188"/>
      <c r="H741" s="79"/>
      <c r="I741" s="24"/>
      <c r="J741" s="25"/>
      <c r="K741" s="184"/>
      <c r="L741" s="79"/>
      <c r="M741" s="189"/>
      <c r="N741" s="79"/>
      <c r="O741" s="186"/>
      <c r="P741" s="79"/>
      <c r="Q741" s="190"/>
      <c r="R741" s="79"/>
      <c r="S741" s="181"/>
      <c r="T741" s="79"/>
      <c r="U741" s="181"/>
      <c r="V741" s="79"/>
      <c r="W741" s="179"/>
      <c r="X741" s="79"/>
      <c r="Y741" s="179"/>
      <c r="Z741" s="79"/>
      <c r="AA741" s="181"/>
      <c r="AB741" s="79"/>
      <c r="AC741" s="181"/>
      <c r="AD741" s="79"/>
      <c r="AE741" s="179"/>
      <c r="AF741" s="79"/>
      <c r="AG741" s="179"/>
      <c r="AH741" s="79"/>
      <c r="AI741" s="181"/>
      <c r="AJ741" s="79"/>
      <c r="AK741" s="181"/>
      <c r="AL741" s="79"/>
      <c r="AM741" s="179"/>
      <c r="AN741" s="79"/>
      <c r="AO741" s="179"/>
      <c r="AP741" s="79"/>
      <c r="AQ741" s="181"/>
      <c r="AR741" s="79"/>
      <c r="AS741" s="181"/>
      <c r="AT741" s="79"/>
      <c r="AU741" s="179"/>
      <c r="AV741" s="79"/>
      <c r="AW741" s="179"/>
      <c r="AX741" s="79"/>
      <c r="AY741" s="181"/>
      <c r="AZ741" s="79"/>
      <c r="BA741" s="181"/>
      <c r="BB741" s="79"/>
      <c r="BC741" s="179"/>
      <c r="BD741" s="79"/>
      <c r="BE741" s="179"/>
      <c r="BF741" s="79"/>
      <c r="BG741" s="181"/>
      <c r="BH741" s="79"/>
      <c r="BI741" s="181"/>
      <c r="BJ741" s="79"/>
      <c r="BK741" s="179"/>
      <c r="BL741" s="79"/>
      <c r="BM741" s="179"/>
      <c r="BN741" s="79"/>
      <c r="BO741" s="180"/>
      <c r="BP741" s="78"/>
      <c r="BQ741" s="79"/>
      <c r="BR741" s="26"/>
      <c r="BS741" s="191"/>
      <c r="BT741" s="79"/>
      <c r="BU741" s="192"/>
      <c r="BV741" s="78"/>
      <c r="BW741" s="78"/>
      <c r="BX741" s="78"/>
      <c r="BY741" s="78"/>
      <c r="BZ741" s="78"/>
      <c r="CA741" s="79"/>
      <c r="CB741" s="192"/>
      <c r="CC741" s="78"/>
      <c r="CD741" s="78"/>
      <c r="CE741" s="78"/>
      <c r="CF741" s="78"/>
      <c r="CG741" s="78"/>
      <c r="CH741" s="79"/>
      <c r="CI741" s="27">
        <f t="shared" si="1"/>
        <v>0</v>
      </c>
    </row>
    <row r="742" spans="1:87" ht="34.5" customHeight="1" x14ac:dyDescent="0.25">
      <c r="A742" s="23">
        <f t="shared" si="0"/>
        <v>730</v>
      </c>
      <c r="B742" s="182"/>
      <c r="C742" s="79"/>
      <c r="D742" s="179"/>
      <c r="E742" s="78"/>
      <c r="F742" s="79"/>
      <c r="G742" s="183"/>
      <c r="H742" s="79"/>
      <c r="I742" s="24"/>
      <c r="J742" s="28"/>
      <c r="K742" s="184"/>
      <c r="L742" s="79"/>
      <c r="M742" s="185"/>
      <c r="N742" s="79"/>
      <c r="O742" s="186"/>
      <c r="P742" s="79"/>
      <c r="Q742" s="187"/>
      <c r="R742" s="79"/>
      <c r="S742" s="181"/>
      <c r="T742" s="79"/>
      <c r="U742" s="181"/>
      <c r="V742" s="79"/>
      <c r="W742" s="182"/>
      <c r="X742" s="79"/>
      <c r="Y742" s="182"/>
      <c r="Z742" s="79"/>
      <c r="AA742" s="181"/>
      <c r="AB742" s="79"/>
      <c r="AC742" s="181"/>
      <c r="AD742" s="79"/>
      <c r="AE742" s="182"/>
      <c r="AF742" s="79"/>
      <c r="AG742" s="182"/>
      <c r="AH742" s="79"/>
      <c r="AI742" s="181"/>
      <c r="AJ742" s="79"/>
      <c r="AK742" s="181"/>
      <c r="AL742" s="79"/>
      <c r="AM742" s="182"/>
      <c r="AN742" s="79"/>
      <c r="AO742" s="182"/>
      <c r="AP742" s="79"/>
      <c r="AQ742" s="181"/>
      <c r="AR742" s="79"/>
      <c r="AS742" s="181"/>
      <c r="AT742" s="79"/>
      <c r="AU742" s="182"/>
      <c r="AV742" s="79"/>
      <c r="AW742" s="182"/>
      <c r="AX742" s="79"/>
      <c r="AY742" s="181"/>
      <c r="AZ742" s="79"/>
      <c r="BA742" s="181"/>
      <c r="BB742" s="79"/>
      <c r="BC742" s="182"/>
      <c r="BD742" s="79"/>
      <c r="BE742" s="182"/>
      <c r="BF742" s="79"/>
      <c r="BG742" s="181"/>
      <c r="BH742" s="79"/>
      <c r="BI742" s="181"/>
      <c r="BJ742" s="79"/>
      <c r="BK742" s="182"/>
      <c r="BL742" s="79"/>
      <c r="BM742" s="182"/>
      <c r="BN742" s="79"/>
      <c r="BO742" s="180"/>
      <c r="BP742" s="78"/>
      <c r="BQ742" s="79"/>
      <c r="BR742" s="26"/>
      <c r="BS742" s="193"/>
      <c r="BT742" s="79"/>
      <c r="BU742" s="192"/>
      <c r="BV742" s="78"/>
      <c r="BW742" s="78"/>
      <c r="BX742" s="78"/>
      <c r="BY742" s="78"/>
      <c r="BZ742" s="78"/>
      <c r="CA742" s="79"/>
      <c r="CB742" s="192"/>
      <c r="CC742" s="78"/>
      <c r="CD742" s="78"/>
      <c r="CE742" s="78"/>
      <c r="CF742" s="78"/>
      <c r="CG742" s="78"/>
      <c r="CH742" s="79"/>
      <c r="CI742" s="27">
        <f t="shared" si="1"/>
        <v>0</v>
      </c>
    </row>
    <row r="743" spans="1:87" ht="34.5" customHeight="1" x14ac:dyDescent="0.25">
      <c r="A743" s="23">
        <f t="shared" si="0"/>
        <v>731</v>
      </c>
      <c r="B743" s="179"/>
      <c r="C743" s="79"/>
      <c r="D743" s="181"/>
      <c r="E743" s="78"/>
      <c r="F743" s="79"/>
      <c r="G743" s="188"/>
      <c r="H743" s="79"/>
      <c r="I743" s="24"/>
      <c r="J743" s="25"/>
      <c r="K743" s="184"/>
      <c r="L743" s="79"/>
      <c r="M743" s="189"/>
      <c r="N743" s="79"/>
      <c r="O743" s="186"/>
      <c r="P743" s="79"/>
      <c r="Q743" s="190"/>
      <c r="R743" s="79"/>
      <c r="S743" s="181"/>
      <c r="T743" s="79"/>
      <c r="U743" s="181"/>
      <c r="V743" s="79"/>
      <c r="W743" s="179"/>
      <c r="X743" s="79"/>
      <c r="Y743" s="179"/>
      <c r="Z743" s="79"/>
      <c r="AA743" s="181"/>
      <c r="AB743" s="79"/>
      <c r="AC743" s="181"/>
      <c r="AD743" s="79"/>
      <c r="AE743" s="179"/>
      <c r="AF743" s="79"/>
      <c r="AG743" s="179"/>
      <c r="AH743" s="79"/>
      <c r="AI743" s="181"/>
      <c r="AJ743" s="79"/>
      <c r="AK743" s="181"/>
      <c r="AL743" s="79"/>
      <c r="AM743" s="179"/>
      <c r="AN743" s="79"/>
      <c r="AO743" s="179"/>
      <c r="AP743" s="79"/>
      <c r="AQ743" s="181"/>
      <c r="AR743" s="79"/>
      <c r="AS743" s="181"/>
      <c r="AT743" s="79"/>
      <c r="AU743" s="179"/>
      <c r="AV743" s="79"/>
      <c r="AW743" s="179"/>
      <c r="AX743" s="79"/>
      <c r="AY743" s="181"/>
      <c r="AZ743" s="79"/>
      <c r="BA743" s="181"/>
      <c r="BB743" s="79"/>
      <c r="BC743" s="179"/>
      <c r="BD743" s="79"/>
      <c r="BE743" s="179"/>
      <c r="BF743" s="79"/>
      <c r="BG743" s="181"/>
      <c r="BH743" s="79"/>
      <c r="BI743" s="181"/>
      <c r="BJ743" s="79"/>
      <c r="BK743" s="179"/>
      <c r="BL743" s="79"/>
      <c r="BM743" s="179"/>
      <c r="BN743" s="79"/>
      <c r="BO743" s="180"/>
      <c r="BP743" s="78"/>
      <c r="BQ743" s="79"/>
      <c r="BR743" s="26"/>
      <c r="BS743" s="191"/>
      <c r="BT743" s="79"/>
      <c r="BU743" s="192"/>
      <c r="BV743" s="78"/>
      <c r="BW743" s="78"/>
      <c r="BX743" s="78"/>
      <c r="BY743" s="78"/>
      <c r="BZ743" s="78"/>
      <c r="CA743" s="79"/>
      <c r="CB743" s="192"/>
      <c r="CC743" s="78"/>
      <c r="CD743" s="78"/>
      <c r="CE743" s="78"/>
      <c r="CF743" s="78"/>
      <c r="CG743" s="78"/>
      <c r="CH743" s="79"/>
      <c r="CI743" s="27">
        <f t="shared" si="1"/>
        <v>0</v>
      </c>
    </row>
    <row r="744" spans="1:87" ht="34.5" customHeight="1" x14ac:dyDescent="0.25">
      <c r="A744" s="23">
        <f t="shared" si="0"/>
        <v>732</v>
      </c>
      <c r="B744" s="182"/>
      <c r="C744" s="79"/>
      <c r="D744" s="179"/>
      <c r="E744" s="78"/>
      <c r="F744" s="79"/>
      <c r="G744" s="183"/>
      <c r="H744" s="79"/>
      <c r="I744" s="24"/>
      <c r="J744" s="28"/>
      <c r="K744" s="184"/>
      <c r="L744" s="79"/>
      <c r="M744" s="185"/>
      <c r="N744" s="79"/>
      <c r="O744" s="186"/>
      <c r="P744" s="79"/>
      <c r="Q744" s="187"/>
      <c r="R744" s="79"/>
      <c r="S744" s="181"/>
      <c r="T744" s="79"/>
      <c r="U744" s="181"/>
      <c r="V744" s="79"/>
      <c r="W744" s="182"/>
      <c r="X744" s="79"/>
      <c r="Y744" s="182"/>
      <c r="Z744" s="79"/>
      <c r="AA744" s="181"/>
      <c r="AB744" s="79"/>
      <c r="AC744" s="181"/>
      <c r="AD744" s="79"/>
      <c r="AE744" s="182"/>
      <c r="AF744" s="79"/>
      <c r="AG744" s="182"/>
      <c r="AH744" s="79"/>
      <c r="AI744" s="181"/>
      <c r="AJ744" s="79"/>
      <c r="AK744" s="181"/>
      <c r="AL744" s="79"/>
      <c r="AM744" s="182"/>
      <c r="AN744" s="79"/>
      <c r="AO744" s="182"/>
      <c r="AP744" s="79"/>
      <c r="AQ744" s="181"/>
      <c r="AR744" s="79"/>
      <c r="AS744" s="181"/>
      <c r="AT744" s="79"/>
      <c r="AU744" s="182"/>
      <c r="AV744" s="79"/>
      <c r="AW744" s="182"/>
      <c r="AX744" s="79"/>
      <c r="AY744" s="181"/>
      <c r="AZ744" s="79"/>
      <c r="BA744" s="181"/>
      <c r="BB744" s="79"/>
      <c r="BC744" s="182"/>
      <c r="BD744" s="79"/>
      <c r="BE744" s="182"/>
      <c r="BF744" s="79"/>
      <c r="BG744" s="181"/>
      <c r="BH744" s="79"/>
      <c r="BI744" s="181"/>
      <c r="BJ744" s="79"/>
      <c r="BK744" s="182"/>
      <c r="BL744" s="79"/>
      <c r="BM744" s="182"/>
      <c r="BN744" s="79"/>
      <c r="BO744" s="180"/>
      <c r="BP744" s="78"/>
      <c r="BQ744" s="79"/>
      <c r="BR744" s="26"/>
      <c r="BS744" s="193"/>
      <c r="BT744" s="79"/>
      <c r="BU744" s="192"/>
      <c r="BV744" s="78"/>
      <c r="BW744" s="78"/>
      <c r="BX744" s="78"/>
      <c r="BY744" s="78"/>
      <c r="BZ744" s="78"/>
      <c r="CA744" s="79"/>
      <c r="CB744" s="192"/>
      <c r="CC744" s="78"/>
      <c r="CD744" s="78"/>
      <c r="CE744" s="78"/>
      <c r="CF744" s="78"/>
      <c r="CG744" s="78"/>
      <c r="CH744" s="79"/>
      <c r="CI744" s="27">
        <f t="shared" si="1"/>
        <v>0</v>
      </c>
    </row>
    <row r="745" spans="1:87" ht="34.5" customHeight="1" x14ac:dyDescent="0.25">
      <c r="A745" s="23">
        <f t="shared" si="0"/>
        <v>733</v>
      </c>
      <c r="B745" s="179"/>
      <c r="C745" s="79"/>
      <c r="D745" s="181"/>
      <c r="E745" s="78"/>
      <c r="F745" s="79"/>
      <c r="G745" s="188"/>
      <c r="H745" s="79"/>
      <c r="I745" s="24"/>
      <c r="J745" s="25"/>
      <c r="K745" s="184"/>
      <c r="L745" s="79"/>
      <c r="M745" s="189"/>
      <c r="N745" s="79"/>
      <c r="O745" s="186"/>
      <c r="P745" s="79"/>
      <c r="Q745" s="190"/>
      <c r="R745" s="79"/>
      <c r="S745" s="181"/>
      <c r="T745" s="79"/>
      <c r="U745" s="181"/>
      <c r="V745" s="79"/>
      <c r="W745" s="179"/>
      <c r="X745" s="79"/>
      <c r="Y745" s="179"/>
      <c r="Z745" s="79"/>
      <c r="AA745" s="181"/>
      <c r="AB745" s="79"/>
      <c r="AC745" s="181"/>
      <c r="AD745" s="79"/>
      <c r="AE745" s="179"/>
      <c r="AF745" s="79"/>
      <c r="AG745" s="179"/>
      <c r="AH745" s="79"/>
      <c r="AI745" s="181"/>
      <c r="AJ745" s="79"/>
      <c r="AK745" s="181"/>
      <c r="AL745" s="79"/>
      <c r="AM745" s="179"/>
      <c r="AN745" s="79"/>
      <c r="AO745" s="179"/>
      <c r="AP745" s="79"/>
      <c r="AQ745" s="181"/>
      <c r="AR745" s="79"/>
      <c r="AS745" s="181"/>
      <c r="AT745" s="79"/>
      <c r="AU745" s="179"/>
      <c r="AV745" s="79"/>
      <c r="AW745" s="179"/>
      <c r="AX745" s="79"/>
      <c r="AY745" s="181"/>
      <c r="AZ745" s="79"/>
      <c r="BA745" s="181"/>
      <c r="BB745" s="79"/>
      <c r="BC745" s="179"/>
      <c r="BD745" s="79"/>
      <c r="BE745" s="179"/>
      <c r="BF745" s="79"/>
      <c r="BG745" s="181"/>
      <c r="BH745" s="79"/>
      <c r="BI745" s="181"/>
      <c r="BJ745" s="79"/>
      <c r="BK745" s="179"/>
      <c r="BL745" s="79"/>
      <c r="BM745" s="179"/>
      <c r="BN745" s="79"/>
      <c r="BO745" s="180"/>
      <c r="BP745" s="78"/>
      <c r="BQ745" s="79"/>
      <c r="BR745" s="26"/>
      <c r="BS745" s="191"/>
      <c r="BT745" s="79"/>
      <c r="BU745" s="192"/>
      <c r="BV745" s="78"/>
      <c r="BW745" s="78"/>
      <c r="BX745" s="78"/>
      <c r="BY745" s="78"/>
      <c r="BZ745" s="78"/>
      <c r="CA745" s="79"/>
      <c r="CB745" s="192"/>
      <c r="CC745" s="78"/>
      <c r="CD745" s="78"/>
      <c r="CE745" s="78"/>
      <c r="CF745" s="78"/>
      <c r="CG745" s="78"/>
      <c r="CH745" s="79"/>
      <c r="CI745" s="27">
        <f t="shared" si="1"/>
        <v>0</v>
      </c>
    </row>
    <row r="746" spans="1:87" ht="34.5" customHeight="1" x14ac:dyDescent="0.25">
      <c r="A746" s="23">
        <f t="shared" si="0"/>
        <v>734</v>
      </c>
      <c r="B746" s="182"/>
      <c r="C746" s="79"/>
      <c r="D746" s="179"/>
      <c r="E746" s="78"/>
      <c r="F746" s="79"/>
      <c r="G746" s="183"/>
      <c r="H746" s="79"/>
      <c r="I746" s="24"/>
      <c r="J746" s="28"/>
      <c r="K746" s="184"/>
      <c r="L746" s="79"/>
      <c r="M746" s="185"/>
      <c r="N746" s="79"/>
      <c r="O746" s="186"/>
      <c r="P746" s="79"/>
      <c r="Q746" s="187"/>
      <c r="R746" s="79"/>
      <c r="S746" s="181"/>
      <c r="T746" s="79"/>
      <c r="U746" s="181"/>
      <c r="V746" s="79"/>
      <c r="W746" s="182"/>
      <c r="X746" s="79"/>
      <c r="Y746" s="182"/>
      <c r="Z746" s="79"/>
      <c r="AA746" s="181"/>
      <c r="AB746" s="79"/>
      <c r="AC746" s="181"/>
      <c r="AD746" s="79"/>
      <c r="AE746" s="182"/>
      <c r="AF746" s="79"/>
      <c r="AG746" s="182"/>
      <c r="AH746" s="79"/>
      <c r="AI746" s="181"/>
      <c r="AJ746" s="79"/>
      <c r="AK746" s="181"/>
      <c r="AL746" s="79"/>
      <c r="AM746" s="182"/>
      <c r="AN746" s="79"/>
      <c r="AO746" s="182"/>
      <c r="AP746" s="79"/>
      <c r="AQ746" s="181"/>
      <c r="AR746" s="79"/>
      <c r="AS746" s="181"/>
      <c r="AT746" s="79"/>
      <c r="AU746" s="182"/>
      <c r="AV746" s="79"/>
      <c r="AW746" s="182"/>
      <c r="AX746" s="79"/>
      <c r="AY746" s="181"/>
      <c r="AZ746" s="79"/>
      <c r="BA746" s="181"/>
      <c r="BB746" s="79"/>
      <c r="BC746" s="182"/>
      <c r="BD746" s="79"/>
      <c r="BE746" s="182"/>
      <c r="BF746" s="79"/>
      <c r="BG746" s="181"/>
      <c r="BH746" s="79"/>
      <c r="BI746" s="181"/>
      <c r="BJ746" s="79"/>
      <c r="BK746" s="182"/>
      <c r="BL746" s="79"/>
      <c r="BM746" s="182"/>
      <c r="BN746" s="79"/>
      <c r="BO746" s="180"/>
      <c r="BP746" s="78"/>
      <c r="BQ746" s="79"/>
      <c r="BR746" s="26"/>
      <c r="BS746" s="193"/>
      <c r="BT746" s="79"/>
      <c r="BU746" s="192"/>
      <c r="BV746" s="78"/>
      <c r="BW746" s="78"/>
      <c r="BX746" s="78"/>
      <c r="BY746" s="78"/>
      <c r="BZ746" s="78"/>
      <c r="CA746" s="79"/>
      <c r="CB746" s="192"/>
      <c r="CC746" s="78"/>
      <c r="CD746" s="78"/>
      <c r="CE746" s="78"/>
      <c r="CF746" s="78"/>
      <c r="CG746" s="78"/>
      <c r="CH746" s="79"/>
      <c r="CI746" s="27">
        <f t="shared" si="1"/>
        <v>0</v>
      </c>
    </row>
    <row r="747" spans="1:87" ht="34.5" customHeight="1" x14ac:dyDescent="0.25">
      <c r="A747" s="23">
        <f t="shared" si="0"/>
        <v>735</v>
      </c>
      <c r="B747" s="179"/>
      <c r="C747" s="79"/>
      <c r="D747" s="181"/>
      <c r="E747" s="78"/>
      <c r="F747" s="79"/>
      <c r="G747" s="188"/>
      <c r="H747" s="79"/>
      <c r="I747" s="24"/>
      <c r="J747" s="25"/>
      <c r="K747" s="184"/>
      <c r="L747" s="79"/>
      <c r="M747" s="189"/>
      <c r="N747" s="79"/>
      <c r="O747" s="186"/>
      <c r="P747" s="79"/>
      <c r="Q747" s="190"/>
      <c r="R747" s="79"/>
      <c r="S747" s="181"/>
      <c r="T747" s="79"/>
      <c r="U747" s="181"/>
      <c r="V747" s="79"/>
      <c r="W747" s="179"/>
      <c r="X747" s="79"/>
      <c r="Y747" s="179"/>
      <c r="Z747" s="79"/>
      <c r="AA747" s="181"/>
      <c r="AB747" s="79"/>
      <c r="AC747" s="181"/>
      <c r="AD747" s="79"/>
      <c r="AE747" s="179"/>
      <c r="AF747" s="79"/>
      <c r="AG747" s="179"/>
      <c r="AH747" s="79"/>
      <c r="AI747" s="181"/>
      <c r="AJ747" s="79"/>
      <c r="AK747" s="181"/>
      <c r="AL747" s="79"/>
      <c r="AM747" s="179"/>
      <c r="AN747" s="79"/>
      <c r="AO747" s="179"/>
      <c r="AP747" s="79"/>
      <c r="AQ747" s="181"/>
      <c r="AR747" s="79"/>
      <c r="AS747" s="181"/>
      <c r="AT747" s="79"/>
      <c r="AU747" s="179"/>
      <c r="AV747" s="79"/>
      <c r="AW747" s="179"/>
      <c r="AX747" s="79"/>
      <c r="AY747" s="181"/>
      <c r="AZ747" s="79"/>
      <c r="BA747" s="181"/>
      <c r="BB747" s="79"/>
      <c r="BC747" s="179"/>
      <c r="BD747" s="79"/>
      <c r="BE747" s="179"/>
      <c r="BF747" s="79"/>
      <c r="BG747" s="181"/>
      <c r="BH747" s="79"/>
      <c r="BI747" s="181"/>
      <c r="BJ747" s="79"/>
      <c r="BK747" s="179"/>
      <c r="BL747" s="79"/>
      <c r="BM747" s="179"/>
      <c r="BN747" s="79"/>
      <c r="BO747" s="180"/>
      <c r="BP747" s="78"/>
      <c r="BQ747" s="79"/>
      <c r="BR747" s="26"/>
      <c r="BS747" s="191"/>
      <c r="BT747" s="79"/>
      <c r="BU747" s="192"/>
      <c r="BV747" s="78"/>
      <c r="BW747" s="78"/>
      <c r="BX747" s="78"/>
      <c r="BY747" s="78"/>
      <c r="BZ747" s="78"/>
      <c r="CA747" s="79"/>
      <c r="CB747" s="192"/>
      <c r="CC747" s="78"/>
      <c r="CD747" s="78"/>
      <c r="CE747" s="78"/>
      <c r="CF747" s="78"/>
      <c r="CG747" s="78"/>
      <c r="CH747" s="79"/>
      <c r="CI747" s="27">
        <f t="shared" si="1"/>
        <v>0</v>
      </c>
    </row>
    <row r="748" spans="1:87" ht="34.5" customHeight="1" x14ac:dyDescent="0.25">
      <c r="A748" s="23">
        <f t="shared" si="0"/>
        <v>736</v>
      </c>
      <c r="B748" s="182"/>
      <c r="C748" s="79"/>
      <c r="D748" s="179"/>
      <c r="E748" s="78"/>
      <c r="F748" s="79"/>
      <c r="G748" s="183"/>
      <c r="H748" s="79"/>
      <c r="I748" s="24"/>
      <c r="J748" s="28"/>
      <c r="K748" s="184"/>
      <c r="L748" s="79"/>
      <c r="M748" s="185"/>
      <c r="N748" s="79"/>
      <c r="O748" s="186"/>
      <c r="P748" s="79"/>
      <c r="Q748" s="187"/>
      <c r="R748" s="79"/>
      <c r="S748" s="181"/>
      <c r="T748" s="79"/>
      <c r="U748" s="181"/>
      <c r="V748" s="79"/>
      <c r="W748" s="182"/>
      <c r="X748" s="79"/>
      <c r="Y748" s="182"/>
      <c r="Z748" s="79"/>
      <c r="AA748" s="181"/>
      <c r="AB748" s="79"/>
      <c r="AC748" s="181"/>
      <c r="AD748" s="79"/>
      <c r="AE748" s="182"/>
      <c r="AF748" s="79"/>
      <c r="AG748" s="182"/>
      <c r="AH748" s="79"/>
      <c r="AI748" s="181"/>
      <c r="AJ748" s="79"/>
      <c r="AK748" s="181"/>
      <c r="AL748" s="79"/>
      <c r="AM748" s="182"/>
      <c r="AN748" s="79"/>
      <c r="AO748" s="182"/>
      <c r="AP748" s="79"/>
      <c r="AQ748" s="181"/>
      <c r="AR748" s="79"/>
      <c r="AS748" s="181"/>
      <c r="AT748" s="79"/>
      <c r="AU748" s="182"/>
      <c r="AV748" s="79"/>
      <c r="AW748" s="182"/>
      <c r="AX748" s="79"/>
      <c r="AY748" s="181"/>
      <c r="AZ748" s="79"/>
      <c r="BA748" s="181"/>
      <c r="BB748" s="79"/>
      <c r="BC748" s="182"/>
      <c r="BD748" s="79"/>
      <c r="BE748" s="182"/>
      <c r="BF748" s="79"/>
      <c r="BG748" s="181"/>
      <c r="BH748" s="79"/>
      <c r="BI748" s="181"/>
      <c r="BJ748" s="79"/>
      <c r="BK748" s="182"/>
      <c r="BL748" s="79"/>
      <c r="BM748" s="182"/>
      <c r="BN748" s="79"/>
      <c r="BO748" s="180"/>
      <c r="BP748" s="78"/>
      <c r="BQ748" s="79"/>
      <c r="BR748" s="26"/>
      <c r="BS748" s="193"/>
      <c r="BT748" s="79"/>
      <c r="BU748" s="192"/>
      <c r="BV748" s="78"/>
      <c r="BW748" s="78"/>
      <c r="BX748" s="78"/>
      <c r="BY748" s="78"/>
      <c r="BZ748" s="78"/>
      <c r="CA748" s="79"/>
      <c r="CB748" s="192"/>
      <c r="CC748" s="78"/>
      <c r="CD748" s="78"/>
      <c r="CE748" s="78"/>
      <c r="CF748" s="78"/>
      <c r="CG748" s="78"/>
      <c r="CH748" s="79"/>
      <c r="CI748" s="27">
        <f t="shared" si="1"/>
        <v>0</v>
      </c>
    </row>
    <row r="749" spans="1:87" ht="34.5" customHeight="1" x14ac:dyDescent="0.25">
      <c r="A749" s="23">
        <f t="shared" si="0"/>
        <v>737</v>
      </c>
      <c r="B749" s="179"/>
      <c r="C749" s="79"/>
      <c r="D749" s="181"/>
      <c r="E749" s="78"/>
      <c r="F749" s="79"/>
      <c r="G749" s="188"/>
      <c r="H749" s="79"/>
      <c r="I749" s="24"/>
      <c r="J749" s="25"/>
      <c r="K749" s="184"/>
      <c r="L749" s="79"/>
      <c r="M749" s="189"/>
      <c r="N749" s="79"/>
      <c r="O749" s="186"/>
      <c r="P749" s="79"/>
      <c r="Q749" s="190"/>
      <c r="R749" s="79"/>
      <c r="S749" s="181"/>
      <c r="T749" s="79"/>
      <c r="U749" s="181"/>
      <c r="V749" s="79"/>
      <c r="W749" s="179"/>
      <c r="X749" s="79"/>
      <c r="Y749" s="179"/>
      <c r="Z749" s="79"/>
      <c r="AA749" s="181"/>
      <c r="AB749" s="79"/>
      <c r="AC749" s="181"/>
      <c r="AD749" s="79"/>
      <c r="AE749" s="179"/>
      <c r="AF749" s="79"/>
      <c r="AG749" s="179"/>
      <c r="AH749" s="79"/>
      <c r="AI749" s="181"/>
      <c r="AJ749" s="79"/>
      <c r="AK749" s="181"/>
      <c r="AL749" s="79"/>
      <c r="AM749" s="179"/>
      <c r="AN749" s="79"/>
      <c r="AO749" s="179"/>
      <c r="AP749" s="79"/>
      <c r="AQ749" s="181"/>
      <c r="AR749" s="79"/>
      <c r="AS749" s="181"/>
      <c r="AT749" s="79"/>
      <c r="AU749" s="179"/>
      <c r="AV749" s="79"/>
      <c r="AW749" s="179"/>
      <c r="AX749" s="79"/>
      <c r="AY749" s="181"/>
      <c r="AZ749" s="79"/>
      <c r="BA749" s="181"/>
      <c r="BB749" s="79"/>
      <c r="BC749" s="179"/>
      <c r="BD749" s="79"/>
      <c r="BE749" s="179"/>
      <c r="BF749" s="79"/>
      <c r="BG749" s="181"/>
      <c r="BH749" s="79"/>
      <c r="BI749" s="181"/>
      <c r="BJ749" s="79"/>
      <c r="BK749" s="179"/>
      <c r="BL749" s="79"/>
      <c r="BM749" s="179"/>
      <c r="BN749" s="79"/>
      <c r="BO749" s="180"/>
      <c r="BP749" s="78"/>
      <c r="BQ749" s="79"/>
      <c r="BR749" s="26"/>
      <c r="BS749" s="191"/>
      <c r="BT749" s="79"/>
      <c r="BU749" s="192"/>
      <c r="BV749" s="78"/>
      <c r="BW749" s="78"/>
      <c r="BX749" s="78"/>
      <c r="BY749" s="78"/>
      <c r="BZ749" s="78"/>
      <c r="CA749" s="79"/>
      <c r="CB749" s="192"/>
      <c r="CC749" s="78"/>
      <c r="CD749" s="78"/>
      <c r="CE749" s="78"/>
      <c r="CF749" s="78"/>
      <c r="CG749" s="78"/>
      <c r="CH749" s="79"/>
      <c r="CI749" s="27">
        <f t="shared" si="1"/>
        <v>0</v>
      </c>
    </row>
    <row r="750" spans="1:87" ht="34.5" customHeight="1" x14ac:dyDescent="0.25">
      <c r="A750" s="23">
        <f t="shared" si="0"/>
        <v>738</v>
      </c>
      <c r="B750" s="182"/>
      <c r="C750" s="79"/>
      <c r="D750" s="179"/>
      <c r="E750" s="78"/>
      <c r="F750" s="79"/>
      <c r="G750" s="183"/>
      <c r="H750" s="79"/>
      <c r="I750" s="24"/>
      <c r="J750" s="28"/>
      <c r="K750" s="184"/>
      <c r="L750" s="79"/>
      <c r="M750" s="185"/>
      <c r="N750" s="79"/>
      <c r="O750" s="186"/>
      <c r="P750" s="79"/>
      <c r="Q750" s="187"/>
      <c r="R750" s="79"/>
      <c r="S750" s="181"/>
      <c r="T750" s="79"/>
      <c r="U750" s="181"/>
      <c r="V750" s="79"/>
      <c r="W750" s="182"/>
      <c r="X750" s="79"/>
      <c r="Y750" s="182"/>
      <c r="Z750" s="79"/>
      <c r="AA750" s="181"/>
      <c r="AB750" s="79"/>
      <c r="AC750" s="181"/>
      <c r="AD750" s="79"/>
      <c r="AE750" s="182"/>
      <c r="AF750" s="79"/>
      <c r="AG750" s="182"/>
      <c r="AH750" s="79"/>
      <c r="AI750" s="181"/>
      <c r="AJ750" s="79"/>
      <c r="AK750" s="181"/>
      <c r="AL750" s="79"/>
      <c r="AM750" s="182"/>
      <c r="AN750" s="79"/>
      <c r="AO750" s="182"/>
      <c r="AP750" s="79"/>
      <c r="AQ750" s="181"/>
      <c r="AR750" s="79"/>
      <c r="AS750" s="181"/>
      <c r="AT750" s="79"/>
      <c r="AU750" s="182"/>
      <c r="AV750" s="79"/>
      <c r="AW750" s="182"/>
      <c r="AX750" s="79"/>
      <c r="AY750" s="181"/>
      <c r="AZ750" s="79"/>
      <c r="BA750" s="181"/>
      <c r="BB750" s="79"/>
      <c r="BC750" s="182"/>
      <c r="BD750" s="79"/>
      <c r="BE750" s="182"/>
      <c r="BF750" s="79"/>
      <c r="BG750" s="181"/>
      <c r="BH750" s="79"/>
      <c r="BI750" s="181"/>
      <c r="BJ750" s="79"/>
      <c r="BK750" s="182"/>
      <c r="BL750" s="79"/>
      <c r="BM750" s="182"/>
      <c r="BN750" s="79"/>
      <c r="BO750" s="180"/>
      <c r="BP750" s="78"/>
      <c r="BQ750" s="79"/>
      <c r="BR750" s="26"/>
      <c r="BS750" s="193"/>
      <c r="BT750" s="79"/>
      <c r="BU750" s="192"/>
      <c r="BV750" s="78"/>
      <c r="BW750" s="78"/>
      <c r="BX750" s="78"/>
      <c r="BY750" s="78"/>
      <c r="BZ750" s="78"/>
      <c r="CA750" s="79"/>
      <c r="CB750" s="192"/>
      <c r="CC750" s="78"/>
      <c r="CD750" s="78"/>
      <c r="CE750" s="78"/>
      <c r="CF750" s="78"/>
      <c r="CG750" s="78"/>
      <c r="CH750" s="79"/>
      <c r="CI750" s="27">
        <f t="shared" si="1"/>
        <v>0</v>
      </c>
    </row>
    <row r="751" spans="1:87" ht="34.5" customHeight="1" x14ac:dyDescent="0.25">
      <c r="A751" s="23">
        <f t="shared" si="0"/>
        <v>739</v>
      </c>
      <c r="B751" s="179"/>
      <c r="C751" s="79"/>
      <c r="D751" s="181"/>
      <c r="E751" s="78"/>
      <c r="F751" s="79"/>
      <c r="G751" s="188"/>
      <c r="H751" s="79"/>
      <c r="I751" s="24"/>
      <c r="J751" s="25"/>
      <c r="K751" s="184"/>
      <c r="L751" s="79"/>
      <c r="M751" s="189"/>
      <c r="N751" s="79"/>
      <c r="O751" s="186"/>
      <c r="P751" s="79"/>
      <c r="Q751" s="190"/>
      <c r="R751" s="79"/>
      <c r="S751" s="181"/>
      <c r="T751" s="79"/>
      <c r="U751" s="181"/>
      <c r="V751" s="79"/>
      <c r="W751" s="179"/>
      <c r="X751" s="79"/>
      <c r="Y751" s="179"/>
      <c r="Z751" s="79"/>
      <c r="AA751" s="181"/>
      <c r="AB751" s="79"/>
      <c r="AC751" s="181"/>
      <c r="AD751" s="79"/>
      <c r="AE751" s="179"/>
      <c r="AF751" s="79"/>
      <c r="AG751" s="179"/>
      <c r="AH751" s="79"/>
      <c r="AI751" s="181"/>
      <c r="AJ751" s="79"/>
      <c r="AK751" s="181"/>
      <c r="AL751" s="79"/>
      <c r="AM751" s="179"/>
      <c r="AN751" s="79"/>
      <c r="AO751" s="179"/>
      <c r="AP751" s="79"/>
      <c r="AQ751" s="181"/>
      <c r="AR751" s="79"/>
      <c r="AS751" s="181"/>
      <c r="AT751" s="79"/>
      <c r="AU751" s="179"/>
      <c r="AV751" s="79"/>
      <c r="AW751" s="179"/>
      <c r="AX751" s="79"/>
      <c r="AY751" s="181"/>
      <c r="AZ751" s="79"/>
      <c r="BA751" s="181"/>
      <c r="BB751" s="79"/>
      <c r="BC751" s="179"/>
      <c r="BD751" s="79"/>
      <c r="BE751" s="179"/>
      <c r="BF751" s="79"/>
      <c r="BG751" s="181"/>
      <c r="BH751" s="79"/>
      <c r="BI751" s="181"/>
      <c r="BJ751" s="79"/>
      <c r="BK751" s="179"/>
      <c r="BL751" s="79"/>
      <c r="BM751" s="179"/>
      <c r="BN751" s="79"/>
      <c r="BO751" s="180"/>
      <c r="BP751" s="78"/>
      <c r="BQ751" s="79"/>
      <c r="BR751" s="26"/>
      <c r="BS751" s="191"/>
      <c r="BT751" s="79"/>
      <c r="BU751" s="192"/>
      <c r="BV751" s="78"/>
      <c r="BW751" s="78"/>
      <c r="BX751" s="78"/>
      <c r="BY751" s="78"/>
      <c r="BZ751" s="78"/>
      <c r="CA751" s="79"/>
      <c r="CB751" s="192"/>
      <c r="CC751" s="78"/>
      <c r="CD751" s="78"/>
      <c r="CE751" s="78"/>
      <c r="CF751" s="78"/>
      <c r="CG751" s="78"/>
      <c r="CH751" s="79"/>
      <c r="CI751" s="27">
        <f t="shared" si="1"/>
        <v>0</v>
      </c>
    </row>
    <row r="752" spans="1:87" ht="34.5" customHeight="1" x14ac:dyDescent="0.25">
      <c r="A752" s="23">
        <f t="shared" si="0"/>
        <v>740</v>
      </c>
      <c r="B752" s="182"/>
      <c r="C752" s="79"/>
      <c r="D752" s="179"/>
      <c r="E752" s="78"/>
      <c r="F752" s="79"/>
      <c r="G752" s="183"/>
      <c r="H752" s="79"/>
      <c r="I752" s="24"/>
      <c r="J752" s="28"/>
      <c r="K752" s="184"/>
      <c r="L752" s="79"/>
      <c r="M752" s="185"/>
      <c r="N752" s="79"/>
      <c r="O752" s="186"/>
      <c r="P752" s="79"/>
      <c r="Q752" s="187"/>
      <c r="R752" s="79"/>
      <c r="S752" s="181"/>
      <c r="T752" s="79"/>
      <c r="U752" s="181"/>
      <c r="V752" s="79"/>
      <c r="W752" s="182"/>
      <c r="X752" s="79"/>
      <c r="Y752" s="182"/>
      <c r="Z752" s="79"/>
      <c r="AA752" s="181"/>
      <c r="AB752" s="79"/>
      <c r="AC752" s="181"/>
      <c r="AD752" s="79"/>
      <c r="AE752" s="182"/>
      <c r="AF752" s="79"/>
      <c r="AG752" s="182"/>
      <c r="AH752" s="79"/>
      <c r="AI752" s="181"/>
      <c r="AJ752" s="79"/>
      <c r="AK752" s="181"/>
      <c r="AL752" s="79"/>
      <c r="AM752" s="182"/>
      <c r="AN752" s="79"/>
      <c r="AO752" s="182"/>
      <c r="AP752" s="79"/>
      <c r="AQ752" s="181"/>
      <c r="AR752" s="79"/>
      <c r="AS752" s="181"/>
      <c r="AT752" s="79"/>
      <c r="AU752" s="182"/>
      <c r="AV752" s="79"/>
      <c r="AW752" s="182"/>
      <c r="AX752" s="79"/>
      <c r="AY752" s="181"/>
      <c r="AZ752" s="79"/>
      <c r="BA752" s="181"/>
      <c r="BB752" s="79"/>
      <c r="BC752" s="182"/>
      <c r="BD752" s="79"/>
      <c r="BE752" s="182"/>
      <c r="BF752" s="79"/>
      <c r="BG752" s="181"/>
      <c r="BH752" s="79"/>
      <c r="BI752" s="181"/>
      <c r="BJ752" s="79"/>
      <c r="BK752" s="182"/>
      <c r="BL752" s="79"/>
      <c r="BM752" s="182"/>
      <c r="BN752" s="79"/>
      <c r="BO752" s="180"/>
      <c r="BP752" s="78"/>
      <c r="BQ752" s="79"/>
      <c r="BR752" s="26"/>
      <c r="BS752" s="193"/>
      <c r="BT752" s="79"/>
      <c r="BU752" s="192"/>
      <c r="BV752" s="78"/>
      <c r="BW752" s="78"/>
      <c r="BX752" s="78"/>
      <c r="BY752" s="78"/>
      <c r="BZ752" s="78"/>
      <c r="CA752" s="79"/>
      <c r="CB752" s="192"/>
      <c r="CC752" s="78"/>
      <c r="CD752" s="78"/>
      <c r="CE752" s="78"/>
      <c r="CF752" s="78"/>
      <c r="CG752" s="78"/>
      <c r="CH752" s="79"/>
      <c r="CI752" s="27">
        <f t="shared" si="1"/>
        <v>0</v>
      </c>
    </row>
    <row r="753" spans="1:87" ht="34.5" customHeight="1" x14ac:dyDescent="0.25">
      <c r="A753" s="23">
        <f t="shared" si="0"/>
        <v>741</v>
      </c>
      <c r="B753" s="179"/>
      <c r="C753" s="79"/>
      <c r="D753" s="181"/>
      <c r="E753" s="78"/>
      <c r="F753" s="79"/>
      <c r="G753" s="188"/>
      <c r="H753" s="79"/>
      <c r="I753" s="24"/>
      <c r="J753" s="25"/>
      <c r="K753" s="184"/>
      <c r="L753" s="79"/>
      <c r="M753" s="189"/>
      <c r="N753" s="79"/>
      <c r="O753" s="186"/>
      <c r="P753" s="79"/>
      <c r="Q753" s="190"/>
      <c r="R753" s="79"/>
      <c r="S753" s="181"/>
      <c r="T753" s="79"/>
      <c r="U753" s="181"/>
      <c r="V753" s="79"/>
      <c r="W753" s="179"/>
      <c r="X753" s="79"/>
      <c r="Y753" s="179"/>
      <c r="Z753" s="79"/>
      <c r="AA753" s="181"/>
      <c r="AB753" s="79"/>
      <c r="AC753" s="181"/>
      <c r="AD753" s="79"/>
      <c r="AE753" s="179"/>
      <c r="AF753" s="79"/>
      <c r="AG753" s="179"/>
      <c r="AH753" s="79"/>
      <c r="AI753" s="181"/>
      <c r="AJ753" s="79"/>
      <c r="AK753" s="181"/>
      <c r="AL753" s="79"/>
      <c r="AM753" s="179"/>
      <c r="AN753" s="79"/>
      <c r="AO753" s="179"/>
      <c r="AP753" s="79"/>
      <c r="AQ753" s="181"/>
      <c r="AR753" s="79"/>
      <c r="AS753" s="181"/>
      <c r="AT753" s="79"/>
      <c r="AU753" s="179"/>
      <c r="AV753" s="79"/>
      <c r="AW753" s="179"/>
      <c r="AX753" s="79"/>
      <c r="AY753" s="181"/>
      <c r="AZ753" s="79"/>
      <c r="BA753" s="181"/>
      <c r="BB753" s="79"/>
      <c r="BC753" s="179"/>
      <c r="BD753" s="79"/>
      <c r="BE753" s="179"/>
      <c r="BF753" s="79"/>
      <c r="BG753" s="181"/>
      <c r="BH753" s="79"/>
      <c r="BI753" s="181"/>
      <c r="BJ753" s="79"/>
      <c r="BK753" s="179"/>
      <c r="BL753" s="79"/>
      <c r="BM753" s="179"/>
      <c r="BN753" s="79"/>
      <c r="BO753" s="180"/>
      <c r="BP753" s="78"/>
      <c r="BQ753" s="79"/>
      <c r="BR753" s="26"/>
      <c r="BS753" s="191"/>
      <c r="BT753" s="79"/>
      <c r="BU753" s="192"/>
      <c r="BV753" s="78"/>
      <c r="BW753" s="78"/>
      <c r="BX753" s="78"/>
      <c r="BY753" s="78"/>
      <c r="BZ753" s="78"/>
      <c r="CA753" s="79"/>
      <c r="CB753" s="192"/>
      <c r="CC753" s="78"/>
      <c r="CD753" s="78"/>
      <c r="CE753" s="78"/>
      <c r="CF753" s="78"/>
      <c r="CG753" s="78"/>
      <c r="CH753" s="79"/>
      <c r="CI753" s="27">
        <f t="shared" si="1"/>
        <v>0</v>
      </c>
    </row>
    <row r="754" spans="1:87" ht="34.5" customHeight="1" x14ac:dyDescent="0.25">
      <c r="A754" s="23">
        <f t="shared" si="0"/>
        <v>742</v>
      </c>
      <c r="B754" s="182"/>
      <c r="C754" s="79"/>
      <c r="D754" s="179"/>
      <c r="E754" s="78"/>
      <c r="F754" s="79"/>
      <c r="G754" s="183"/>
      <c r="H754" s="79"/>
      <c r="I754" s="24"/>
      <c r="J754" s="28"/>
      <c r="K754" s="184"/>
      <c r="L754" s="79"/>
      <c r="M754" s="185"/>
      <c r="N754" s="79"/>
      <c r="O754" s="186"/>
      <c r="P754" s="79"/>
      <c r="Q754" s="187"/>
      <c r="R754" s="79"/>
      <c r="S754" s="181"/>
      <c r="T754" s="79"/>
      <c r="U754" s="181"/>
      <c r="V754" s="79"/>
      <c r="W754" s="182"/>
      <c r="X754" s="79"/>
      <c r="Y754" s="182"/>
      <c r="Z754" s="79"/>
      <c r="AA754" s="181"/>
      <c r="AB754" s="79"/>
      <c r="AC754" s="181"/>
      <c r="AD754" s="79"/>
      <c r="AE754" s="182"/>
      <c r="AF754" s="79"/>
      <c r="AG754" s="182"/>
      <c r="AH754" s="79"/>
      <c r="AI754" s="181"/>
      <c r="AJ754" s="79"/>
      <c r="AK754" s="181"/>
      <c r="AL754" s="79"/>
      <c r="AM754" s="182"/>
      <c r="AN754" s="79"/>
      <c r="AO754" s="182"/>
      <c r="AP754" s="79"/>
      <c r="AQ754" s="181"/>
      <c r="AR754" s="79"/>
      <c r="AS754" s="181"/>
      <c r="AT754" s="79"/>
      <c r="AU754" s="182"/>
      <c r="AV754" s="79"/>
      <c r="AW754" s="182"/>
      <c r="AX754" s="79"/>
      <c r="AY754" s="181"/>
      <c r="AZ754" s="79"/>
      <c r="BA754" s="181"/>
      <c r="BB754" s="79"/>
      <c r="BC754" s="182"/>
      <c r="BD754" s="79"/>
      <c r="BE754" s="182"/>
      <c r="BF754" s="79"/>
      <c r="BG754" s="181"/>
      <c r="BH754" s="79"/>
      <c r="BI754" s="181"/>
      <c r="BJ754" s="79"/>
      <c r="BK754" s="182"/>
      <c r="BL754" s="79"/>
      <c r="BM754" s="182"/>
      <c r="BN754" s="79"/>
      <c r="BO754" s="180"/>
      <c r="BP754" s="78"/>
      <c r="BQ754" s="79"/>
      <c r="BR754" s="26"/>
      <c r="BS754" s="193"/>
      <c r="BT754" s="79"/>
      <c r="BU754" s="192"/>
      <c r="BV754" s="78"/>
      <c r="BW754" s="78"/>
      <c r="BX754" s="78"/>
      <c r="BY754" s="78"/>
      <c r="BZ754" s="78"/>
      <c r="CA754" s="79"/>
      <c r="CB754" s="192"/>
      <c r="CC754" s="78"/>
      <c r="CD754" s="78"/>
      <c r="CE754" s="78"/>
      <c r="CF754" s="78"/>
      <c r="CG754" s="78"/>
      <c r="CH754" s="79"/>
      <c r="CI754" s="27">
        <f t="shared" si="1"/>
        <v>0</v>
      </c>
    </row>
    <row r="755" spans="1:87" ht="34.5" customHeight="1" x14ac:dyDescent="0.25">
      <c r="A755" s="23">
        <f t="shared" si="0"/>
        <v>743</v>
      </c>
      <c r="B755" s="179"/>
      <c r="C755" s="79"/>
      <c r="D755" s="181"/>
      <c r="E755" s="78"/>
      <c r="F755" s="79"/>
      <c r="G755" s="188"/>
      <c r="H755" s="79"/>
      <c r="I755" s="24"/>
      <c r="J755" s="25"/>
      <c r="K755" s="184"/>
      <c r="L755" s="79"/>
      <c r="M755" s="189"/>
      <c r="N755" s="79"/>
      <c r="O755" s="186"/>
      <c r="P755" s="79"/>
      <c r="Q755" s="190"/>
      <c r="R755" s="79"/>
      <c r="S755" s="181"/>
      <c r="T755" s="79"/>
      <c r="U755" s="181"/>
      <c r="V755" s="79"/>
      <c r="W755" s="179"/>
      <c r="X755" s="79"/>
      <c r="Y755" s="179"/>
      <c r="Z755" s="79"/>
      <c r="AA755" s="181"/>
      <c r="AB755" s="79"/>
      <c r="AC755" s="181"/>
      <c r="AD755" s="79"/>
      <c r="AE755" s="179"/>
      <c r="AF755" s="79"/>
      <c r="AG755" s="179"/>
      <c r="AH755" s="79"/>
      <c r="AI755" s="181"/>
      <c r="AJ755" s="79"/>
      <c r="AK755" s="181"/>
      <c r="AL755" s="79"/>
      <c r="AM755" s="179"/>
      <c r="AN755" s="79"/>
      <c r="AO755" s="179"/>
      <c r="AP755" s="79"/>
      <c r="AQ755" s="181"/>
      <c r="AR755" s="79"/>
      <c r="AS755" s="181"/>
      <c r="AT755" s="79"/>
      <c r="AU755" s="179"/>
      <c r="AV755" s="79"/>
      <c r="AW755" s="179"/>
      <c r="AX755" s="79"/>
      <c r="AY755" s="181"/>
      <c r="AZ755" s="79"/>
      <c r="BA755" s="181"/>
      <c r="BB755" s="79"/>
      <c r="BC755" s="179"/>
      <c r="BD755" s="79"/>
      <c r="BE755" s="179"/>
      <c r="BF755" s="79"/>
      <c r="BG755" s="181"/>
      <c r="BH755" s="79"/>
      <c r="BI755" s="181"/>
      <c r="BJ755" s="79"/>
      <c r="BK755" s="179"/>
      <c r="BL755" s="79"/>
      <c r="BM755" s="179"/>
      <c r="BN755" s="79"/>
      <c r="BO755" s="180"/>
      <c r="BP755" s="78"/>
      <c r="BQ755" s="79"/>
      <c r="BR755" s="26"/>
      <c r="BS755" s="191"/>
      <c r="BT755" s="79"/>
      <c r="BU755" s="192"/>
      <c r="BV755" s="78"/>
      <c r="BW755" s="78"/>
      <c r="BX755" s="78"/>
      <c r="BY755" s="78"/>
      <c r="BZ755" s="78"/>
      <c r="CA755" s="79"/>
      <c r="CB755" s="192"/>
      <c r="CC755" s="78"/>
      <c r="CD755" s="78"/>
      <c r="CE755" s="78"/>
      <c r="CF755" s="78"/>
      <c r="CG755" s="78"/>
      <c r="CH755" s="79"/>
      <c r="CI755" s="27">
        <f t="shared" si="1"/>
        <v>0</v>
      </c>
    </row>
    <row r="756" spans="1:87" ht="34.5" customHeight="1" x14ac:dyDescent="0.25">
      <c r="A756" s="23">
        <f t="shared" si="0"/>
        <v>744</v>
      </c>
      <c r="B756" s="182"/>
      <c r="C756" s="79"/>
      <c r="D756" s="179"/>
      <c r="E756" s="78"/>
      <c r="F756" s="79"/>
      <c r="G756" s="183"/>
      <c r="H756" s="79"/>
      <c r="I756" s="24"/>
      <c r="J756" s="28"/>
      <c r="K756" s="184"/>
      <c r="L756" s="79"/>
      <c r="M756" s="185"/>
      <c r="N756" s="79"/>
      <c r="O756" s="186"/>
      <c r="P756" s="79"/>
      <c r="Q756" s="187"/>
      <c r="R756" s="79"/>
      <c r="S756" s="181"/>
      <c r="T756" s="79"/>
      <c r="U756" s="181"/>
      <c r="V756" s="79"/>
      <c r="W756" s="182"/>
      <c r="X756" s="79"/>
      <c r="Y756" s="182"/>
      <c r="Z756" s="79"/>
      <c r="AA756" s="181"/>
      <c r="AB756" s="79"/>
      <c r="AC756" s="181"/>
      <c r="AD756" s="79"/>
      <c r="AE756" s="182"/>
      <c r="AF756" s="79"/>
      <c r="AG756" s="182"/>
      <c r="AH756" s="79"/>
      <c r="AI756" s="181"/>
      <c r="AJ756" s="79"/>
      <c r="AK756" s="181"/>
      <c r="AL756" s="79"/>
      <c r="AM756" s="182"/>
      <c r="AN756" s="79"/>
      <c r="AO756" s="182"/>
      <c r="AP756" s="79"/>
      <c r="AQ756" s="181"/>
      <c r="AR756" s="79"/>
      <c r="AS756" s="181"/>
      <c r="AT756" s="79"/>
      <c r="AU756" s="182"/>
      <c r="AV756" s="79"/>
      <c r="AW756" s="182"/>
      <c r="AX756" s="79"/>
      <c r="AY756" s="181"/>
      <c r="AZ756" s="79"/>
      <c r="BA756" s="181"/>
      <c r="BB756" s="79"/>
      <c r="BC756" s="182"/>
      <c r="BD756" s="79"/>
      <c r="BE756" s="182"/>
      <c r="BF756" s="79"/>
      <c r="BG756" s="181"/>
      <c r="BH756" s="79"/>
      <c r="BI756" s="181"/>
      <c r="BJ756" s="79"/>
      <c r="BK756" s="182"/>
      <c r="BL756" s="79"/>
      <c r="BM756" s="182"/>
      <c r="BN756" s="79"/>
      <c r="BO756" s="180"/>
      <c r="BP756" s="78"/>
      <c r="BQ756" s="79"/>
      <c r="BR756" s="26"/>
      <c r="BS756" s="193"/>
      <c r="BT756" s="79"/>
      <c r="BU756" s="192"/>
      <c r="BV756" s="78"/>
      <c r="BW756" s="78"/>
      <c r="BX756" s="78"/>
      <c r="BY756" s="78"/>
      <c r="BZ756" s="78"/>
      <c r="CA756" s="79"/>
      <c r="CB756" s="192"/>
      <c r="CC756" s="78"/>
      <c r="CD756" s="78"/>
      <c r="CE756" s="78"/>
      <c r="CF756" s="78"/>
      <c r="CG756" s="78"/>
      <c r="CH756" s="79"/>
      <c r="CI756" s="27">
        <f t="shared" si="1"/>
        <v>0</v>
      </c>
    </row>
    <row r="757" spans="1:87" ht="34.5" customHeight="1" x14ac:dyDescent="0.25">
      <c r="A757" s="23">
        <f t="shared" si="0"/>
        <v>745</v>
      </c>
      <c r="B757" s="179"/>
      <c r="C757" s="79"/>
      <c r="D757" s="181"/>
      <c r="E757" s="78"/>
      <c r="F757" s="79"/>
      <c r="G757" s="188"/>
      <c r="H757" s="79"/>
      <c r="I757" s="24"/>
      <c r="J757" s="25"/>
      <c r="K757" s="184"/>
      <c r="L757" s="79"/>
      <c r="M757" s="189"/>
      <c r="N757" s="79"/>
      <c r="O757" s="186"/>
      <c r="P757" s="79"/>
      <c r="Q757" s="190"/>
      <c r="R757" s="79"/>
      <c r="S757" s="181"/>
      <c r="T757" s="79"/>
      <c r="U757" s="181"/>
      <c r="V757" s="79"/>
      <c r="W757" s="179"/>
      <c r="X757" s="79"/>
      <c r="Y757" s="179"/>
      <c r="Z757" s="79"/>
      <c r="AA757" s="181"/>
      <c r="AB757" s="79"/>
      <c r="AC757" s="181"/>
      <c r="AD757" s="79"/>
      <c r="AE757" s="179"/>
      <c r="AF757" s="79"/>
      <c r="AG757" s="179"/>
      <c r="AH757" s="79"/>
      <c r="AI757" s="181"/>
      <c r="AJ757" s="79"/>
      <c r="AK757" s="181"/>
      <c r="AL757" s="79"/>
      <c r="AM757" s="179"/>
      <c r="AN757" s="79"/>
      <c r="AO757" s="179"/>
      <c r="AP757" s="79"/>
      <c r="AQ757" s="181"/>
      <c r="AR757" s="79"/>
      <c r="AS757" s="181"/>
      <c r="AT757" s="79"/>
      <c r="AU757" s="179"/>
      <c r="AV757" s="79"/>
      <c r="AW757" s="179"/>
      <c r="AX757" s="79"/>
      <c r="AY757" s="181"/>
      <c r="AZ757" s="79"/>
      <c r="BA757" s="181"/>
      <c r="BB757" s="79"/>
      <c r="BC757" s="179"/>
      <c r="BD757" s="79"/>
      <c r="BE757" s="179"/>
      <c r="BF757" s="79"/>
      <c r="BG757" s="181"/>
      <c r="BH757" s="79"/>
      <c r="BI757" s="181"/>
      <c r="BJ757" s="79"/>
      <c r="BK757" s="179"/>
      <c r="BL757" s="79"/>
      <c r="BM757" s="179"/>
      <c r="BN757" s="79"/>
      <c r="BO757" s="180"/>
      <c r="BP757" s="78"/>
      <c r="BQ757" s="79"/>
      <c r="BR757" s="26"/>
      <c r="BS757" s="191"/>
      <c r="BT757" s="79"/>
      <c r="BU757" s="192"/>
      <c r="BV757" s="78"/>
      <c r="BW757" s="78"/>
      <c r="BX757" s="78"/>
      <c r="BY757" s="78"/>
      <c r="BZ757" s="78"/>
      <c r="CA757" s="79"/>
      <c r="CB757" s="192"/>
      <c r="CC757" s="78"/>
      <c r="CD757" s="78"/>
      <c r="CE757" s="78"/>
      <c r="CF757" s="78"/>
      <c r="CG757" s="78"/>
      <c r="CH757" s="79"/>
      <c r="CI757" s="27">
        <f t="shared" si="1"/>
        <v>0</v>
      </c>
    </row>
    <row r="758" spans="1:87" ht="34.5" customHeight="1" x14ac:dyDescent="0.25">
      <c r="A758" s="23">
        <f t="shared" si="0"/>
        <v>746</v>
      </c>
      <c r="B758" s="182"/>
      <c r="C758" s="79"/>
      <c r="D758" s="179"/>
      <c r="E758" s="78"/>
      <c r="F758" s="79"/>
      <c r="G758" s="183"/>
      <c r="H758" s="79"/>
      <c r="I758" s="24"/>
      <c r="J758" s="28"/>
      <c r="K758" s="184"/>
      <c r="L758" s="79"/>
      <c r="M758" s="185"/>
      <c r="N758" s="79"/>
      <c r="O758" s="186"/>
      <c r="P758" s="79"/>
      <c r="Q758" s="187"/>
      <c r="R758" s="79"/>
      <c r="S758" s="181"/>
      <c r="T758" s="79"/>
      <c r="U758" s="181"/>
      <c r="V758" s="79"/>
      <c r="W758" s="182"/>
      <c r="X758" s="79"/>
      <c r="Y758" s="182"/>
      <c r="Z758" s="79"/>
      <c r="AA758" s="181"/>
      <c r="AB758" s="79"/>
      <c r="AC758" s="181"/>
      <c r="AD758" s="79"/>
      <c r="AE758" s="182"/>
      <c r="AF758" s="79"/>
      <c r="AG758" s="182"/>
      <c r="AH758" s="79"/>
      <c r="AI758" s="181"/>
      <c r="AJ758" s="79"/>
      <c r="AK758" s="181"/>
      <c r="AL758" s="79"/>
      <c r="AM758" s="182"/>
      <c r="AN758" s="79"/>
      <c r="AO758" s="182"/>
      <c r="AP758" s="79"/>
      <c r="AQ758" s="181"/>
      <c r="AR758" s="79"/>
      <c r="AS758" s="181"/>
      <c r="AT758" s="79"/>
      <c r="AU758" s="182"/>
      <c r="AV758" s="79"/>
      <c r="AW758" s="182"/>
      <c r="AX758" s="79"/>
      <c r="AY758" s="181"/>
      <c r="AZ758" s="79"/>
      <c r="BA758" s="181"/>
      <c r="BB758" s="79"/>
      <c r="BC758" s="182"/>
      <c r="BD758" s="79"/>
      <c r="BE758" s="182"/>
      <c r="BF758" s="79"/>
      <c r="BG758" s="181"/>
      <c r="BH758" s="79"/>
      <c r="BI758" s="181"/>
      <c r="BJ758" s="79"/>
      <c r="BK758" s="182"/>
      <c r="BL758" s="79"/>
      <c r="BM758" s="182"/>
      <c r="BN758" s="79"/>
      <c r="BO758" s="180"/>
      <c r="BP758" s="78"/>
      <c r="BQ758" s="79"/>
      <c r="BR758" s="26"/>
      <c r="BS758" s="193"/>
      <c r="BT758" s="79"/>
      <c r="BU758" s="192"/>
      <c r="BV758" s="78"/>
      <c r="BW758" s="78"/>
      <c r="BX758" s="78"/>
      <c r="BY758" s="78"/>
      <c r="BZ758" s="78"/>
      <c r="CA758" s="79"/>
      <c r="CB758" s="192"/>
      <c r="CC758" s="78"/>
      <c r="CD758" s="78"/>
      <c r="CE758" s="78"/>
      <c r="CF758" s="78"/>
      <c r="CG758" s="78"/>
      <c r="CH758" s="79"/>
      <c r="CI758" s="27">
        <f t="shared" si="1"/>
        <v>0</v>
      </c>
    </row>
    <row r="759" spans="1:87" ht="34.5" customHeight="1" x14ac:dyDescent="0.25">
      <c r="A759" s="23">
        <f t="shared" si="0"/>
        <v>747</v>
      </c>
      <c r="B759" s="179"/>
      <c r="C759" s="79"/>
      <c r="D759" s="181"/>
      <c r="E759" s="78"/>
      <c r="F759" s="79"/>
      <c r="G759" s="188"/>
      <c r="H759" s="79"/>
      <c r="I759" s="24"/>
      <c r="J759" s="25"/>
      <c r="K759" s="184"/>
      <c r="L759" s="79"/>
      <c r="M759" s="189"/>
      <c r="N759" s="79"/>
      <c r="O759" s="186"/>
      <c r="P759" s="79"/>
      <c r="Q759" s="190"/>
      <c r="R759" s="79"/>
      <c r="S759" s="181"/>
      <c r="T759" s="79"/>
      <c r="U759" s="181"/>
      <c r="V759" s="79"/>
      <c r="W759" s="179"/>
      <c r="X759" s="79"/>
      <c r="Y759" s="179"/>
      <c r="Z759" s="79"/>
      <c r="AA759" s="181"/>
      <c r="AB759" s="79"/>
      <c r="AC759" s="181"/>
      <c r="AD759" s="79"/>
      <c r="AE759" s="179"/>
      <c r="AF759" s="79"/>
      <c r="AG759" s="179"/>
      <c r="AH759" s="79"/>
      <c r="AI759" s="181"/>
      <c r="AJ759" s="79"/>
      <c r="AK759" s="181"/>
      <c r="AL759" s="79"/>
      <c r="AM759" s="179"/>
      <c r="AN759" s="79"/>
      <c r="AO759" s="179"/>
      <c r="AP759" s="79"/>
      <c r="AQ759" s="181"/>
      <c r="AR759" s="79"/>
      <c r="AS759" s="181"/>
      <c r="AT759" s="79"/>
      <c r="AU759" s="179"/>
      <c r="AV759" s="79"/>
      <c r="AW759" s="179"/>
      <c r="AX759" s="79"/>
      <c r="AY759" s="181"/>
      <c r="AZ759" s="79"/>
      <c r="BA759" s="181"/>
      <c r="BB759" s="79"/>
      <c r="BC759" s="179"/>
      <c r="BD759" s="79"/>
      <c r="BE759" s="179"/>
      <c r="BF759" s="79"/>
      <c r="BG759" s="181"/>
      <c r="BH759" s="79"/>
      <c r="BI759" s="181"/>
      <c r="BJ759" s="79"/>
      <c r="BK759" s="179"/>
      <c r="BL759" s="79"/>
      <c r="BM759" s="179"/>
      <c r="BN759" s="79"/>
      <c r="BO759" s="180"/>
      <c r="BP759" s="78"/>
      <c r="BQ759" s="79"/>
      <c r="BR759" s="26"/>
      <c r="BS759" s="191"/>
      <c r="BT759" s="79"/>
      <c r="BU759" s="192"/>
      <c r="BV759" s="78"/>
      <c r="BW759" s="78"/>
      <c r="BX759" s="78"/>
      <c r="BY759" s="78"/>
      <c r="BZ759" s="78"/>
      <c r="CA759" s="79"/>
      <c r="CB759" s="192"/>
      <c r="CC759" s="78"/>
      <c r="CD759" s="78"/>
      <c r="CE759" s="78"/>
      <c r="CF759" s="78"/>
      <c r="CG759" s="78"/>
      <c r="CH759" s="79"/>
      <c r="CI759" s="27">
        <f t="shared" si="1"/>
        <v>0</v>
      </c>
    </row>
    <row r="760" spans="1:87" ht="34.5" customHeight="1" x14ac:dyDescent="0.25">
      <c r="A760" s="23">
        <f t="shared" si="0"/>
        <v>748</v>
      </c>
      <c r="B760" s="182"/>
      <c r="C760" s="79"/>
      <c r="D760" s="179"/>
      <c r="E760" s="78"/>
      <c r="F760" s="79"/>
      <c r="G760" s="183"/>
      <c r="H760" s="79"/>
      <c r="I760" s="24"/>
      <c r="J760" s="28"/>
      <c r="K760" s="184"/>
      <c r="L760" s="79"/>
      <c r="M760" s="185"/>
      <c r="N760" s="79"/>
      <c r="O760" s="186"/>
      <c r="P760" s="79"/>
      <c r="Q760" s="187"/>
      <c r="R760" s="79"/>
      <c r="S760" s="181"/>
      <c r="T760" s="79"/>
      <c r="U760" s="181"/>
      <c r="V760" s="79"/>
      <c r="W760" s="182"/>
      <c r="X760" s="79"/>
      <c r="Y760" s="182"/>
      <c r="Z760" s="79"/>
      <c r="AA760" s="181"/>
      <c r="AB760" s="79"/>
      <c r="AC760" s="181"/>
      <c r="AD760" s="79"/>
      <c r="AE760" s="182"/>
      <c r="AF760" s="79"/>
      <c r="AG760" s="182"/>
      <c r="AH760" s="79"/>
      <c r="AI760" s="181"/>
      <c r="AJ760" s="79"/>
      <c r="AK760" s="181"/>
      <c r="AL760" s="79"/>
      <c r="AM760" s="182"/>
      <c r="AN760" s="79"/>
      <c r="AO760" s="182"/>
      <c r="AP760" s="79"/>
      <c r="AQ760" s="181"/>
      <c r="AR760" s="79"/>
      <c r="AS760" s="181"/>
      <c r="AT760" s="79"/>
      <c r="AU760" s="182"/>
      <c r="AV760" s="79"/>
      <c r="AW760" s="182"/>
      <c r="AX760" s="79"/>
      <c r="AY760" s="181"/>
      <c r="AZ760" s="79"/>
      <c r="BA760" s="181"/>
      <c r="BB760" s="79"/>
      <c r="BC760" s="182"/>
      <c r="BD760" s="79"/>
      <c r="BE760" s="182"/>
      <c r="BF760" s="79"/>
      <c r="BG760" s="181"/>
      <c r="BH760" s="79"/>
      <c r="BI760" s="181"/>
      <c r="BJ760" s="79"/>
      <c r="BK760" s="182"/>
      <c r="BL760" s="79"/>
      <c r="BM760" s="182"/>
      <c r="BN760" s="79"/>
      <c r="BO760" s="180"/>
      <c r="BP760" s="78"/>
      <c r="BQ760" s="79"/>
      <c r="BR760" s="26"/>
      <c r="BS760" s="193"/>
      <c r="BT760" s="79"/>
      <c r="BU760" s="192"/>
      <c r="BV760" s="78"/>
      <c r="BW760" s="78"/>
      <c r="BX760" s="78"/>
      <c r="BY760" s="78"/>
      <c r="BZ760" s="78"/>
      <c r="CA760" s="79"/>
      <c r="CB760" s="192"/>
      <c r="CC760" s="78"/>
      <c r="CD760" s="78"/>
      <c r="CE760" s="78"/>
      <c r="CF760" s="78"/>
      <c r="CG760" s="78"/>
      <c r="CH760" s="79"/>
      <c r="CI760" s="27">
        <f t="shared" si="1"/>
        <v>0</v>
      </c>
    </row>
    <row r="761" spans="1:87" ht="34.5" customHeight="1" x14ac:dyDescent="0.25">
      <c r="A761" s="23">
        <f t="shared" si="0"/>
        <v>749</v>
      </c>
      <c r="B761" s="179"/>
      <c r="C761" s="79"/>
      <c r="D761" s="181"/>
      <c r="E761" s="78"/>
      <c r="F761" s="79"/>
      <c r="G761" s="188"/>
      <c r="H761" s="79"/>
      <c r="I761" s="24"/>
      <c r="J761" s="25"/>
      <c r="K761" s="184"/>
      <c r="L761" s="79"/>
      <c r="M761" s="189"/>
      <c r="N761" s="79"/>
      <c r="O761" s="186"/>
      <c r="P761" s="79"/>
      <c r="Q761" s="190"/>
      <c r="R761" s="79"/>
      <c r="S761" s="181"/>
      <c r="T761" s="79"/>
      <c r="U761" s="181"/>
      <c r="V761" s="79"/>
      <c r="W761" s="179"/>
      <c r="X761" s="79"/>
      <c r="Y761" s="179"/>
      <c r="Z761" s="79"/>
      <c r="AA761" s="181"/>
      <c r="AB761" s="79"/>
      <c r="AC761" s="181"/>
      <c r="AD761" s="79"/>
      <c r="AE761" s="179"/>
      <c r="AF761" s="79"/>
      <c r="AG761" s="179"/>
      <c r="AH761" s="79"/>
      <c r="AI761" s="181"/>
      <c r="AJ761" s="79"/>
      <c r="AK761" s="181"/>
      <c r="AL761" s="79"/>
      <c r="AM761" s="179"/>
      <c r="AN761" s="79"/>
      <c r="AO761" s="179"/>
      <c r="AP761" s="79"/>
      <c r="AQ761" s="181"/>
      <c r="AR761" s="79"/>
      <c r="AS761" s="181"/>
      <c r="AT761" s="79"/>
      <c r="AU761" s="179"/>
      <c r="AV761" s="79"/>
      <c r="AW761" s="179"/>
      <c r="AX761" s="79"/>
      <c r="AY761" s="181"/>
      <c r="AZ761" s="79"/>
      <c r="BA761" s="181"/>
      <c r="BB761" s="79"/>
      <c r="BC761" s="179"/>
      <c r="BD761" s="79"/>
      <c r="BE761" s="179"/>
      <c r="BF761" s="79"/>
      <c r="BG761" s="181"/>
      <c r="BH761" s="79"/>
      <c r="BI761" s="181"/>
      <c r="BJ761" s="79"/>
      <c r="BK761" s="179"/>
      <c r="BL761" s="79"/>
      <c r="BM761" s="179"/>
      <c r="BN761" s="79"/>
      <c r="BO761" s="180"/>
      <c r="BP761" s="78"/>
      <c r="BQ761" s="79"/>
      <c r="BR761" s="26"/>
      <c r="BS761" s="191"/>
      <c r="BT761" s="79"/>
      <c r="BU761" s="192"/>
      <c r="BV761" s="78"/>
      <c r="BW761" s="78"/>
      <c r="BX761" s="78"/>
      <c r="BY761" s="78"/>
      <c r="BZ761" s="78"/>
      <c r="CA761" s="79"/>
      <c r="CB761" s="192"/>
      <c r="CC761" s="78"/>
      <c r="CD761" s="78"/>
      <c r="CE761" s="78"/>
      <c r="CF761" s="78"/>
      <c r="CG761" s="78"/>
      <c r="CH761" s="79"/>
      <c r="CI761" s="27">
        <f t="shared" si="1"/>
        <v>0</v>
      </c>
    </row>
    <row r="762" spans="1:87" ht="34.5" customHeight="1" x14ac:dyDescent="0.25">
      <c r="A762" s="23">
        <f t="shared" si="0"/>
        <v>750</v>
      </c>
      <c r="B762" s="182"/>
      <c r="C762" s="79"/>
      <c r="D762" s="179"/>
      <c r="E762" s="78"/>
      <c r="F762" s="79"/>
      <c r="G762" s="183"/>
      <c r="H762" s="79"/>
      <c r="I762" s="24"/>
      <c r="J762" s="28"/>
      <c r="K762" s="184"/>
      <c r="L762" s="79"/>
      <c r="M762" s="185"/>
      <c r="N762" s="79"/>
      <c r="O762" s="186"/>
      <c r="P762" s="79"/>
      <c r="Q762" s="187"/>
      <c r="R762" s="79"/>
      <c r="S762" s="181"/>
      <c r="T762" s="79"/>
      <c r="U762" s="181"/>
      <c r="V762" s="79"/>
      <c r="W762" s="182"/>
      <c r="X762" s="79"/>
      <c r="Y762" s="182"/>
      <c r="Z762" s="79"/>
      <c r="AA762" s="181"/>
      <c r="AB762" s="79"/>
      <c r="AC762" s="181"/>
      <c r="AD762" s="79"/>
      <c r="AE762" s="182"/>
      <c r="AF762" s="79"/>
      <c r="AG762" s="182"/>
      <c r="AH762" s="79"/>
      <c r="AI762" s="181"/>
      <c r="AJ762" s="79"/>
      <c r="AK762" s="181"/>
      <c r="AL762" s="79"/>
      <c r="AM762" s="182"/>
      <c r="AN762" s="79"/>
      <c r="AO762" s="182"/>
      <c r="AP762" s="79"/>
      <c r="AQ762" s="181"/>
      <c r="AR762" s="79"/>
      <c r="AS762" s="181"/>
      <c r="AT762" s="79"/>
      <c r="AU762" s="182"/>
      <c r="AV762" s="79"/>
      <c r="AW762" s="182"/>
      <c r="AX762" s="79"/>
      <c r="AY762" s="181"/>
      <c r="AZ762" s="79"/>
      <c r="BA762" s="181"/>
      <c r="BB762" s="79"/>
      <c r="BC762" s="182"/>
      <c r="BD762" s="79"/>
      <c r="BE762" s="182"/>
      <c r="BF762" s="79"/>
      <c r="BG762" s="181"/>
      <c r="BH762" s="79"/>
      <c r="BI762" s="181"/>
      <c r="BJ762" s="79"/>
      <c r="BK762" s="182"/>
      <c r="BL762" s="79"/>
      <c r="BM762" s="182"/>
      <c r="BN762" s="79"/>
      <c r="BO762" s="180"/>
      <c r="BP762" s="78"/>
      <c r="BQ762" s="79"/>
      <c r="BR762" s="26"/>
      <c r="BS762" s="193"/>
      <c r="BT762" s="79"/>
      <c r="BU762" s="192"/>
      <c r="BV762" s="78"/>
      <c r="BW762" s="78"/>
      <c r="BX762" s="78"/>
      <c r="BY762" s="78"/>
      <c r="BZ762" s="78"/>
      <c r="CA762" s="79"/>
      <c r="CB762" s="192"/>
      <c r="CC762" s="78"/>
      <c r="CD762" s="78"/>
      <c r="CE762" s="78"/>
      <c r="CF762" s="78"/>
      <c r="CG762" s="78"/>
      <c r="CH762" s="79"/>
      <c r="CI762" s="27">
        <f t="shared" si="1"/>
        <v>0</v>
      </c>
    </row>
    <row r="763" spans="1:87" ht="34.5" customHeight="1" x14ac:dyDescent="0.25">
      <c r="A763" s="23">
        <f t="shared" si="0"/>
        <v>751</v>
      </c>
      <c r="B763" s="179"/>
      <c r="C763" s="79"/>
      <c r="D763" s="181"/>
      <c r="E763" s="78"/>
      <c r="F763" s="79"/>
      <c r="G763" s="188"/>
      <c r="H763" s="79"/>
      <c r="I763" s="24"/>
      <c r="J763" s="25"/>
      <c r="K763" s="184"/>
      <c r="L763" s="79"/>
      <c r="M763" s="189"/>
      <c r="N763" s="79"/>
      <c r="O763" s="186"/>
      <c r="P763" s="79"/>
      <c r="Q763" s="190"/>
      <c r="R763" s="79"/>
      <c r="S763" s="181"/>
      <c r="T763" s="79"/>
      <c r="U763" s="181"/>
      <c r="V763" s="79"/>
      <c r="W763" s="179"/>
      <c r="X763" s="79"/>
      <c r="Y763" s="179"/>
      <c r="Z763" s="79"/>
      <c r="AA763" s="181"/>
      <c r="AB763" s="79"/>
      <c r="AC763" s="181"/>
      <c r="AD763" s="79"/>
      <c r="AE763" s="179"/>
      <c r="AF763" s="79"/>
      <c r="AG763" s="179"/>
      <c r="AH763" s="79"/>
      <c r="AI763" s="181"/>
      <c r="AJ763" s="79"/>
      <c r="AK763" s="181"/>
      <c r="AL763" s="79"/>
      <c r="AM763" s="179"/>
      <c r="AN763" s="79"/>
      <c r="AO763" s="179"/>
      <c r="AP763" s="79"/>
      <c r="AQ763" s="181"/>
      <c r="AR763" s="79"/>
      <c r="AS763" s="181"/>
      <c r="AT763" s="79"/>
      <c r="AU763" s="179"/>
      <c r="AV763" s="79"/>
      <c r="AW763" s="179"/>
      <c r="AX763" s="79"/>
      <c r="AY763" s="181"/>
      <c r="AZ763" s="79"/>
      <c r="BA763" s="181"/>
      <c r="BB763" s="79"/>
      <c r="BC763" s="179"/>
      <c r="BD763" s="79"/>
      <c r="BE763" s="179"/>
      <c r="BF763" s="79"/>
      <c r="BG763" s="181"/>
      <c r="BH763" s="79"/>
      <c r="BI763" s="181"/>
      <c r="BJ763" s="79"/>
      <c r="BK763" s="179"/>
      <c r="BL763" s="79"/>
      <c r="BM763" s="179"/>
      <c r="BN763" s="79"/>
      <c r="BO763" s="180"/>
      <c r="BP763" s="78"/>
      <c r="BQ763" s="79"/>
      <c r="BR763" s="26"/>
      <c r="BS763" s="191"/>
      <c r="BT763" s="79"/>
      <c r="BU763" s="192"/>
      <c r="BV763" s="78"/>
      <c r="BW763" s="78"/>
      <c r="BX763" s="78"/>
      <c r="BY763" s="78"/>
      <c r="BZ763" s="78"/>
      <c r="CA763" s="79"/>
      <c r="CB763" s="192"/>
      <c r="CC763" s="78"/>
      <c r="CD763" s="78"/>
      <c r="CE763" s="78"/>
      <c r="CF763" s="78"/>
      <c r="CG763" s="78"/>
      <c r="CH763" s="79"/>
      <c r="CI763" s="27">
        <f t="shared" si="1"/>
        <v>0</v>
      </c>
    </row>
    <row r="764" spans="1:87" ht="34.5" customHeight="1" x14ac:dyDescent="0.25">
      <c r="A764" s="23">
        <f t="shared" si="0"/>
        <v>752</v>
      </c>
      <c r="B764" s="182"/>
      <c r="C764" s="79"/>
      <c r="D764" s="179"/>
      <c r="E764" s="78"/>
      <c r="F764" s="79"/>
      <c r="G764" s="183"/>
      <c r="H764" s="79"/>
      <c r="I764" s="24"/>
      <c r="J764" s="28"/>
      <c r="K764" s="184"/>
      <c r="L764" s="79"/>
      <c r="M764" s="185"/>
      <c r="N764" s="79"/>
      <c r="O764" s="186"/>
      <c r="P764" s="79"/>
      <c r="Q764" s="187"/>
      <c r="R764" s="79"/>
      <c r="S764" s="181"/>
      <c r="T764" s="79"/>
      <c r="U764" s="181"/>
      <c r="V764" s="79"/>
      <c r="W764" s="182"/>
      <c r="X764" s="79"/>
      <c r="Y764" s="182"/>
      <c r="Z764" s="79"/>
      <c r="AA764" s="181"/>
      <c r="AB764" s="79"/>
      <c r="AC764" s="181"/>
      <c r="AD764" s="79"/>
      <c r="AE764" s="182"/>
      <c r="AF764" s="79"/>
      <c r="AG764" s="182"/>
      <c r="AH764" s="79"/>
      <c r="AI764" s="181"/>
      <c r="AJ764" s="79"/>
      <c r="AK764" s="181"/>
      <c r="AL764" s="79"/>
      <c r="AM764" s="182"/>
      <c r="AN764" s="79"/>
      <c r="AO764" s="182"/>
      <c r="AP764" s="79"/>
      <c r="AQ764" s="181"/>
      <c r="AR764" s="79"/>
      <c r="AS764" s="181"/>
      <c r="AT764" s="79"/>
      <c r="AU764" s="182"/>
      <c r="AV764" s="79"/>
      <c r="AW764" s="182"/>
      <c r="AX764" s="79"/>
      <c r="AY764" s="181"/>
      <c r="AZ764" s="79"/>
      <c r="BA764" s="181"/>
      <c r="BB764" s="79"/>
      <c r="BC764" s="182"/>
      <c r="BD764" s="79"/>
      <c r="BE764" s="182"/>
      <c r="BF764" s="79"/>
      <c r="BG764" s="181"/>
      <c r="BH764" s="79"/>
      <c r="BI764" s="181"/>
      <c r="BJ764" s="79"/>
      <c r="BK764" s="182"/>
      <c r="BL764" s="79"/>
      <c r="BM764" s="182"/>
      <c r="BN764" s="79"/>
      <c r="BO764" s="180"/>
      <c r="BP764" s="78"/>
      <c r="BQ764" s="79"/>
      <c r="BR764" s="26"/>
      <c r="BS764" s="193"/>
      <c r="BT764" s="79"/>
      <c r="BU764" s="192"/>
      <c r="BV764" s="78"/>
      <c r="BW764" s="78"/>
      <c r="BX764" s="78"/>
      <c r="BY764" s="78"/>
      <c r="BZ764" s="78"/>
      <c r="CA764" s="79"/>
      <c r="CB764" s="192"/>
      <c r="CC764" s="78"/>
      <c r="CD764" s="78"/>
      <c r="CE764" s="78"/>
      <c r="CF764" s="78"/>
      <c r="CG764" s="78"/>
      <c r="CH764" s="79"/>
      <c r="CI764" s="27">
        <f t="shared" si="1"/>
        <v>0</v>
      </c>
    </row>
    <row r="765" spans="1:87" ht="34.5" customHeight="1" x14ac:dyDescent="0.25">
      <c r="A765" s="23">
        <f t="shared" si="0"/>
        <v>753</v>
      </c>
      <c r="B765" s="179"/>
      <c r="C765" s="79"/>
      <c r="D765" s="181"/>
      <c r="E765" s="78"/>
      <c r="F765" s="79"/>
      <c r="G765" s="188"/>
      <c r="H765" s="79"/>
      <c r="I765" s="24"/>
      <c r="J765" s="25"/>
      <c r="K765" s="184"/>
      <c r="L765" s="79"/>
      <c r="M765" s="189"/>
      <c r="N765" s="79"/>
      <c r="O765" s="186"/>
      <c r="P765" s="79"/>
      <c r="Q765" s="190"/>
      <c r="R765" s="79"/>
      <c r="S765" s="181"/>
      <c r="T765" s="79"/>
      <c r="U765" s="181"/>
      <c r="V765" s="79"/>
      <c r="W765" s="179"/>
      <c r="X765" s="79"/>
      <c r="Y765" s="179"/>
      <c r="Z765" s="79"/>
      <c r="AA765" s="181"/>
      <c r="AB765" s="79"/>
      <c r="AC765" s="181"/>
      <c r="AD765" s="79"/>
      <c r="AE765" s="179"/>
      <c r="AF765" s="79"/>
      <c r="AG765" s="179"/>
      <c r="AH765" s="79"/>
      <c r="AI765" s="181"/>
      <c r="AJ765" s="79"/>
      <c r="AK765" s="181"/>
      <c r="AL765" s="79"/>
      <c r="AM765" s="179"/>
      <c r="AN765" s="79"/>
      <c r="AO765" s="179"/>
      <c r="AP765" s="79"/>
      <c r="AQ765" s="181"/>
      <c r="AR765" s="79"/>
      <c r="AS765" s="181"/>
      <c r="AT765" s="79"/>
      <c r="AU765" s="179"/>
      <c r="AV765" s="79"/>
      <c r="AW765" s="179"/>
      <c r="AX765" s="79"/>
      <c r="AY765" s="181"/>
      <c r="AZ765" s="79"/>
      <c r="BA765" s="181"/>
      <c r="BB765" s="79"/>
      <c r="BC765" s="179"/>
      <c r="BD765" s="79"/>
      <c r="BE765" s="179"/>
      <c r="BF765" s="79"/>
      <c r="BG765" s="181"/>
      <c r="BH765" s="79"/>
      <c r="BI765" s="181"/>
      <c r="BJ765" s="79"/>
      <c r="BK765" s="179"/>
      <c r="BL765" s="79"/>
      <c r="BM765" s="179"/>
      <c r="BN765" s="79"/>
      <c r="BO765" s="180"/>
      <c r="BP765" s="78"/>
      <c r="BQ765" s="79"/>
      <c r="BR765" s="26"/>
      <c r="BS765" s="191"/>
      <c r="BT765" s="79"/>
      <c r="BU765" s="192"/>
      <c r="BV765" s="78"/>
      <c r="BW765" s="78"/>
      <c r="BX765" s="78"/>
      <c r="BY765" s="78"/>
      <c r="BZ765" s="78"/>
      <c r="CA765" s="79"/>
      <c r="CB765" s="192"/>
      <c r="CC765" s="78"/>
      <c r="CD765" s="78"/>
      <c r="CE765" s="78"/>
      <c r="CF765" s="78"/>
      <c r="CG765" s="78"/>
      <c r="CH765" s="79"/>
      <c r="CI765" s="27">
        <f t="shared" si="1"/>
        <v>0</v>
      </c>
    </row>
    <row r="766" spans="1:87" ht="34.5" customHeight="1" x14ac:dyDescent="0.25">
      <c r="A766" s="23">
        <f t="shared" si="0"/>
        <v>754</v>
      </c>
      <c r="B766" s="182"/>
      <c r="C766" s="79"/>
      <c r="D766" s="179"/>
      <c r="E766" s="78"/>
      <c r="F766" s="79"/>
      <c r="G766" s="183"/>
      <c r="H766" s="79"/>
      <c r="I766" s="24"/>
      <c r="J766" s="28"/>
      <c r="K766" s="184"/>
      <c r="L766" s="79"/>
      <c r="M766" s="185"/>
      <c r="N766" s="79"/>
      <c r="O766" s="186"/>
      <c r="P766" s="79"/>
      <c r="Q766" s="187"/>
      <c r="R766" s="79"/>
      <c r="S766" s="181"/>
      <c r="T766" s="79"/>
      <c r="U766" s="181"/>
      <c r="V766" s="79"/>
      <c r="W766" s="182"/>
      <c r="X766" s="79"/>
      <c r="Y766" s="182"/>
      <c r="Z766" s="79"/>
      <c r="AA766" s="181"/>
      <c r="AB766" s="79"/>
      <c r="AC766" s="181"/>
      <c r="AD766" s="79"/>
      <c r="AE766" s="182"/>
      <c r="AF766" s="79"/>
      <c r="AG766" s="182"/>
      <c r="AH766" s="79"/>
      <c r="AI766" s="181"/>
      <c r="AJ766" s="79"/>
      <c r="AK766" s="181"/>
      <c r="AL766" s="79"/>
      <c r="AM766" s="182"/>
      <c r="AN766" s="79"/>
      <c r="AO766" s="182"/>
      <c r="AP766" s="79"/>
      <c r="AQ766" s="181"/>
      <c r="AR766" s="79"/>
      <c r="AS766" s="181"/>
      <c r="AT766" s="79"/>
      <c r="AU766" s="182"/>
      <c r="AV766" s="79"/>
      <c r="AW766" s="182"/>
      <c r="AX766" s="79"/>
      <c r="AY766" s="181"/>
      <c r="AZ766" s="79"/>
      <c r="BA766" s="181"/>
      <c r="BB766" s="79"/>
      <c r="BC766" s="182"/>
      <c r="BD766" s="79"/>
      <c r="BE766" s="182"/>
      <c r="BF766" s="79"/>
      <c r="BG766" s="181"/>
      <c r="BH766" s="79"/>
      <c r="BI766" s="181"/>
      <c r="BJ766" s="79"/>
      <c r="BK766" s="182"/>
      <c r="BL766" s="79"/>
      <c r="BM766" s="182"/>
      <c r="BN766" s="79"/>
      <c r="BO766" s="180"/>
      <c r="BP766" s="78"/>
      <c r="BQ766" s="79"/>
      <c r="BR766" s="26"/>
      <c r="BS766" s="193"/>
      <c r="BT766" s="79"/>
      <c r="BU766" s="192"/>
      <c r="BV766" s="78"/>
      <c r="BW766" s="78"/>
      <c r="BX766" s="78"/>
      <c r="BY766" s="78"/>
      <c r="BZ766" s="78"/>
      <c r="CA766" s="79"/>
      <c r="CB766" s="192"/>
      <c r="CC766" s="78"/>
      <c r="CD766" s="78"/>
      <c r="CE766" s="78"/>
      <c r="CF766" s="78"/>
      <c r="CG766" s="78"/>
      <c r="CH766" s="79"/>
      <c r="CI766" s="27">
        <f t="shared" si="1"/>
        <v>0</v>
      </c>
    </row>
    <row r="767" spans="1:87" ht="34.5" customHeight="1" x14ac:dyDescent="0.25">
      <c r="A767" s="23">
        <f t="shared" si="0"/>
        <v>755</v>
      </c>
      <c r="B767" s="179"/>
      <c r="C767" s="79"/>
      <c r="D767" s="181"/>
      <c r="E767" s="78"/>
      <c r="F767" s="79"/>
      <c r="G767" s="188"/>
      <c r="H767" s="79"/>
      <c r="I767" s="24"/>
      <c r="J767" s="25"/>
      <c r="K767" s="184"/>
      <c r="L767" s="79"/>
      <c r="M767" s="189"/>
      <c r="N767" s="79"/>
      <c r="O767" s="186"/>
      <c r="P767" s="79"/>
      <c r="Q767" s="190"/>
      <c r="R767" s="79"/>
      <c r="S767" s="181"/>
      <c r="T767" s="79"/>
      <c r="U767" s="181"/>
      <c r="V767" s="79"/>
      <c r="W767" s="179"/>
      <c r="X767" s="79"/>
      <c r="Y767" s="179"/>
      <c r="Z767" s="79"/>
      <c r="AA767" s="181"/>
      <c r="AB767" s="79"/>
      <c r="AC767" s="181"/>
      <c r="AD767" s="79"/>
      <c r="AE767" s="179"/>
      <c r="AF767" s="79"/>
      <c r="AG767" s="179"/>
      <c r="AH767" s="79"/>
      <c r="AI767" s="181"/>
      <c r="AJ767" s="79"/>
      <c r="AK767" s="181"/>
      <c r="AL767" s="79"/>
      <c r="AM767" s="179"/>
      <c r="AN767" s="79"/>
      <c r="AO767" s="179"/>
      <c r="AP767" s="79"/>
      <c r="AQ767" s="181"/>
      <c r="AR767" s="79"/>
      <c r="AS767" s="181"/>
      <c r="AT767" s="79"/>
      <c r="AU767" s="179"/>
      <c r="AV767" s="79"/>
      <c r="AW767" s="179"/>
      <c r="AX767" s="79"/>
      <c r="AY767" s="181"/>
      <c r="AZ767" s="79"/>
      <c r="BA767" s="181"/>
      <c r="BB767" s="79"/>
      <c r="BC767" s="179"/>
      <c r="BD767" s="79"/>
      <c r="BE767" s="179"/>
      <c r="BF767" s="79"/>
      <c r="BG767" s="181"/>
      <c r="BH767" s="79"/>
      <c r="BI767" s="181"/>
      <c r="BJ767" s="79"/>
      <c r="BK767" s="179"/>
      <c r="BL767" s="79"/>
      <c r="BM767" s="179"/>
      <c r="BN767" s="79"/>
      <c r="BO767" s="180"/>
      <c r="BP767" s="78"/>
      <c r="BQ767" s="79"/>
      <c r="BR767" s="26"/>
      <c r="BS767" s="191"/>
      <c r="BT767" s="79"/>
      <c r="BU767" s="192"/>
      <c r="BV767" s="78"/>
      <c r="BW767" s="78"/>
      <c r="BX767" s="78"/>
      <c r="BY767" s="78"/>
      <c r="BZ767" s="78"/>
      <c r="CA767" s="79"/>
      <c r="CB767" s="192"/>
      <c r="CC767" s="78"/>
      <c r="CD767" s="78"/>
      <c r="CE767" s="78"/>
      <c r="CF767" s="78"/>
      <c r="CG767" s="78"/>
      <c r="CH767" s="79"/>
      <c r="CI767" s="27">
        <f t="shared" si="1"/>
        <v>0</v>
      </c>
    </row>
    <row r="768" spans="1:87" ht="34.5" customHeight="1" x14ac:dyDescent="0.25">
      <c r="A768" s="23">
        <f t="shared" si="0"/>
        <v>756</v>
      </c>
      <c r="B768" s="182"/>
      <c r="C768" s="79"/>
      <c r="D768" s="179"/>
      <c r="E768" s="78"/>
      <c r="F768" s="79"/>
      <c r="G768" s="183"/>
      <c r="H768" s="79"/>
      <c r="I768" s="24"/>
      <c r="J768" s="28"/>
      <c r="K768" s="184"/>
      <c r="L768" s="79"/>
      <c r="M768" s="185"/>
      <c r="N768" s="79"/>
      <c r="O768" s="186"/>
      <c r="P768" s="79"/>
      <c r="Q768" s="187"/>
      <c r="R768" s="79"/>
      <c r="S768" s="181"/>
      <c r="T768" s="79"/>
      <c r="U768" s="181"/>
      <c r="V768" s="79"/>
      <c r="W768" s="182"/>
      <c r="X768" s="79"/>
      <c r="Y768" s="182"/>
      <c r="Z768" s="79"/>
      <c r="AA768" s="181"/>
      <c r="AB768" s="79"/>
      <c r="AC768" s="181"/>
      <c r="AD768" s="79"/>
      <c r="AE768" s="182"/>
      <c r="AF768" s="79"/>
      <c r="AG768" s="182"/>
      <c r="AH768" s="79"/>
      <c r="AI768" s="181"/>
      <c r="AJ768" s="79"/>
      <c r="AK768" s="181"/>
      <c r="AL768" s="79"/>
      <c r="AM768" s="182"/>
      <c r="AN768" s="79"/>
      <c r="AO768" s="182"/>
      <c r="AP768" s="79"/>
      <c r="AQ768" s="181"/>
      <c r="AR768" s="79"/>
      <c r="AS768" s="181"/>
      <c r="AT768" s="79"/>
      <c r="AU768" s="182"/>
      <c r="AV768" s="79"/>
      <c r="AW768" s="182"/>
      <c r="AX768" s="79"/>
      <c r="AY768" s="181"/>
      <c r="AZ768" s="79"/>
      <c r="BA768" s="181"/>
      <c r="BB768" s="79"/>
      <c r="BC768" s="182"/>
      <c r="BD768" s="79"/>
      <c r="BE768" s="182"/>
      <c r="BF768" s="79"/>
      <c r="BG768" s="181"/>
      <c r="BH768" s="79"/>
      <c r="BI768" s="181"/>
      <c r="BJ768" s="79"/>
      <c r="BK768" s="182"/>
      <c r="BL768" s="79"/>
      <c r="BM768" s="182"/>
      <c r="BN768" s="79"/>
      <c r="BO768" s="180"/>
      <c r="BP768" s="78"/>
      <c r="BQ768" s="79"/>
      <c r="BR768" s="26"/>
      <c r="BS768" s="193"/>
      <c r="BT768" s="79"/>
      <c r="BU768" s="192"/>
      <c r="BV768" s="78"/>
      <c r="BW768" s="78"/>
      <c r="BX768" s="78"/>
      <c r="BY768" s="78"/>
      <c r="BZ768" s="78"/>
      <c r="CA768" s="79"/>
      <c r="CB768" s="192"/>
      <c r="CC768" s="78"/>
      <c r="CD768" s="78"/>
      <c r="CE768" s="78"/>
      <c r="CF768" s="78"/>
      <c r="CG768" s="78"/>
      <c r="CH768" s="79"/>
      <c r="CI768" s="27">
        <f t="shared" si="1"/>
        <v>0</v>
      </c>
    </row>
    <row r="769" spans="1:87" ht="34.5" customHeight="1" x14ac:dyDescent="0.25">
      <c r="A769" s="23">
        <f t="shared" si="0"/>
        <v>757</v>
      </c>
      <c r="B769" s="179"/>
      <c r="C769" s="79"/>
      <c r="D769" s="181"/>
      <c r="E769" s="78"/>
      <c r="F769" s="79"/>
      <c r="G769" s="188"/>
      <c r="H769" s="79"/>
      <c r="I769" s="24"/>
      <c r="J769" s="25"/>
      <c r="K769" s="184"/>
      <c r="L769" s="79"/>
      <c r="M769" s="189"/>
      <c r="N769" s="79"/>
      <c r="O769" s="186"/>
      <c r="P769" s="79"/>
      <c r="Q769" s="190"/>
      <c r="R769" s="79"/>
      <c r="S769" s="181"/>
      <c r="T769" s="79"/>
      <c r="U769" s="181"/>
      <c r="V769" s="79"/>
      <c r="W769" s="179"/>
      <c r="X769" s="79"/>
      <c r="Y769" s="179"/>
      <c r="Z769" s="79"/>
      <c r="AA769" s="181"/>
      <c r="AB769" s="79"/>
      <c r="AC769" s="181"/>
      <c r="AD769" s="79"/>
      <c r="AE769" s="179"/>
      <c r="AF769" s="79"/>
      <c r="AG769" s="179"/>
      <c r="AH769" s="79"/>
      <c r="AI769" s="181"/>
      <c r="AJ769" s="79"/>
      <c r="AK769" s="181"/>
      <c r="AL769" s="79"/>
      <c r="AM769" s="179"/>
      <c r="AN769" s="79"/>
      <c r="AO769" s="179"/>
      <c r="AP769" s="79"/>
      <c r="AQ769" s="181"/>
      <c r="AR769" s="79"/>
      <c r="AS769" s="181"/>
      <c r="AT769" s="79"/>
      <c r="AU769" s="179"/>
      <c r="AV769" s="79"/>
      <c r="AW769" s="179"/>
      <c r="AX769" s="79"/>
      <c r="AY769" s="181"/>
      <c r="AZ769" s="79"/>
      <c r="BA769" s="181"/>
      <c r="BB769" s="79"/>
      <c r="BC769" s="179"/>
      <c r="BD769" s="79"/>
      <c r="BE769" s="179"/>
      <c r="BF769" s="79"/>
      <c r="BG769" s="181"/>
      <c r="BH769" s="79"/>
      <c r="BI769" s="181"/>
      <c r="BJ769" s="79"/>
      <c r="BK769" s="179"/>
      <c r="BL769" s="79"/>
      <c r="BM769" s="179"/>
      <c r="BN769" s="79"/>
      <c r="BO769" s="180"/>
      <c r="BP769" s="78"/>
      <c r="BQ769" s="79"/>
      <c r="BR769" s="26"/>
      <c r="BS769" s="191"/>
      <c r="BT769" s="79"/>
      <c r="BU769" s="192"/>
      <c r="BV769" s="78"/>
      <c r="BW769" s="78"/>
      <c r="BX769" s="78"/>
      <c r="BY769" s="78"/>
      <c r="BZ769" s="78"/>
      <c r="CA769" s="79"/>
      <c r="CB769" s="192"/>
      <c r="CC769" s="78"/>
      <c r="CD769" s="78"/>
      <c r="CE769" s="78"/>
      <c r="CF769" s="78"/>
      <c r="CG769" s="78"/>
      <c r="CH769" s="79"/>
      <c r="CI769" s="27">
        <f t="shared" si="1"/>
        <v>0</v>
      </c>
    </row>
    <row r="770" spans="1:87" ht="34.5" customHeight="1" x14ac:dyDescent="0.25">
      <c r="A770" s="23">
        <f t="shared" si="0"/>
        <v>758</v>
      </c>
      <c r="B770" s="182"/>
      <c r="C770" s="79"/>
      <c r="D770" s="179"/>
      <c r="E770" s="78"/>
      <c r="F770" s="79"/>
      <c r="G770" s="183"/>
      <c r="H770" s="79"/>
      <c r="I770" s="24"/>
      <c r="J770" s="28"/>
      <c r="K770" s="184"/>
      <c r="L770" s="79"/>
      <c r="M770" s="185"/>
      <c r="N770" s="79"/>
      <c r="O770" s="186"/>
      <c r="P770" s="79"/>
      <c r="Q770" s="187"/>
      <c r="R770" s="79"/>
      <c r="S770" s="181"/>
      <c r="T770" s="79"/>
      <c r="U770" s="181"/>
      <c r="V770" s="79"/>
      <c r="W770" s="182"/>
      <c r="X770" s="79"/>
      <c r="Y770" s="182"/>
      <c r="Z770" s="79"/>
      <c r="AA770" s="181"/>
      <c r="AB770" s="79"/>
      <c r="AC770" s="181"/>
      <c r="AD770" s="79"/>
      <c r="AE770" s="182"/>
      <c r="AF770" s="79"/>
      <c r="AG770" s="182"/>
      <c r="AH770" s="79"/>
      <c r="AI770" s="181"/>
      <c r="AJ770" s="79"/>
      <c r="AK770" s="181"/>
      <c r="AL770" s="79"/>
      <c r="AM770" s="182"/>
      <c r="AN770" s="79"/>
      <c r="AO770" s="182"/>
      <c r="AP770" s="79"/>
      <c r="AQ770" s="181"/>
      <c r="AR770" s="79"/>
      <c r="AS770" s="181"/>
      <c r="AT770" s="79"/>
      <c r="AU770" s="182"/>
      <c r="AV770" s="79"/>
      <c r="AW770" s="182"/>
      <c r="AX770" s="79"/>
      <c r="AY770" s="181"/>
      <c r="AZ770" s="79"/>
      <c r="BA770" s="181"/>
      <c r="BB770" s="79"/>
      <c r="BC770" s="182"/>
      <c r="BD770" s="79"/>
      <c r="BE770" s="182"/>
      <c r="BF770" s="79"/>
      <c r="BG770" s="181"/>
      <c r="BH770" s="79"/>
      <c r="BI770" s="181"/>
      <c r="BJ770" s="79"/>
      <c r="BK770" s="182"/>
      <c r="BL770" s="79"/>
      <c r="BM770" s="182"/>
      <c r="BN770" s="79"/>
      <c r="BO770" s="180"/>
      <c r="BP770" s="78"/>
      <c r="BQ770" s="79"/>
      <c r="BR770" s="26"/>
      <c r="BS770" s="193"/>
      <c r="BT770" s="79"/>
      <c r="BU770" s="192"/>
      <c r="BV770" s="78"/>
      <c r="BW770" s="78"/>
      <c r="BX770" s="78"/>
      <c r="BY770" s="78"/>
      <c r="BZ770" s="78"/>
      <c r="CA770" s="79"/>
      <c r="CB770" s="192"/>
      <c r="CC770" s="78"/>
      <c r="CD770" s="78"/>
      <c r="CE770" s="78"/>
      <c r="CF770" s="78"/>
      <c r="CG770" s="78"/>
      <c r="CH770" s="79"/>
      <c r="CI770" s="27">
        <f t="shared" si="1"/>
        <v>0</v>
      </c>
    </row>
    <row r="771" spans="1:87" ht="34.5" customHeight="1" x14ac:dyDescent="0.25">
      <c r="A771" s="23">
        <f t="shared" si="0"/>
        <v>759</v>
      </c>
      <c r="B771" s="179"/>
      <c r="C771" s="79"/>
      <c r="D771" s="181"/>
      <c r="E771" s="78"/>
      <c r="F771" s="79"/>
      <c r="G771" s="188"/>
      <c r="H771" s="79"/>
      <c r="I771" s="24"/>
      <c r="J771" s="25"/>
      <c r="K771" s="184"/>
      <c r="L771" s="79"/>
      <c r="M771" s="189"/>
      <c r="N771" s="79"/>
      <c r="O771" s="186"/>
      <c r="P771" s="79"/>
      <c r="Q771" s="190"/>
      <c r="R771" s="79"/>
      <c r="S771" s="181"/>
      <c r="T771" s="79"/>
      <c r="U771" s="181"/>
      <c r="V771" s="79"/>
      <c r="W771" s="179"/>
      <c r="X771" s="79"/>
      <c r="Y771" s="179"/>
      <c r="Z771" s="79"/>
      <c r="AA771" s="181"/>
      <c r="AB771" s="79"/>
      <c r="AC771" s="181"/>
      <c r="AD771" s="79"/>
      <c r="AE771" s="179"/>
      <c r="AF771" s="79"/>
      <c r="AG771" s="179"/>
      <c r="AH771" s="79"/>
      <c r="AI771" s="181"/>
      <c r="AJ771" s="79"/>
      <c r="AK771" s="181"/>
      <c r="AL771" s="79"/>
      <c r="AM771" s="179"/>
      <c r="AN771" s="79"/>
      <c r="AO771" s="179"/>
      <c r="AP771" s="79"/>
      <c r="AQ771" s="181"/>
      <c r="AR771" s="79"/>
      <c r="AS771" s="181"/>
      <c r="AT771" s="79"/>
      <c r="AU771" s="179"/>
      <c r="AV771" s="79"/>
      <c r="AW771" s="179"/>
      <c r="AX771" s="79"/>
      <c r="AY771" s="181"/>
      <c r="AZ771" s="79"/>
      <c r="BA771" s="181"/>
      <c r="BB771" s="79"/>
      <c r="BC771" s="179"/>
      <c r="BD771" s="79"/>
      <c r="BE771" s="179"/>
      <c r="BF771" s="79"/>
      <c r="BG771" s="181"/>
      <c r="BH771" s="79"/>
      <c r="BI771" s="181"/>
      <c r="BJ771" s="79"/>
      <c r="BK771" s="179"/>
      <c r="BL771" s="79"/>
      <c r="BM771" s="179"/>
      <c r="BN771" s="79"/>
      <c r="BO771" s="180"/>
      <c r="BP771" s="78"/>
      <c r="BQ771" s="79"/>
      <c r="BR771" s="26"/>
      <c r="BS771" s="191"/>
      <c r="BT771" s="79"/>
      <c r="BU771" s="192"/>
      <c r="BV771" s="78"/>
      <c r="BW771" s="78"/>
      <c r="BX771" s="78"/>
      <c r="BY771" s="78"/>
      <c r="BZ771" s="78"/>
      <c r="CA771" s="79"/>
      <c r="CB771" s="192"/>
      <c r="CC771" s="78"/>
      <c r="CD771" s="78"/>
      <c r="CE771" s="78"/>
      <c r="CF771" s="78"/>
      <c r="CG771" s="78"/>
      <c r="CH771" s="79"/>
      <c r="CI771" s="27">
        <f t="shared" si="1"/>
        <v>0</v>
      </c>
    </row>
    <row r="772" spans="1:87" ht="34.5" customHeight="1" x14ac:dyDescent="0.25">
      <c r="A772" s="23">
        <f t="shared" si="0"/>
        <v>760</v>
      </c>
      <c r="B772" s="182"/>
      <c r="C772" s="79"/>
      <c r="D772" s="179"/>
      <c r="E772" s="78"/>
      <c r="F772" s="79"/>
      <c r="G772" s="183"/>
      <c r="H772" s="79"/>
      <c r="I772" s="24"/>
      <c r="J772" s="28"/>
      <c r="K772" s="184"/>
      <c r="L772" s="79"/>
      <c r="M772" s="185"/>
      <c r="N772" s="79"/>
      <c r="O772" s="186"/>
      <c r="P772" s="79"/>
      <c r="Q772" s="187"/>
      <c r="R772" s="79"/>
      <c r="S772" s="181"/>
      <c r="T772" s="79"/>
      <c r="U772" s="181"/>
      <c r="V772" s="79"/>
      <c r="W772" s="182"/>
      <c r="X772" s="79"/>
      <c r="Y772" s="182"/>
      <c r="Z772" s="79"/>
      <c r="AA772" s="181"/>
      <c r="AB772" s="79"/>
      <c r="AC772" s="181"/>
      <c r="AD772" s="79"/>
      <c r="AE772" s="182"/>
      <c r="AF772" s="79"/>
      <c r="AG772" s="182"/>
      <c r="AH772" s="79"/>
      <c r="AI772" s="181"/>
      <c r="AJ772" s="79"/>
      <c r="AK772" s="181"/>
      <c r="AL772" s="79"/>
      <c r="AM772" s="182"/>
      <c r="AN772" s="79"/>
      <c r="AO772" s="182"/>
      <c r="AP772" s="79"/>
      <c r="AQ772" s="181"/>
      <c r="AR772" s="79"/>
      <c r="AS772" s="181"/>
      <c r="AT772" s="79"/>
      <c r="AU772" s="182"/>
      <c r="AV772" s="79"/>
      <c r="AW772" s="182"/>
      <c r="AX772" s="79"/>
      <c r="AY772" s="181"/>
      <c r="AZ772" s="79"/>
      <c r="BA772" s="181"/>
      <c r="BB772" s="79"/>
      <c r="BC772" s="182"/>
      <c r="BD772" s="79"/>
      <c r="BE772" s="182"/>
      <c r="BF772" s="79"/>
      <c r="BG772" s="181"/>
      <c r="BH772" s="79"/>
      <c r="BI772" s="181"/>
      <c r="BJ772" s="79"/>
      <c r="BK772" s="182"/>
      <c r="BL772" s="79"/>
      <c r="BM772" s="182"/>
      <c r="BN772" s="79"/>
      <c r="BO772" s="180"/>
      <c r="BP772" s="78"/>
      <c r="BQ772" s="79"/>
      <c r="BR772" s="26"/>
      <c r="BS772" s="193"/>
      <c r="BT772" s="79"/>
      <c r="BU772" s="192"/>
      <c r="BV772" s="78"/>
      <c r="BW772" s="78"/>
      <c r="BX772" s="78"/>
      <c r="BY772" s="78"/>
      <c r="BZ772" s="78"/>
      <c r="CA772" s="79"/>
      <c r="CB772" s="192"/>
      <c r="CC772" s="78"/>
      <c r="CD772" s="78"/>
      <c r="CE772" s="78"/>
      <c r="CF772" s="78"/>
      <c r="CG772" s="78"/>
      <c r="CH772" s="79"/>
      <c r="CI772" s="27">
        <f t="shared" si="1"/>
        <v>0</v>
      </c>
    </row>
    <row r="773" spans="1:87" ht="34.5" customHeight="1" x14ac:dyDescent="0.25">
      <c r="A773" s="23">
        <f t="shared" si="0"/>
        <v>761</v>
      </c>
      <c r="B773" s="179"/>
      <c r="C773" s="79"/>
      <c r="D773" s="181"/>
      <c r="E773" s="78"/>
      <c r="F773" s="79"/>
      <c r="G773" s="188"/>
      <c r="H773" s="79"/>
      <c r="I773" s="24"/>
      <c r="J773" s="25"/>
      <c r="K773" s="184"/>
      <c r="L773" s="79"/>
      <c r="M773" s="189"/>
      <c r="N773" s="79"/>
      <c r="O773" s="186"/>
      <c r="P773" s="79"/>
      <c r="Q773" s="190"/>
      <c r="R773" s="79"/>
      <c r="S773" s="181"/>
      <c r="T773" s="79"/>
      <c r="U773" s="181"/>
      <c r="V773" s="79"/>
      <c r="W773" s="179"/>
      <c r="X773" s="79"/>
      <c r="Y773" s="179"/>
      <c r="Z773" s="79"/>
      <c r="AA773" s="181"/>
      <c r="AB773" s="79"/>
      <c r="AC773" s="181"/>
      <c r="AD773" s="79"/>
      <c r="AE773" s="179"/>
      <c r="AF773" s="79"/>
      <c r="AG773" s="179"/>
      <c r="AH773" s="79"/>
      <c r="AI773" s="181"/>
      <c r="AJ773" s="79"/>
      <c r="AK773" s="181"/>
      <c r="AL773" s="79"/>
      <c r="AM773" s="179"/>
      <c r="AN773" s="79"/>
      <c r="AO773" s="179"/>
      <c r="AP773" s="79"/>
      <c r="AQ773" s="181"/>
      <c r="AR773" s="79"/>
      <c r="AS773" s="181"/>
      <c r="AT773" s="79"/>
      <c r="AU773" s="179"/>
      <c r="AV773" s="79"/>
      <c r="AW773" s="179"/>
      <c r="AX773" s="79"/>
      <c r="AY773" s="181"/>
      <c r="AZ773" s="79"/>
      <c r="BA773" s="181"/>
      <c r="BB773" s="79"/>
      <c r="BC773" s="179"/>
      <c r="BD773" s="79"/>
      <c r="BE773" s="179"/>
      <c r="BF773" s="79"/>
      <c r="BG773" s="181"/>
      <c r="BH773" s="79"/>
      <c r="BI773" s="181"/>
      <c r="BJ773" s="79"/>
      <c r="BK773" s="179"/>
      <c r="BL773" s="79"/>
      <c r="BM773" s="179"/>
      <c r="BN773" s="79"/>
      <c r="BO773" s="180"/>
      <c r="BP773" s="78"/>
      <c r="BQ773" s="79"/>
      <c r="BR773" s="26"/>
      <c r="BS773" s="191"/>
      <c r="BT773" s="79"/>
      <c r="BU773" s="192"/>
      <c r="BV773" s="78"/>
      <c r="BW773" s="78"/>
      <c r="BX773" s="78"/>
      <c r="BY773" s="78"/>
      <c r="BZ773" s="78"/>
      <c r="CA773" s="79"/>
      <c r="CB773" s="192"/>
      <c r="CC773" s="78"/>
      <c r="CD773" s="78"/>
      <c r="CE773" s="78"/>
      <c r="CF773" s="78"/>
      <c r="CG773" s="78"/>
      <c r="CH773" s="79"/>
      <c r="CI773" s="27">
        <f t="shared" si="1"/>
        <v>0</v>
      </c>
    </row>
    <row r="774" spans="1:87" ht="34.5" customHeight="1" x14ac:dyDescent="0.25">
      <c r="A774" s="23">
        <f t="shared" si="0"/>
        <v>762</v>
      </c>
      <c r="B774" s="182"/>
      <c r="C774" s="79"/>
      <c r="D774" s="179"/>
      <c r="E774" s="78"/>
      <c r="F774" s="79"/>
      <c r="G774" s="183"/>
      <c r="H774" s="79"/>
      <c r="I774" s="24"/>
      <c r="J774" s="28"/>
      <c r="K774" s="184"/>
      <c r="L774" s="79"/>
      <c r="M774" s="185"/>
      <c r="N774" s="79"/>
      <c r="O774" s="186"/>
      <c r="P774" s="79"/>
      <c r="Q774" s="187"/>
      <c r="R774" s="79"/>
      <c r="S774" s="181"/>
      <c r="T774" s="79"/>
      <c r="U774" s="181"/>
      <c r="V774" s="79"/>
      <c r="W774" s="182"/>
      <c r="X774" s="79"/>
      <c r="Y774" s="182"/>
      <c r="Z774" s="79"/>
      <c r="AA774" s="181"/>
      <c r="AB774" s="79"/>
      <c r="AC774" s="181"/>
      <c r="AD774" s="79"/>
      <c r="AE774" s="182"/>
      <c r="AF774" s="79"/>
      <c r="AG774" s="182"/>
      <c r="AH774" s="79"/>
      <c r="AI774" s="181"/>
      <c r="AJ774" s="79"/>
      <c r="AK774" s="181"/>
      <c r="AL774" s="79"/>
      <c r="AM774" s="182"/>
      <c r="AN774" s="79"/>
      <c r="AO774" s="182"/>
      <c r="AP774" s="79"/>
      <c r="AQ774" s="181"/>
      <c r="AR774" s="79"/>
      <c r="AS774" s="181"/>
      <c r="AT774" s="79"/>
      <c r="AU774" s="182"/>
      <c r="AV774" s="79"/>
      <c r="AW774" s="182"/>
      <c r="AX774" s="79"/>
      <c r="AY774" s="181"/>
      <c r="AZ774" s="79"/>
      <c r="BA774" s="181"/>
      <c r="BB774" s="79"/>
      <c r="BC774" s="182"/>
      <c r="BD774" s="79"/>
      <c r="BE774" s="182"/>
      <c r="BF774" s="79"/>
      <c r="BG774" s="181"/>
      <c r="BH774" s="79"/>
      <c r="BI774" s="181"/>
      <c r="BJ774" s="79"/>
      <c r="BK774" s="182"/>
      <c r="BL774" s="79"/>
      <c r="BM774" s="182"/>
      <c r="BN774" s="79"/>
      <c r="BO774" s="180"/>
      <c r="BP774" s="78"/>
      <c r="BQ774" s="79"/>
      <c r="BR774" s="26"/>
      <c r="BS774" s="193"/>
      <c r="BT774" s="79"/>
      <c r="BU774" s="192"/>
      <c r="BV774" s="78"/>
      <c r="BW774" s="78"/>
      <c r="BX774" s="78"/>
      <c r="BY774" s="78"/>
      <c r="BZ774" s="78"/>
      <c r="CA774" s="79"/>
      <c r="CB774" s="192"/>
      <c r="CC774" s="78"/>
      <c r="CD774" s="78"/>
      <c r="CE774" s="78"/>
      <c r="CF774" s="78"/>
      <c r="CG774" s="78"/>
      <c r="CH774" s="79"/>
      <c r="CI774" s="27">
        <f t="shared" si="1"/>
        <v>0</v>
      </c>
    </row>
    <row r="775" spans="1:87" ht="34.5" customHeight="1" x14ac:dyDescent="0.25">
      <c r="A775" s="23">
        <f t="shared" si="0"/>
        <v>763</v>
      </c>
      <c r="B775" s="179"/>
      <c r="C775" s="79"/>
      <c r="D775" s="181"/>
      <c r="E775" s="78"/>
      <c r="F775" s="79"/>
      <c r="G775" s="188"/>
      <c r="H775" s="79"/>
      <c r="I775" s="24"/>
      <c r="J775" s="25"/>
      <c r="K775" s="184"/>
      <c r="L775" s="79"/>
      <c r="M775" s="189"/>
      <c r="N775" s="79"/>
      <c r="O775" s="186"/>
      <c r="P775" s="79"/>
      <c r="Q775" s="190"/>
      <c r="R775" s="79"/>
      <c r="S775" s="181"/>
      <c r="T775" s="79"/>
      <c r="U775" s="181"/>
      <c r="V775" s="79"/>
      <c r="W775" s="179"/>
      <c r="X775" s="79"/>
      <c r="Y775" s="179"/>
      <c r="Z775" s="79"/>
      <c r="AA775" s="181"/>
      <c r="AB775" s="79"/>
      <c r="AC775" s="181"/>
      <c r="AD775" s="79"/>
      <c r="AE775" s="179"/>
      <c r="AF775" s="79"/>
      <c r="AG775" s="179"/>
      <c r="AH775" s="79"/>
      <c r="AI775" s="181"/>
      <c r="AJ775" s="79"/>
      <c r="AK775" s="181"/>
      <c r="AL775" s="79"/>
      <c r="AM775" s="179"/>
      <c r="AN775" s="79"/>
      <c r="AO775" s="179"/>
      <c r="AP775" s="79"/>
      <c r="AQ775" s="181"/>
      <c r="AR775" s="79"/>
      <c r="AS775" s="181"/>
      <c r="AT775" s="79"/>
      <c r="AU775" s="179"/>
      <c r="AV775" s="79"/>
      <c r="AW775" s="179"/>
      <c r="AX775" s="79"/>
      <c r="AY775" s="181"/>
      <c r="AZ775" s="79"/>
      <c r="BA775" s="181"/>
      <c r="BB775" s="79"/>
      <c r="BC775" s="179"/>
      <c r="BD775" s="79"/>
      <c r="BE775" s="179"/>
      <c r="BF775" s="79"/>
      <c r="BG775" s="181"/>
      <c r="BH775" s="79"/>
      <c r="BI775" s="181"/>
      <c r="BJ775" s="79"/>
      <c r="BK775" s="179"/>
      <c r="BL775" s="79"/>
      <c r="BM775" s="179"/>
      <c r="BN775" s="79"/>
      <c r="BO775" s="180"/>
      <c r="BP775" s="78"/>
      <c r="BQ775" s="79"/>
      <c r="BR775" s="26"/>
      <c r="BS775" s="191"/>
      <c r="BT775" s="79"/>
      <c r="BU775" s="192"/>
      <c r="BV775" s="78"/>
      <c r="BW775" s="78"/>
      <c r="BX775" s="78"/>
      <c r="BY775" s="78"/>
      <c r="BZ775" s="78"/>
      <c r="CA775" s="79"/>
      <c r="CB775" s="192"/>
      <c r="CC775" s="78"/>
      <c r="CD775" s="78"/>
      <c r="CE775" s="78"/>
      <c r="CF775" s="78"/>
      <c r="CG775" s="78"/>
      <c r="CH775" s="79"/>
      <c r="CI775" s="27">
        <f t="shared" si="1"/>
        <v>0</v>
      </c>
    </row>
    <row r="776" spans="1:87" ht="34.5" customHeight="1" x14ac:dyDescent="0.25">
      <c r="A776" s="23">
        <f t="shared" si="0"/>
        <v>764</v>
      </c>
      <c r="B776" s="182"/>
      <c r="C776" s="79"/>
      <c r="D776" s="179"/>
      <c r="E776" s="78"/>
      <c r="F776" s="79"/>
      <c r="G776" s="183"/>
      <c r="H776" s="79"/>
      <c r="I776" s="24"/>
      <c r="J776" s="28"/>
      <c r="K776" s="184"/>
      <c r="L776" s="79"/>
      <c r="M776" s="185"/>
      <c r="N776" s="79"/>
      <c r="O776" s="186"/>
      <c r="P776" s="79"/>
      <c r="Q776" s="187"/>
      <c r="R776" s="79"/>
      <c r="S776" s="181"/>
      <c r="T776" s="79"/>
      <c r="U776" s="181"/>
      <c r="V776" s="79"/>
      <c r="W776" s="182"/>
      <c r="X776" s="79"/>
      <c r="Y776" s="182"/>
      <c r="Z776" s="79"/>
      <c r="AA776" s="181"/>
      <c r="AB776" s="79"/>
      <c r="AC776" s="181"/>
      <c r="AD776" s="79"/>
      <c r="AE776" s="182"/>
      <c r="AF776" s="79"/>
      <c r="AG776" s="182"/>
      <c r="AH776" s="79"/>
      <c r="AI776" s="181"/>
      <c r="AJ776" s="79"/>
      <c r="AK776" s="181"/>
      <c r="AL776" s="79"/>
      <c r="AM776" s="182"/>
      <c r="AN776" s="79"/>
      <c r="AO776" s="182"/>
      <c r="AP776" s="79"/>
      <c r="AQ776" s="181"/>
      <c r="AR776" s="79"/>
      <c r="AS776" s="181"/>
      <c r="AT776" s="79"/>
      <c r="AU776" s="182"/>
      <c r="AV776" s="79"/>
      <c r="AW776" s="182"/>
      <c r="AX776" s="79"/>
      <c r="AY776" s="181"/>
      <c r="AZ776" s="79"/>
      <c r="BA776" s="181"/>
      <c r="BB776" s="79"/>
      <c r="BC776" s="182"/>
      <c r="BD776" s="79"/>
      <c r="BE776" s="182"/>
      <c r="BF776" s="79"/>
      <c r="BG776" s="181"/>
      <c r="BH776" s="79"/>
      <c r="BI776" s="181"/>
      <c r="BJ776" s="79"/>
      <c r="BK776" s="182"/>
      <c r="BL776" s="79"/>
      <c r="BM776" s="182"/>
      <c r="BN776" s="79"/>
      <c r="BO776" s="180"/>
      <c r="BP776" s="78"/>
      <c r="BQ776" s="79"/>
      <c r="BR776" s="26"/>
      <c r="BS776" s="193"/>
      <c r="BT776" s="79"/>
      <c r="BU776" s="192"/>
      <c r="BV776" s="78"/>
      <c r="BW776" s="78"/>
      <c r="BX776" s="78"/>
      <c r="BY776" s="78"/>
      <c r="BZ776" s="78"/>
      <c r="CA776" s="79"/>
      <c r="CB776" s="192"/>
      <c r="CC776" s="78"/>
      <c r="CD776" s="78"/>
      <c r="CE776" s="78"/>
      <c r="CF776" s="78"/>
      <c r="CG776" s="78"/>
      <c r="CH776" s="79"/>
      <c r="CI776" s="27">
        <f t="shared" si="1"/>
        <v>0</v>
      </c>
    </row>
    <row r="777" spans="1:87" ht="34.5" customHeight="1" x14ac:dyDescent="0.25">
      <c r="A777" s="23">
        <f t="shared" si="0"/>
        <v>765</v>
      </c>
      <c r="B777" s="179"/>
      <c r="C777" s="79"/>
      <c r="D777" s="181"/>
      <c r="E777" s="78"/>
      <c r="F777" s="79"/>
      <c r="G777" s="188"/>
      <c r="H777" s="79"/>
      <c r="I777" s="24"/>
      <c r="J777" s="25"/>
      <c r="K777" s="184"/>
      <c r="L777" s="79"/>
      <c r="M777" s="189"/>
      <c r="N777" s="79"/>
      <c r="O777" s="186"/>
      <c r="P777" s="79"/>
      <c r="Q777" s="190"/>
      <c r="R777" s="79"/>
      <c r="S777" s="181"/>
      <c r="T777" s="79"/>
      <c r="U777" s="181"/>
      <c r="V777" s="79"/>
      <c r="W777" s="179"/>
      <c r="X777" s="79"/>
      <c r="Y777" s="179"/>
      <c r="Z777" s="79"/>
      <c r="AA777" s="181"/>
      <c r="AB777" s="79"/>
      <c r="AC777" s="181"/>
      <c r="AD777" s="79"/>
      <c r="AE777" s="179"/>
      <c r="AF777" s="79"/>
      <c r="AG777" s="179"/>
      <c r="AH777" s="79"/>
      <c r="AI777" s="181"/>
      <c r="AJ777" s="79"/>
      <c r="AK777" s="181"/>
      <c r="AL777" s="79"/>
      <c r="AM777" s="179"/>
      <c r="AN777" s="79"/>
      <c r="AO777" s="179"/>
      <c r="AP777" s="79"/>
      <c r="AQ777" s="181"/>
      <c r="AR777" s="79"/>
      <c r="AS777" s="181"/>
      <c r="AT777" s="79"/>
      <c r="AU777" s="179"/>
      <c r="AV777" s="79"/>
      <c r="AW777" s="179"/>
      <c r="AX777" s="79"/>
      <c r="AY777" s="181"/>
      <c r="AZ777" s="79"/>
      <c r="BA777" s="181"/>
      <c r="BB777" s="79"/>
      <c r="BC777" s="179"/>
      <c r="BD777" s="79"/>
      <c r="BE777" s="179"/>
      <c r="BF777" s="79"/>
      <c r="BG777" s="181"/>
      <c r="BH777" s="79"/>
      <c r="BI777" s="181"/>
      <c r="BJ777" s="79"/>
      <c r="BK777" s="179"/>
      <c r="BL777" s="79"/>
      <c r="BM777" s="179"/>
      <c r="BN777" s="79"/>
      <c r="BO777" s="180"/>
      <c r="BP777" s="78"/>
      <c r="BQ777" s="79"/>
      <c r="BR777" s="26"/>
      <c r="BS777" s="191"/>
      <c r="BT777" s="79"/>
      <c r="BU777" s="192"/>
      <c r="BV777" s="78"/>
      <c r="BW777" s="78"/>
      <c r="BX777" s="78"/>
      <c r="BY777" s="78"/>
      <c r="BZ777" s="78"/>
      <c r="CA777" s="79"/>
      <c r="CB777" s="192"/>
      <c r="CC777" s="78"/>
      <c r="CD777" s="78"/>
      <c r="CE777" s="78"/>
      <c r="CF777" s="78"/>
      <c r="CG777" s="78"/>
      <c r="CH777" s="79"/>
      <c r="CI777" s="27">
        <f t="shared" si="1"/>
        <v>0</v>
      </c>
    </row>
    <row r="778" spans="1:87" ht="34.5" customHeight="1" x14ac:dyDescent="0.25">
      <c r="A778" s="23">
        <f t="shared" si="0"/>
        <v>766</v>
      </c>
      <c r="B778" s="182"/>
      <c r="C778" s="79"/>
      <c r="D778" s="179"/>
      <c r="E778" s="78"/>
      <c r="F778" s="79"/>
      <c r="G778" s="183"/>
      <c r="H778" s="79"/>
      <c r="I778" s="24"/>
      <c r="J778" s="28"/>
      <c r="K778" s="184"/>
      <c r="L778" s="79"/>
      <c r="M778" s="185"/>
      <c r="N778" s="79"/>
      <c r="O778" s="186"/>
      <c r="P778" s="79"/>
      <c r="Q778" s="187"/>
      <c r="R778" s="79"/>
      <c r="S778" s="181"/>
      <c r="T778" s="79"/>
      <c r="U778" s="181"/>
      <c r="V778" s="79"/>
      <c r="W778" s="182"/>
      <c r="X778" s="79"/>
      <c r="Y778" s="182"/>
      <c r="Z778" s="79"/>
      <c r="AA778" s="181"/>
      <c r="AB778" s="79"/>
      <c r="AC778" s="181"/>
      <c r="AD778" s="79"/>
      <c r="AE778" s="182"/>
      <c r="AF778" s="79"/>
      <c r="AG778" s="182"/>
      <c r="AH778" s="79"/>
      <c r="AI778" s="181"/>
      <c r="AJ778" s="79"/>
      <c r="AK778" s="181"/>
      <c r="AL778" s="79"/>
      <c r="AM778" s="182"/>
      <c r="AN778" s="79"/>
      <c r="AO778" s="182"/>
      <c r="AP778" s="79"/>
      <c r="AQ778" s="181"/>
      <c r="AR778" s="79"/>
      <c r="AS778" s="181"/>
      <c r="AT778" s="79"/>
      <c r="AU778" s="182"/>
      <c r="AV778" s="79"/>
      <c r="AW778" s="182"/>
      <c r="AX778" s="79"/>
      <c r="AY778" s="181"/>
      <c r="AZ778" s="79"/>
      <c r="BA778" s="181"/>
      <c r="BB778" s="79"/>
      <c r="BC778" s="182"/>
      <c r="BD778" s="79"/>
      <c r="BE778" s="182"/>
      <c r="BF778" s="79"/>
      <c r="BG778" s="181"/>
      <c r="BH778" s="79"/>
      <c r="BI778" s="181"/>
      <c r="BJ778" s="79"/>
      <c r="BK778" s="182"/>
      <c r="BL778" s="79"/>
      <c r="BM778" s="182"/>
      <c r="BN778" s="79"/>
      <c r="BO778" s="180"/>
      <c r="BP778" s="78"/>
      <c r="BQ778" s="79"/>
      <c r="BR778" s="26"/>
      <c r="BS778" s="193"/>
      <c r="BT778" s="79"/>
      <c r="BU778" s="192"/>
      <c r="BV778" s="78"/>
      <c r="BW778" s="78"/>
      <c r="BX778" s="78"/>
      <c r="BY778" s="78"/>
      <c r="BZ778" s="78"/>
      <c r="CA778" s="79"/>
      <c r="CB778" s="192"/>
      <c r="CC778" s="78"/>
      <c r="CD778" s="78"/>
      <c r="CE778" s="78"/>
      <c r="CF778" s="78"/>
      <c r="CG778" s="78"/>
      <c r="CH778" s="79"/>
      <c r="CI778" s="27">
        <f t="shared" si="1"/>
        <v>0</v>
      </c>
    </row>
    <row r="779" spans="1:87" ht="34.5" customHeight="1" x14ac:dyDescent="0.25">
      <c r="A779" s="23">
        <f t="shared" si="0"/>
        <v>767</v>
      </c>
      <c r="B779" s="179"/>
      <c r="C779" s="79"/>
      <c r="D779" s="181"/>
      <c r="E779" s="78"/>
      <c r="F779" s="79"/>
      <c r="G779" s="188"/>
      <c r="H779" s="79"/>
      <c r="I779" s="24"/>
      <c r="J779" s="25"/>
      <c r="K779" s="184"/>
      <c r="L779" s="79"/>
      <c r="M779" s="189"/>
      <c r="N779" s="79"/>
      <c r="O779" s="186"/>
      <c r="P779" s="79"/>
      <c r="Q779" s="190"/>
      <c r="R779" s="79"/>
      <c r="S779" s="181"/>
      <c r="T779" s="79"/>
      <c r="U779" s="181"/>
      <c r="V779" s="79"/>
      <c r="W779" s="179"/>
      <c r="X779" s="79"/>
      <c r="Y779" s="179"/>
      <c r="Z779" s="79"/>
      <c r="AA779" s="181"/>
      <c r="AB779" s="79"/>
      <c r="AC779" s="181"/>
      <c r="AD779" s="79"/>
      <c r="AE779" s="179"/>
      <c r="AF779" s="79"/>
      <c r="AG779" s="179"/>
      <c r="AH779" s="79"/>
      <c r="AI779" s="181"/>
      <c r="AJ779" s="79"/>
      <c r="AK779" s="181"/>
      <c r="AL779" s="79"/>
      <c r="AM779" s="179"/>
      <c r="AN779" s="79"/>
      <c r="AO779" s="179"/>
      <c r="AP779" s="79"/>
      <c r="AQ779" s="181"/>
      <c r="AR779" s="79"/>
      <c r="AS779" s="181"/>
      <c r="AT779" s="79"/>
      <c r="AU779" s="179"/>
      <c r="AV779" s="79"/>
      <c r="AW779" s="179"/>
      <c r="AX779" s="79"/>
      <c r="AY779" s="181"/>
      <c r="AZ779" s="79"/>
      <c r="BA779" s="181"/>
      <c r="BB779" s="79"/>
      <c r="BC779" s="179"/>
      <c r="BD779" s="79"/>
      <c r="BE779" s="179"/>
      <c r="BF779" s="79"/>
      <c r="BG779" s="181"/>
      <c r="BH779" s="79"/>
      <c r="BI779" s="181"/>
      <c r="BJ779" s="79"/>
      <c r="BK779" s="179"/>
      <c r="BL779" s="79"/>
      <c r="BM779" s="179"/>
      <c r="BN779" s="79"/>
      <c r="BO779" s="180"/>
      <c r="BP779" s="78"/>
      <c r="BQ779" s="79"/>
      <c r="BR779" s="26"/>
      <c r="BS779" s="191"/>
      <c r="BT779" s="79"/>
      <c r="BU779" s="192"/>
      <c r="BV779" s="78"/>
      <c r="BW779" s="78"/>
      <c r="BX779" s="78"/>
      <c r="BY779" s="78"/>
      <c r="BZ779" s="78"/>
      <c r="CA779" s="79"/>
      <c r="CB779" s="192"/>
      <c r="CC779" s="78"/>
      <c r="CD779" s="78"/>
      <c r="CE779" s="78"/>
      <c r="CF779" s="78"/>
      <c r="CG779" s="78"/>
      <c r="CH779" s="79"/>
      <c r="CI779" s="27">
        <f t="shared" si="1"/>
        <v>0</v>
      </c>
    </row>
    <row r="780" spans="1:87" ht="34.5" customHeight="1" x14ac:dyDescent="0.25">
      <c r="A780" s="23">
        <f t="shared" si="0"/>
        <v>768</v>
      </c>
      <c r="B780" s="182"/>
      <c r="C780" s="79"/>
      <c r="D780" s="179"/>
      <c r="E780" s="78"/>
      <c r="F780" s="79"/>
      <c r="G780" s="183"/>
      <c r="H780" s="79"/>
      <c r="I780" s="24"/>
      <c r="J780" s="28"/>
      <c r="K780" s="184"/>
      <c r="L780" s="79"/>
      <c r="M780" s="185"/>
      <c r="N780" s="79"/>
      <c r="O780" s="186"/>
      <c r="P780" s="79"/>
      <c r="Q780" s="187"/>
      <c r="R780" s="79"/>
      <c r="S780" s="181"/>
      <c r="T780" s="79"/>
      <c r="U780" s="181"/>
      <c r="V780" s="79"/>
      <c r="W780" s="182"/>
      <c r="X780" s="79"/>
      <c r="Y780" s="182"/>
      <c r="Z780" s="79"/>
      <c r="AA780" s="181"/>
      <c r="AB780" s="79"/>
      <c r="AC780" s="181"/>
      <c r="AD780" s="79"/>
      <c r="AE780" s="182"/>
      <c r="AF780" s="79"/>
      <c r="AG780" s="182"/>
      <c r="AH780" s="79"/>
      <c r="AI780" s="181"/>
      <c r="AJ780" s="79"/>
      <c r="AK780" s="181"/>
      <c r="AL780" s="79"/>
      <c r="AM780" s="182"/>
      <c r="AN780" s="79"/>
      <c r="AO780" s="182"/>
      <c r="AP780" s="79"/>
      <c r="AQ780" s="181"/>
      <c r="AR780" s="79"/>
      <c r="AS780" s="181"/>
      <c r="AT780" s="79"/>
      <c r="AU780" s="182"/>
      <c r="AV780" s="79"/>
      <c r="AW780" s="182"/>
      <c r="AX780" s="79"/>
      <c r="AY780" s="181"/>
      <c r="AZ780" s="79"/>
      <c r="BA780" s="181"/>
      <c r="BB780" s="79"/>
      <c r="BC780" s="182"/>
      <c r="BD780" s="79"/>
      <c r="BE780" s="182"/>
      <c r="BF780" s="79"/>
      <c r="BG780" s="181"/>
      <c r="BH780" s="79"/>
      <c r="BI780" s="181"/>
      <c r="BJ780" s="79"/>
      <c r="BK780" s="182"/>
      <c r="BL780" s="79"/>
      <c r="BM780" s="182"/>
      <c r="BN780" s="79"/>
      <c r="BO780" s="180"/>
      <c r="BP780" s="78"/>
      <c r="BQ780" s="79"/>
      <c r="BR780" s="26"/>
      <c r="BS780" s="193"/>
      <c r="BT780" s="79"/>
      <c r="BU780" s="192"/>
      <c r="BV780" s="78"/>
      <c r="BW780" s="78"/>
      <c r="BX780" s="78"/>
      <c r="BY780" s="78"/>
      <c r="BZ780" s="78"/>
      <c r="CA780" s="79"/>
      <c r="CB780" s="192"/>
      <c r="CC780" s="78"/>
      <c r="CD780" s="78"/>
      <c r="CE780" s="78"/>
      <c r="CF780" s="78"/>
      <c r="CG780" s="78"/>
      <c r="CH780" s="79"/>
      <c r="CI780" s="27">
        <f t="shared" si="1"/>
        <v>0</v>
      </c>
    </row>
    <row r="781" spans="1:87" ht="34.5" customHeight="1" x14ac:dyDescent="0.25">
      <c r="A781" s="23">
        <f t="shared" si="0"/>
        <v>769</v>
      </c>
      <c r="B781" s="179"/>
      <c r="C781" s="79"/>
      <c r="D781" s="181"/>
      <c r="E781" s="78"/>
      <c r="F781" s="79"/>
      <c r="G781" s="188"/>
      <c r="H781" s="79"/>
      <c r="I781" s="24"/>
      <c r="J781" s="25"/>
      <c r="K781" s="184"/>
      <c r="L781" s="79"/>
      <c r="M781" s="189"/>
      <c r="N781" s="79"/>
      <c r="O781" s="186"/>
      <c r="P781" s="79"/>
      <c r="Q781" s="190"/>
      <c r="R781" s="79"/>
      <c r="S781" s="181"/>
      <c r="T781" s="79"/>
      <c r="U781" s="181"/>
      <c r="V781" s="79"/>
      <c r="W781" s="179"/>
      <c r="X781" s="79"/>
      <c r="Y781" s="179"/>
      <c r="Z781" s="79"/>
      <c r="AA781" s="181"/>
      <c r="AB781" s="79"/>
      <c r="AC781" s="181"/>
      <c r="AD781" s="79"/>
      <c r="AE781" s="179"/>
      <c r="AF781" s="79"/>
      <c r="AG781" s="179"/>
      <c r="AH781" s="79"/>
      <c r="AI781" s="181"/>
      <c r="AJ781" s="79"/>
      <c r="AK781" s="181"/>
      <c r="AL781" s="79"/>
      <c r="AM781" s="179"/>
      <c r="AN781" s="79"/>
      <c r="AO781" s="179"/>
      <c r="AP781" s="79"/>
      <c r="AQ781" s="181"/>
      <c r="AR781" s="79"/>
      <c r="AS781" s="181"/>
      <c r="AT781" s="79"/>
      <c r="AU781" s="179"/>
      <c r="AV781" s="79"/>
      <c r="AW781" s="179"/>
      <c r="AX781" s="79"/>
      <c r="AY781" s="181"/>
      <c r="AZ781" s="79"/>
      <c r="BA781" s="181"/>
      <c r="BB781" s="79"/>
      <c r="BC781" s="179"/>
      <c r="BD781" s="79"/>
      <c r="BE781" s="179"/>
      <c r="BF781" s="79"/>
      <c r="BG781" s="181"/>
      <c r="BH781" s="79"/>
      <c r="BI781" s="181"/>
      <c r="BJ781" s="79"/>
      <c r="BK781" s="179"/>
      <c r="BL781" s="79"/>
      <c r="BM781" s="179"/>
      <c r="BN781" s="79"/>
      <c r="BO781" s="180"/>
      <c r="BP781" s="78"/>
      <c r="BQ781" s="79"/>
      <c r="BR781" s="26"/>
      <c r="BS781" s="191"/>
      <c r="BT781" s="79"/>
      <c r="BU781" s="192"/>
      <c r="BV781" s="78"/>
      <c r="BW781" s="78"/>
      <c r="BX781" s="78"/>
      <c r="BY781" s="78"/>
      <c r="BZ781" s="78"/>
      <c r="CA781" s="79"/>
      <c r="CB781" s="192"/>
      <c r="CC781" s="78"/>
      <c r="CD781" s="78"/>
      <c r="CE781" s="78"/>
      <c r="CF781" s="78"/>
      <c r="CG781" s="78"/>
      <c r="CH781" s="79"/>
      <c r="CI781" s="27">
        <f t="shared" si="1"/>
        <v>0</v>
      </c>
    </row>
    <row r="782" spans="1:87" ht="34.5" customHeight="1" x14ac:dyDescent="0.25">
      <c r="A782" s="23">
        <f t="shared" si="0"/>
        <v>770</v>
      </c>
      <c r="B782" s="182"/>
      <c r="C782" s="79"/>
      <c r="D782" s="179"/>
      <c r="E782" s="78"/>
      <c r="F782" s="79"/>
      <c r="G782" s="183"/>
      <c r="H782" s="79"/>
      <c r="I782" s="24"/>
      <c r="J782" s="28"/>
      <c r="K782" s="184"/>
      <c r="L782" s="79"/>
      <c r="M782" s="185"/>
      <c r="N782" s="79"/>
      <c r="O782" s="186"/>
      <c r="P782" s="79"/>
      <c r="Q782" s="187"/>
      <c r="R782" s="79"/>
      <c r="S782" s="181"/>
      <c r="T782" s="79"/>
      <c r="U782" s="181"/>
      <c r="V782" s="79"/>
      <c r="W782" s="182"/>
      <c r="X782" s="79"/>
      <c r="Y782" s="182"/>
      <c r="Z782" s="79"/>
      <c r="AA782" s="181"/>
      <c r="AB782" s="79"/>
      <c r="AC782" s="181"/>
      <c r="AD782" s="79"/>
      <c r="AE782" s="182"/>
      <c r="AF782" s="79"/>
      <c r="AG782" s="182"/>
      <c r="AH782" s="79"/>
      <c r="AI782" s="181"/>
      <c r="AJ782" s="79"/>
      <c r="AK782" s="181"/>
      <c r="AL782" s="79"/>
      <c r="AM782" s="182"/>
      <c r="AN782" s="79"/>
      <c r="AO782" s="182"/>
      <c r="AP782" s="79"/>
      <c r="AQ782" s="181"/>
      <c r="AR782" s="79"/>
      <c r="AS782" s="181"/>
      <c r="AT782" s="79"/>
      <c r="AU782" s="182"/>
      <c r="AV782" s="79"/>
      <c r="AW782" s="182"/>
      <c r="AX782" s="79"/>
      <c r="AY782" s="181"/>
      <c r="AZ782" s="79"/>
      <c r="BA782" s="181"/>
      <c r="BB782" s="79"/>
      <c r="BC782" s="182"/>
      <c r="BD782" s="79"/>
      <c r="BE782" s="182"/>
      <c r="BF782" s="79"/>
      <c r="BG782" s="181"/>
      <c r="BH782" s="79"/>
      <c r="BI782" s="181"/>
      <c r="BJ782" s="79"/>
      <c r="BK782" s="182"/>
      <c r="BL782" s="79"/>
      <c r="BM782" s="182"/>
      <c r="BN782" s="79"/>
      <c r="BO782" s="180"/>
      <c r="BP782" s="78"/>
      <c r="BQ782" s="79"/>
      <c r="BR782" s="26"/>
      <c r="BS782" s="193"/>
      <c r="BT782" s="79"/>
      <c r="BU782" s="192"/>
      <c r="BV782" s="78"/>
      <c r="BW782" s="78"/>
      <c r="BX782" s="78"/>
      <c r="BY782" s="78"/>
      <c r="BZ782" s="78"/>
      <c r="CA782" s="79"/>
      <c r="CB782" s="192"/>
      <c r="CC782" s="78"/>
      <c r="CD782" s="78"/>
      <c r="CE782" s="78"/>
      <c r="CF782" s="78"/>
      <c r="CG782" s="78"/>
      <c r="CH782" s="79"/>
      <c r="CI782" s="27">
        <f t="shared" si="1"/>
        <v>0</v>
      </c>
    </row>
    <row r="783" spans="1:87" ht="34.5" customHeight="1" x14ac:dyDescent="0.25">
      <c r="A783" s="23">
        <f t="shared" si="0"/>
        <v>771</v>
      </c>
      <c r="B783" s="179"/>
      <c r="C783" s="79"/>
      <c r="D783" s="181"/>
      <c r="E783" s="78"/>
      <c r="F783" s="79"/>
      <c r="G783" s="188"/>
      <c r="H783" s="79"/>
      <c r="I783" s="24"/>
      <c r="J783" s="25"/>
      <c r="K783" s="184"/>
      <c r="L783" s="79"/>
      <c r="M783" s="189"/>
      <c r="N783" s="79"/>
      <c r="O783" s="186"/>
      <c r="P783" s="79"/>
      <c r="Q783" s="190"/>
      <c r="R783" s="79"/>
      <c r="S783" s="181"/>
      <c r="T783" s="79"/>
      <c r="U783" s="181"/>
      <c r="V783" s="79"/>
      <c r="W783" s="179"/>
      <c r="X783" s="79"/>
      <c r="Y783" s="179"/>
      <c r="Z783" s="79"/>
      <c r="AA783" s="181"/>
      <c r="AB783" s="79"/>
      <c r="AC783" s="181"/>
      <c r="AD783" s="79"/>
      <c r="AE783" s="179"/>
      <c r="AF783" s="79"/>
      <c r="AG783" s="179"/>
      <c r="AH783" s="79"/>
      <c r="AI783" s="181"/>
      <c r="AJ783" s="79"/>
      <c r="AK783" s="181"/>
      <c r="AL783" s="79"/>
      <c r="AM783" s="179"/>
      <c r="AN783" s="79"/>
      <c r="AO783" s="179"/>
      <c r="AP783" s="79"/>
      <c r="AQ783" s="181"/>
      <c r="AR783" s="79"/>
      <c r="AS783" s="181"/>
      <c r="AT783" s="79"/>
      <c r="AU783" s="179"/>
      <c r="AV783" s="79"/>
      <c r="AW783" s="179"/>
      <c r="AX783" s="79"/>
      <c r="AY783" s="181"/>
      <c r="AZ783" s="79"/>
      <c r="BA783" s="181"/>
      <c r="BB783" s="79"/>
      <c r="BC783" s="179"/>
      <c r="BD783" s="79"/>
      <c r="BE783" s="179"/>
      <c r="BF783" s="79"/>
      <c r="BG783" s="181"/>
      <c r="BH783" s="79"/>
      <c r="BI783" s="181"/>
      <c r="BJ783" s="79"/>
      <c r="BK783" s="179"/>
      <c r="BL783" s="79"/>
      <c r="BM783" s="179"/>
      <c r="BN783" s="79"/>
      <c r="BO783" s="180"/>
      <c r="BP783" s="78"/>
      <c r="BQ783" s="79"/>
      <c r="BR783" s="26"/>
      <c r="BS783" s="191"/>
      <c r="BT783" s="79"/>
      <c r="BU783" s="192"/>
      <c r="BV783" s="78"/>
      <c r="BW783" s="78"/>
      <c r="BX783" s="78"/>
      <c r="BY783" s="78"/>
      <c r="BZ783" s="78"/>
      <c r="CA783" s="79"/>
      <c r="CB783" s="192"/>
      <c r="CC783" s="78"/>
      <c r="CD783" s="78"/>
      <c r="CE783" s="78"/>
      <c r="CF783" s="78"/>
      <c r="CG783" s="78"/>
      <c r="CH783" s="79"/>
      <c r="CI783" s="27">
        <f t="shared" si="1"/>
        <v>0</v>
      </c>
    </row>
    <row r="784" spans="1:87" ht="34.5" customHeight="1" x14ac:dyDescent="0.25">
      <c r="A784" s="23">
        <f t="shared" si="0"/>
        <v>772</v>
      </c>
      <c r="B784" s="182"/>
      <c r="C784" s="79"/>
      <c r="D784" s="179"/>
      <c r="E784" s="78"/>
      <c r="F784" s="79"/>
      <c r="G784" s="183"/>
      <c r="H784" s="79"/>
      <c r="I784" s="24"/>
      <c r="J784" s="28"/>
      <c r="K784" s="184"/>
      <c r="L784" s="79"/>
      <c r="M784" s="185"/>
      <c r="N784" s="79"/>
      <c r="O784" s="186"/>
      <c r="P784" s="79"/>
      <c r="Q784" s="187"/>
      <c r="R784" s="79"/>
      <c r="S784" s="181"/>
      <c r="T784" s="79"/>
      <c r="U784" s="181"/>
      <c r="V784" s="79"/>
      <c r="W784" s="182"/>
      <c r="X784" s="79"/>
      <c r="Y784" s="182"/>
      <c r="Z784" s="79"/>
      <c r="AA784" s="181"/>
      <c r="AB784" s="79"/>
      <c r="AC784" s="181"/>
      <c r="AD784" s="79"/>
      <c r="AE784" s="182"/>
      <c r="AF784" s="79"/>
      <c r="AG784" s="182"/>
      <c r="AH784" s="79"/>
      <c r="AI784" s="181"/>
      <c r="AJ784" s="79"/>
      <c r="AK784" s="181"/>
      <c r="AL784" s="79"/>
      <c r="AM784" s="182"/>
      <c r="AN784" s="79"/>
      <c r="AO784" s="182"/>
      <c r="AP784" s="79"/>
      <c r="AQ784" s="181"/>
      <c r="AR784" s="79"/>
      <c r="AS784" s="181"/>
      <c r="AT784" s="79"/>
      <c r="AU784" s="182"/>
      <c r="AV784" s="79"/>
      <c r="AW784" s="182"/>
      <c r="AX784" s="79"/>
      <c r="AY784" s="181"/>
      <c r="AZ784" s="79"/>
      <c r="BA784" s="181"/>
      <c r="BB784" s="79"/>
      <c r="BC784" s="182"/>
      <c r="BD784" s="79"/>
      <c r="BE784" s="182"/>
      <c r="BF784" s="79"/>
      <c r="BG784" s="181"/>
      <c r="BH784" s="79"/>
      <c r="BI784" s="181"/>
      <c r="BJ784" s="79"/>
      <c r="BK784" s="182"/>
      <c r="BL784" s="79"/>
      <c r="BM784" s="182"/>
      <c r="BN784" s="79"/>
      <c r="BO784" s="180"/>
      <c r="BP784" s="78"/>
      <c r="BQ784" s="79"/>
      <c r="BR784" s="26"/>
      <c r="BS784" s="193"/>
      <c r="BT784" s="79"/>
      <c r="BU784" s="192"/>
      <c r="BV784" s="78"/>
      <c r="BW784" s="78"/>
      <c r="BX784" s="78"/>
      <c r="BY784" s="78"/>
      <c r="BZ784" s="78"/>
      <c r="CA784" s="79"/>
      <c r="CB784" s="192"/>
      <c r="CC784" s="78"/>
      <c r="CD784" s="78"/>
      <c r="CE784" s="78"/>
      <c r="CF784" s="78"/>
      <c r="CG784" s="78"/>
      <c r="CH784" s="79"/>
      <c r="CI784" s="27">
        <f t="shared" si="1"/>
        <v>0</v>
      </c>
    </row>
    <row r="785" spans="1:87" ht="34.5" customHeight="1" x14ac:dyDescent="0.25">
      <c r="A785" s="23">
        <f t="shared" si="0"/>
        <v>773</v>
      </c>
      <c r="B785" s="179"/>
      <c r="C785" s="79"/>
      <c r="D785" s="181"/>
      <c r="E785" s="78"/>
      <c r="F785" s="79"/>
      <c r="G785" s="188"/>
      <c r="H785" s="79"/>
      <c r="I785" s="24"/>
      <c r="J785" s="25"/>
      <c r="K785" s="184"/>
      <c r="L785" s="79"/>
      <c r="M785" s="189"/>
      <c r="N785" s="79"/>
      <c r="O785" s="186"/>
      <c r="P785" s="79"/>
      <c r="Q785" s="190"/>
      <c r="R785" s="79"/>
      <c r="S785" s="181"/>
      <c r="T785" s="79"/>
      <c r="U785" s="181"/>
      <c r="V785" s="79"/>
      <c r="W785" s="179"/>
      <c r="X785" s="79"/>
      <c r="Y785" s="179"/>
      <c r="Z785" s="79"/>
      <c r="AA785" s="181"/>
      <c r="AB785" s="79"/>
      <c r="AC785" s="181"/>
      <c r="AD785" s="79"/>
      <c r="AE785" s="179"/>
      <c r="AF785" s="79"/>
      <c r="AG785" s="179"/>
      <c r="AH785" s="79"/>
      <c r="AI785" s="181"/>
      <c r="AJ785" s="79"/>
      <c r="AK785" s="181"/>
      <c r="AL785" s="79"/>
      <c r="AM785" s="179"/>
      <c r="AN785" s="79"/>
      <c r="AO785" s="179"/>
      <c r="AP785" s="79"/>
      <c r="AQ785" s="181"/>
      <c r="AR785" s="79"/>
      <c r="AS785" s="181"/>
      <c r="AT785" s="79"/>
      <c r="AU785" s="179"/>
      <c r="AV785" s="79"/>
      <c r="AW785" s="179"/>
      <c r="AX785" s="79"/>
      <c r="AY785" s="181"/>
      <c r="AZ785" s="79"/>
      <c r="BA785" s="181"/>
      <c r="BB785" s="79"/>
      <c r="BC785" s="179"/>
      <c r="BD785" s="79"/>
      <c r="BE785" s="179"/>
      <c r="BF785" s="79"/>
      <c r="BG785" s="181"/>
      <c r="BH785" s="79"/>
      <c r="BI785" s="181"/>
      <c r="BJ785" s="79"/>
      <c r="BK785" s="179"/>
      <c r="BL785" s="79"/>
      <c r="BM785" s="179"/>
      <c r="BN785" s="79"/>
      <c r="BO785" s="180"/>
      <c r="BP785" s="78"/>
      <c r="BQ785" s="79"/>
      <c r="BR785" s="26"/>
      <c r="BS785" s="191"/>
      <c r="BT785" s="79"/>
      <c r="BU785" s="192"/>
      <c r="BV785" s="78"/>
      <c r="BW785" s="78"/>
      <c r="BX785" s="78"/>
      <c r="BY785" s="78"/>
      <c r="BZ785" s="78"/>
      <c r="CA785" s="79"/>
      <c r="CB785" s="192"/>
      <c r="CC785" s="78"/>
      <c r="CD785" s="78"/>
      <c r="CE785" s="78"/>
      <c r="CF785" s="78"/>
      <c r="CG785" s="78"/>
      <c r="CH785" s="79"/>
      <c r="CI785" s="27">
        <f t="shared" si="1"/>
        <v>0</v>
      </c>
    </row>
    <row r="786" spans="1:87" ht="34.5" customHeight="1" x14ac:dyDescent="0.25">
      <c r="A786" s="23">
        <f t="shared" si="0"/>
        <v>774</v>
      </c>
      <c r="B786" s="182"/>
      <c r="C786" s="79"/>
      <c r="D786" s="179"/>
      <c r="E786" s="78"/>
      <c r="F786" s="79"/>
      <c r="G786" s="183"/>
      <c r="H786" s="79"/>
      <c r="I786" s="24"/>
      <c r="J786" s="28"/>
      <c r="K786" s="184"/>
      <c r="L786" s="79"/>
      <c r="M786" s="185"/>
      <c r="N786" s="79"/>
      <c r="O786" s="186"/>
      <c r="P786" s="79"/>
      <c r="Q786" s="187"/>
      <c r="R786" s="79"/>
      <c r="S786" s="181"/>
      <c r="T786" s="79"/>
      <c r="U786" s="181"/>
      <c r="V786" s="79"/>
      <c r="W786" s="182"/>
      <c r="X786" s="79"/>
      <c r="Y786" s="182"/>
      <c r="Z786" s="79"/>
      <c r="AA786" s="181"/>
      <c r="AB786" s="79"/>
      <c r="AC786" s="181"/>
      <c r="AD786" s="79"/>
      <c r="AE786" s="182"/>
      <c r="AF786" s="79"/>
      <c r="AG786" s="182"/>
      <c r="AH786" s="79"/>
      <c r="AI786" s="181"/>
      <c r="AJ786" s="79"/>
      <c r="AK786" s="181"/>
      <c r="AL786" s="79"/>
      <c r="AM786" s="182"/>
      <c r="AN786" s="79"/>
      <c r="AO786" s="182"/>
      <c r="AP786" s="79"/>
      <c r="AQ786" s="181"/>
      <c r="AR786" s="79"/>
      <c r="AS786" s="181"/>
      <c r="AT786" s="79"/>
      <c r="AU786" s="182"/>
      <c r="AV786" s="79"/>
      <c r="AW786" s="182"/>
      <c r="AX786" s="79"/>
      <c r="AY786" s="181"/>
      <c r="AZ786" s="79"/>
      <c r="BA786" s="181"/>
      <c r="BB786" s="79"/>
      <c r="BC786" s="182"/>
      <c r="BD786" s="79"/>
      <c r="BE786" s="182"/>
      <c r="BF786" s="79"/>
      <c r="BG786" s="181"/>
      <c r="BH786" s="79"/>
      <c r="BI786" s="181"/>
      <c r="BJ786" s="79"/>
      <c r="BK786" s="182"/>
      <c r="BL786" s="79"/>
      <c r="BM786" s="182"/>
      <c r="BN786" s="79"/>
      <c r="BO786" s="180"/>
      <c r="BP786" s="78"/>
      <c r="BQ786" s="79"/>
      <c r="BR786" s="26"/>
      <c r="BS786" s="193"/>
      <c r="BT786" s="79"/>
      <c r="BU786" s="192"/>
      <c r="BV786" s="78"/>
      <c r="BW786" s="78"/>
      <c r="BX786" s="78"/>
      <c r="BY786" s="78"/>
      <c r="BZ786" s="78"/>
      <c r="CA786" s="79"/>
      <c r="CB786" s="192"/>
      <c r="CC786" s="78"/>
      <c r="CD786" s="78"/>
      <c r="CE786" s="78"/>
      <c r="CF786" s="78"/>
      <c r="CG786" s="78"/>
      <c r="CH786" s="79"/>
      <c r="CI786" s="27">
        <f t="shared" si="1"/>
        <v>0</v>
      </c>
    </row>
    <row r="787" spans="1:87" ht="34.5" customHeight="1" x14ac:dyDescent="0.25">
      <c r="A787" s="23">
        <f t="shared" si="0"/>
        <v>775</v>
      </c>
      <c r="B787" s="179"/>
      <c r="C787" s="79"/>
      <c r="D787" s="181"/>
      <c r="E787" s="78"/>
      <c r="F787" s="79"/>
      <c r="G787" s="188"/>
      <c r="H787" s="79"/>
      <c r="I787" s="24"/>
      <c r="J787" s="25"/>
      <c r="K787" s="184"/>
      <c r="L787" s="79"/>
      <c r="M787" s="189"/>
      <c r="N787" s="79"/>
      <c r="O787" s="186"/>
      <c r="P787" s="79"/>
      <c r="Q787" s="190"/>
      <c r="R787" s="79"/>
      <c r="S787" s="181"/>
      <c r="T787" s="79"/>
      <c r="U787" s="181"/>
      <c r="V787" s="79"/>
      <c r="W787" s="179"/>
      <c r="X787" s="79"/>
      <c r="Y787" s="179"/>
      <c r="Z787" s="79"/>
      <c r="AA787" s="181"/>
      <c r="AB787" s="79"/>
      <c r="AC787" s="181"/>
      <c r="AD787" s="79"/>
      <c r="AE787" s="179"/>
      <c r="AF787" s="79"/>
      <c r="AG787" s="179"/>
      <c r="AH787" s="79"/>
      <c r="AI787" s="181"/>
      <c r="AJ787" s="79"/>
      <c r="AK787" s="181"/>
      <c r="AL787" s="79"/>
      <c r="AM787" s="179"/>
      <c r="AN787" s="79"/>
      <c r="AO787" s="179"/>
      <c r="AP787" s="79"/>
      <c r="AQ787" s="181"/>
      <c r="AR787" s="79"/>
      <c r="AS787" s="181"/>
      <c r="AT787" s="79"/>
      <c r="AU787" s="179"/>
      <c r="AV787" s="79"/>
      <c r="AW787" s="179"/>
      <c r="AX787" s="79"/>
      <c r="AY787" s="181"/>
      <c r="AZ787" s="79"/>
      <c r="BA787" s="181"/>
      <c r="BB787" s="79"/>
      <c r="BC787" s="179"/>
      <c r="BD787" s="79"/>
      <c r="BE787" s="179"/>
      <c r="BF787" s="79"/>
      <c r="BG787" s="181"/>
      <c r="BH787" s="79"/>
      <c r="BI787" s="181"/>
      <c r="BJ787" s="79"/>
      <c r="BK787" s="179"/>
      <c r="BL787" s="79"/>
      <c r="BM787" s="179"/>
      <c r="BN787" s="79"/>
      <c r="BO787" s="180"/>
      <c r="BP787" s="78"/>
      <c r="BQ787" s="79"/>
      <c r="BR787" s="26"/>
      <c r="BS787" s="191"/>
      <c r="BT787" s="79"/>
      <c r="BU787" s="192"/>
      <c r="BV787" s="78"/>
      <c r="BW787" s="78"/>
      <c r="BX787" s="78"/>
      <c r="BY787" s="78"/>
      <c r="BZ787" s="78"/>
      <c r="CA787" s="79"/>
      <c r="CB787" s="192"/>
      <c r="CC787" s="78"/>
      <c r="CD787" s="78"/>
      <c r="CE787" s="78"/>
      <c r="CF787" s="78"/>
      <c r="CG787" s="78"/>
      <c r="CH787" s="79"/>
      <c r="CI787" s="27">
        <f t="shared" si="1"/>
        <v>0</v>
      </c>
    </row>
    <row r="788" spans="1:87" ht="34.5" customHeight="1" x14ac:dyDescent="0.25">
      <c r="A788" s="23">
        <f t="shared" si="0"/>
        <v>776</v>
      </c>
      <c r="B788" s="182"/>
      <c r="C788" s="79"/>
      <c r="D788" s="179"/>
      <c r="E788" s="78"/>
      <c r="F788" s="79"/>
      <c r="G788" s="183"/>
      <c r="H788" s="79"/>
      <c r="I788" s="24"/>
      <c r="J788" s="28"/>
      <c r="K788" s="184"/>
      <c r="L788" s="79"/>
      <c r="M788" s="185"/>
      <c r="N788" s="79"/>
      <c r="O788" s="186"/>
      <c r="P788" s="79"/>
      <c r="Q788" s="187"/>
      <c r="R788" s="79"/>
      <c r="S788" s="181"/>
      <c r="T788" s="79"/>
      <c r="U788" s="181"/>
      <c r="V788" s="79"/>
      <c r="W788" s="182"/>
      <c r="X788" s="79"/>
      <c r="Y788" s="182"/>
      <c r="Z788" s="79"/>
      <c r="AA788" s="181"/>
      <c r="AB788" s="79"/>
      <c r="AC788" s="181"/>
      <c r="AD788" s="79"/>
      <c r="AE788" s="182"/>
      <c r="AF788" s="79"/>
      <c r="AG788" s="182"/>
      <c r="AH788" s="79"/>
      <c r="AI788" s="181"/>
      <c r="AJ788" s="79"/>
      <c r="AK788" s="181"/>
      <c r="AL788" s="79"/>
      <c r="AM788" s="182"/>
      <c r="AN788" s="79"/>
      <c r="AO788" s="182"/>
      <c r="AP788" s="79"/>
      <c r="AQ788" s="181"/>
      <c r="AR788" s="79"/>
      <c r="AS788" s="181"/>
      <c r="AT788" s="79"/>
      <c r="AU788" s="182"/>
      <c r="AV788" s="79"/>
      <c r="AW788" s="182"/>
      <c r="AX788" s="79"/>
      <c r="AY788" s="181"/>
      <c r="AZ788" s="79"/>
      <c r="BA788" s="181"/>
      <c r="BB788" s="79"/>
      <c r="BC788" s="182"/>
      <c r="BD788" s="79"/>
      <c r="BE788" s="182"/>
      <c r="BF788" s="79"/>
      <c r="BG788" s="181"/>
      <c r="BH788" s="79"/>
      <c r="BI788" s="181"/>
      <c r="BJ788" s="79"/>
      <c r="BK788" s="182"/>
      <c r="BL788" s="79"/>
      <c r="BM788" s="182"/>
      <c r="BN788" s="79"/>
      <c r="BO788" s="180"/>
      <c r="BP788" s="78"/>
      <c r="BQ788" s="79"/>
      <c r="BR788" s="26"/>
      <c r="BS788" s="193"/>
      <c r="BT788" s="79"/>
      <c r="BU788" s="192"/>
      <c r="BV788" s="78"/>
      <c r="BW788" s="78"/>
      <c r="BX788" s="78"/>
      <c r="BY788" s="78"/>
      <c r="BZ788" s="78"/>
      <c r="CA788" s="79"/>
      <c r="CB788" s="192"/>
      <c r="CC788" s="78"/>
      <c r="CD788" s="78"/>
      <c r="CE788" s="78"/>
      <c r="CF788" s="78"/>
      <c r="CG788" s="78"/>
      <c r="CH788" s="79"/>
      <c r="CI788" s="27">
        <f t="shared" si="1"/>
        <v>0</v>
      </c>
    </row>
    <row r="789" spans="1:87" ht="34.5" customHeight="1" x14ac:dyDescent="0.25">
      <c r="A789" s="23">
        <f t="shared" si="0"/>
        <v>777</v>
      </c>
      <c r="B789" s="179"/>
      <c r="C789" s="79"/>
      <c r="D789" s="181"/>
      <c r="E789" s="78"/>
      <c r="F789" s="79"/>
      <c r="G789" s="188"/>
      <c r="H789" s="79"/>
      <c r="I789" s="24"/>
      <c r="J789" s="25"/>
      <c r="K789" s="184"/>
      <c r="L789" s="79"/>
      <c r="M789" s="189"/>
      <c r="N789" s="79"/>
      <c r="O789" s="186"/>
      <c r="P789" s="79"/>
      <c r="Q789" s="190"/>
      <c r="R789" s="79"/>
      <c r="S789" s="181"/>
      <c r="T789" s="79"/>
      <c r="U789" s="181"/>
      <c r="V789" s="79"/>
      <c r="W789" s="179"/>
      <c r="X789" s="79"/>
      <c r="Y789" s="179"/>
      <c r="Z789" s="79"/>
      <c r="AA789" s="181"/>
      <c r="AB789" s="79"/>
      <c r="AC789" s="181"/>
      <c r="AD789" s="79"/>
      <c r="AE789" s="179"/>
      <c r="AF789" s="79"/>
      <c r="AG789" s="179"/>
      <c r="AH789" s="79"/>
      <c r="AI789" s="181"/>
      <c r="AJ789" s="79"/>
      <c r="AK789" s="181"/>
      <c r="AL789" s="79"/>
      <c r="AM789" s="179"/>
      <c r="AN789" s="79"/>
      <c r="AO789" s="179"/>
      <c r="AP789" s="79"/>
      <c r="AQ789" s="181"/>
      <c r="AR789" s="79"/>
      <c r="AS789" s="181"/>
      <c r="AT789" s="79"/>
      <c r="AU789" s="179"/>
      <c r="AV789" s="79"/>
      <c r="AW789" s="179"/>
      <c r="AX789" s="79"/>
      <c r="AY789" s="181"/>
      <c r="AZ789" s="79"/>
      <c r="BA789" s="181"/>
      <c r="BB789" s="79"/>
      <c r="BC789" s="179"/>
      <c r="BD789" s="79"/>
      <c r="BE789" s="179"/>
      <c r="BF789" s="79"/>
      <c r="BG789" s="181"/>
      <c r="BH789" s="79"/>
      <c r="BI789" s="181"/>
      <c r="BJ789" s="79"/>
      <c r="BK789" s="179"/>
      <c r="BL789" s="79"/>
      <c r="BM789" s="179"/>
      <c r="BN789" s="79"/>
      <c r="BO789" s="180"/>
      <c r="BP789" s="78"/>
      <c r="BQ789" s="79"/>
      <c r="BR789" s="26"/>
      <c r="BS789" s="191"/>
      <c r="BT789" s="79"/>
      <c r="BU789" s="192"/>
      <c r="BV789" s="78"/>
      <c r="BW789" s="78"/>
      <c r="BX789" s="78"/>
      <c r="BY789" s="78"/>
      <c r="BZ789" s="78"/>
      <c r="CA789" s="79"/>
      <c r="CB789" s="192"/>
      <c r="CC789" s="78"/>
      <c r="CD789" s="78"/>
      <c r="CE789" s="78"/>
      <c r="CF789" s="78"/>
      <c r="CG789" s="78"/>
      <c r="CH789" s="79"/>
      <c r="CI789" s="27">
        <f t="shared" si="1"/>
        <v>0</v>
      </c>
    </row>
    <row r="790" spans="1:87" ht="34.5" customHeight="1" x14ac:dyDescent="0.25">
      <c r="A790" s="23">
        <f t="shared" si="0"/>
        <v>778</v>
      </c>
      <c r="B790" s="182"/>
      <c r="C790" s="79"/>
      <c r="D790" s="179"/>
      <c r="E790" s="78"/>
      <c r="F790" s="79"/>
      <c r="G790" s="183"/>
      <c r="H790" s="79"/>
      <c r="I790" s="24"/>
      <c r="J790" s="28"/>
      <c r="K790" s="184"/>
      <c r="L790" s="79"/>
      <c r="M790" s="185"/>
      <c r="N790" s="79"/>
      <c r="O790" s="186"/>
      <c r="P790" s="79"/>
      <c r="Q790" s="187"/>
      <c r="R790" s="79"/>
      <c r="S790" s="181"/>
      <c r="T790" s="79"/>
      <c r="U790" s="181"/>
      <c r="V790" s="79"/>
      <c r="W790" s="182"/>
      <c r="X790" s="79"/>
      <c r="Y790" s="182"/>
      <c r="Z790" s="79"/>
      <c r="AA790" s="181"/>
      <c r="AB790" s="79"/>
      <c r="AC790" s="181"/>
      <c r="AD790" s="79"/>
      <c r="AE790" s="182"/>
      <c r="AF790" s="79"/>
      <c r="AG790" s="182"/>
      <c r="AH790" s="79"/>
      <c r="AI790" s="181"/>
      <c r="AJ790" s="79"/>
      <c r="AK790" s="181"/>
      <c r="AL790" s="79"/>
      <c r="AM790" s="182"/>
      <c r="AN790" s="79"/>
      <c r="AO790" s="182"/>
      <c r="AP790" s="79"/>
      <c r="AQ790" s="181"/>
      <c r="AR790" s="79"/>
      <c r="AS790" s="181"/>
      <c r="AT790" s="79"/>
      <c r="AU790" s="182"/>
      <c r="AV790" s="79"/>
      <c r="AW790" s="182"/>
      <c r="AX790" s="79"/>
      <c r="AY790" s="181"/>
      <c r="AZ790" s="79"/>
      <c r="BA790" s="181"/>
      <c r="BB790" s="79"/>
      <c r="BC790" s="182"/>
      <c r="BD790" s="79"/>
      <c r="BE790" s="182"/>
      <c r="BF790" s="79"/>
      <c r="BG790" s="181"/>
      <c r="BH790" s="79"/>
      <c r="BI790" s="181"/>
      <c r="BJ790" s="79"/>
      <c r="BK790" s="182"/>
      <c r="BL790" s="79"/>
      <c r="BM790" s="182"/>
      <c r="BN790" s="79"/>
      <c r="BO790" s="180"/>
      <c r="BP790" s="78"/>
      <c r="BQ790" s="79"/>
      <c r="BR790" s="26"/>
      <c r="BS790" s="193"/>
      <c r="BT790" s="79"/>
      <c r="BU790" s="192"/>
      <c r="BV790" s="78"/>
      <c r="BW790" s="78"/>
      <c r="BX790" s="78"/>
      <c r="BY790" s="78"/>
      <c r="BZ790" s="78"/>
      <c r="CA790" s="79"/>
      <c r="CB790" s="192"/>
      <c r="CC790" s="78"/>
      <c r="CD790" s="78"/>
      <c r="CE790" s="78"/>
      <c r="CF790" s="78"/>
      <c r="CG790" s="78"/>
      <c r="CH790" s="79"/>
      <c r="CI790" s="27">
        <f t="shared" si="1"/>
        <v>0</v>
      </c>
    </row>
    <row r="791" spans="1:87" ht="34.5" customHeight="1" x14ac:dyDescent="0.25">
      <c r="A791" s="23">
        <f t="shared" si="0"/>
        <v>779</v>
      </c>
      <c r="B791" s="179"/>
      <c r="C791" s="79"/>
      <c r="D791" s="181"/>
      <c r="E791" s="78"/>
      <c r="F791" s="79"/>
      <c r="G791" s="188"/>
      <c r="H791" s="79"/>
      <c r="I791" s="24"/>
      <c r="J791" s="25"/>
      <c r="K791" s="184"/>
      <c r="L791" s="79"/>
      <c r="M791" s="189"/>
      <c r="N791" s="79"/>
      <c r="O791" s="186"/>
      <c r="P791" s="79"/>
      <c r="Q791" s="190"/>
      <c r="R791" s="79"/>
      <c r="S791" s="181"/>
      <c r="T791" s="79"/>
      <c r="U791" s="181"/>
      <c r="V791" s="79"/>
      <c r="W791" s="179"/>
      <c r="X791" s="79"/>
      <c r="Y791" s="179"/>
      <c r="Z791" s="79"/>
      <c r="AA791" s="181"/>
      <c r="AB791" s="79"/>
      <c r="AC791" s="181"/>
      <c r="AD791" s="79"/>
      <c r="AE791" s="179"/>
      <c r="AF791" s="79"/>
      <c r="AG791" s="179"/>
      <c r="AH791" s="79"/>
      <c r="AI791" s="181"/>
      <c r="AJ791" s="79"/>
      <c r="AK791" s="181"/>
      <c r="AL791" s="79"/>
      <c r="AM791" s="179"/>
      <c r="AN791" s="79"/>
      <c r="AO791" s="179"/>
      <c r="AP791" s="79"/>
      <c r="AQ791" s="181"/>
      <c r="AR791" s="79"/>
      <c r="AS791" s="181"/>
      <c r="AT791" s="79"/>
      <c r="AU791" s="179"/>
      <c r="AV791" s="79"/>
      <c r="AW791" s="179"/>
      <c r="AX791" s="79"/>
      <c r="AY791" s="181"/>
      <c r="AZ791" s="79"/>
      <c r="BA791" s="181"/>
      <c r="BB791" s="79"/>
      <c r="BC791" s="179"/>
      <c r="BD791" s="79"/>
      <c r="BE791" s="179"/>
      <c r="BF791" s="79"/>
      <c r="BG791" s="181"/>
      <c r="BH791" s="79"/>
      <c r="BI791" s="181"/>
      <c r="BJ791" s="79"/>
      <c r="BK791" s="179"/>
      <c r="BL791" s="79"/>
      <c r="BM791" s="179"/>
      <c r="BN791" s="79"/>
      <c r="BO791" s="180"/>
      <c r="BP791" s="78"/>
      <c r="BQ791" s="79"/>
      <c r="BR791" s="26"/>
      <c r="BS791" s="191"/>
      <c r="BT791" s="79"/>
      <c r="BU791" s="192"/>
      <c r="BV791" s="78"/>
      <c r="BW791" s="78"/>
      <c r="BX791" s="78"/>
      <c r="BY791" s="78"/>
      <c r="BZ791" s="78"/>
      <c r="CA791" s="79"/>
      <c r="CB791" s="192"/>
      <c r="CC791" s="78"/>
      <c r="CD791" s="78"/>
      <c r="CE791" s="78"/>
      <c r="CF791" s="78"/>
      <c r="CG791" s="78"/>
      <c r="CH791" s="79"/>
      <c r="CI791" s="27">
        <f t="shared" si="1"/>
        <v>0</v>
      </c>
    </row>
    <row r="792" spans="1:87" ht="34.5" customHeight="1" x14ac:dyDescent="0.25">
      <c r="A792" s="23">
        <f t="shared" si="0"/>
        <v>780</v>
      </c>
      <c r="B792" s="182"/>
      <c r="C792" s="79"/>
      <c r="D792" s="179"/>
      <c r="E792" s="78"/>
      <c r="F792" s="79"/>
      <c r="G792" s="183"/>
      <c r="H792" s="79"/>
      <c r="I792" s="24"/>
      <c r="J792" s="28"/>
      <c r="K792" s="184"/>
      <c r="L792" s="79"/>
      <c r="M792" s="185"/>
      <c r="N792" s="79"/>
      <c r="O792" s="186"/>
      <c r="P792" s="79"/>
      <c r="Q792" s="187"/>
      <c r="R792" s="79"/>
      <c r="S792" s="181"/>
      <c r="T792" s="79"/>
      <c r="U792" s="181"/>
      <c r="V792" s="79"/>
      <c r="W792" s="182"/>
      <c r="X792" s="79"/>
      <c r="Y792" s="182"/>
      <c r="Z792" s="79"/>
      <c r="AA792" s="181"/>
      <c r="AB792" s="79"/>
      <c r="AC792" s="181"/>
      <c r="AD792" s="79"/>
      <c r="AE792" s="182"/>
      <c r="AF792" s="79"/>
      <c r="AG792" s="182"/>
      <c r="AH792" s="79"/>
      <c r="AI792" s="181"/>
      <c r="AJ792" s="79"/>
      <c r="AK792" s="181"/>
      <c r="AL792" s="79"/>
      <c r="AM792" s="182"/>
      <c r="AN792" s="79"/>
      <c r="AO792" s="182"/>
      <c r="AP792" s="79"/>
      <c r="AQ792" s="181"/>
      <c r="AR792" s="79"/>
      <c r="AS792" s="181"/>
      <c r="AT792" s="79"/>
      <c r="AU792" s="182"/>
      <c r="AV792" s="79"/>
      <c r="AW792" s="182"/>
      <c r="AX792" s="79"/>
      <c r="AY792" s="181"/>
      <c r="AZ792" s="79"/>
      <c r="BA792" s="181"/>
      <c r="BB792" s="79"/>
      <c r="BC792" s="182"/>
      <c r="BD792" s="79"/>
      <c r="BE792" s="182"/>
      <c r="BF792" s="79"/>
      <c r="BG792" s="181"/>
      <c r="BH792" s="79"/>
      <c r="BI792" s="181"/>
      <c r="BJ792" s="79"/>
      <c r="BK792" s="182"/>
      <c r="BL792" s="79"/>
      <c r="BM792" s="182"/>
      <c r="BN792" s="79"/>
      <c r="BO792" s="180"/>
      <c r="BP792" s="78"/>
      <c r="BQ792" s="79"/>
      <c r="BR792" s="26"/>
      <c r="BS792" s="193"/>
      <c r="BT792" s="79"/>
      <c r="BU792" s="192"/>
      <c r="BV792" s="78"/>
      <c r="BW792" s="78"/>
      <c r="BX792" s="78"/>
      <c r="BY792" s="78"/>
      <c r="BZ792" s="78"/>
      <c r="CA792" s="79"/>
      <c r="CB792" s="192"/>
      <c r="CC792" s="78"/>
      <c r="CD792" s="78"/>
      <c r="CE792" s="78"/>
      <c r="CF792" s="78"/>
      <c r="CG792" s="78"/>
      <c r="CH792" s="79"/>
      <c r="CI792" s="27">
        <f t="shared" si="1"/>
        <v>0</v>
      </c>
    </row>
    <row r="793" spans="1:87" ht="34.5" customHeight="1" x14ac:dyDescent="0.25">
      <c r="A793" s="23">
        <f t="shared" si="0"/>
        <v>781</v>
      </c>
      <c r="B793" s="179"/>
      <c r="C793" s="79"/>
      <c r="D793" s="181"/>
      <c r="E793" s="78"/>
      <c r="F793" s="79"/>
      <c r="G793" s="188"/>
      <c r="H793" s="79"/>
      <c r="I793" s="24"/>
      <c r="J793" s="25"/>
      <c r="K793" s="184"/>
      <c r="L793" s="79"/>
      <c r="M793" s="189"/>
      <c r="N793" s="79"/>
      <c r="O793" s="186"/>
      <c r="P793" s="79"/>
      <c r="Q793" s="190"/>
      <c r="R793" s="79"/>
      <c r="S793" s="181"/>
      <c r="T793" s="79"/>
      <c r="U793" s="181"/>
      <c r="V793" s="79"/>
      <c r="W793" s="179"/>
      <c r="X793" s="79"/>
      <c r="Y793" s="179"/>
      <c r="Z793" s="79"/>
      <c r="AA793" s="181"/>
      <c r="AB793" s="79"/>
      <c r="AC793" s="181"/>
      <c r="AD793" s="79"/>
      <c r="AE793" s="179"/>
      <c r="AF793" s="79"/>
      <c r="AG793" s="179"/>
      <c r="AH793" s="79"/>
      <c r="AI793" s="181"/>
      <c r="AJ793" s="79"/>
      <c r="AK793" s="181"/>
      <c r="AL793" s="79"/>
      <c r="AM793" s="179"/>
      <c r="AN793" s="79"/>
      <c r="AO793" s="179"/>
      <c r="AP793" s="79"/>
      <c r="AQ793" s="181"/>
      <c r="AR793" s="79"/>
      <c r="AS793" s="181"/>
      <c r="AT793" s="79"/>
      <c r="AU793" s="179"/>
      <c r="AV793" s="79"/>
      <c r="AW793" s="179"/>
      <c r="AX793" s="79"/>
      <c r="AY793" s="181"/>
      <c r="AZ793" s="79"/>
      <c r="BA793" s="181"/>
      <c r="BB793" s="79"/>
      <c r="BC793" s="179"/>
      <c r="BD793" s="79"/>
      <c r="BE793" s="179"/>
      <c r="BF793" s="79"/>
      <c r="BG793" s="181"/>
      <c r="BH793" s="79"/>
      <c r="BI793" s="181"/>
      <c r="BJ793" s="79"/>
      <c r="BK793" s="179"/>
      <c r="BL793" s="79"/>
      <c r="BM793" s="179"/>
      <c r="BN793" s="79"/>
      <c r="BO793" s="180"/>
      <c r="BP793" s="78"/>
      <c r="BQ793" s="79"/>
      <c r="BR793" s="26"/>
      <c r="BS793" s="191"/>
      <c r="BT793" s="79"/>
      <c r="BU793" s="192"/>
      <c r="BV793" s="78"/>
      <c r="BW793" s="78"/>
      <c r="BX793" s="78"/>
      <c r="BY793" s="78"/>
      <c r="BZ793" s="78"/>
      <c r="CA793" s="79"/>
      <c r="CB793" s="192"/>
      <c r="CC793" s="78"/>
      <c r="CD793" s="78"/>
      <c r="CE793" s="78"/>
      <c r="CF793" s="78"/>
      <c r="CG793" s="78"/>
      <c r="CH793" s="79"/>
      <c r="CI793" s="27">
        <f t="shared" si="1"/>
        <v>0</v>
      </c>
    </row>
    <row r="794" spans="1:87" ht="34.5" customHeight="1" x14ac:dyDescent="0.25">
      <c r="A794" s="23">
        <f t="shared" si="0"/>
        <v>782</v>
      </c>
      <c r="B794" s="182"/>
      <c r="C794" s="79"/>
      <c r="D794" s="179"/>
      <c r="E794" s="78"/>
      <c r="F794" s="79"/>
      <c r="G794" s="183"/>
      <c r="H794" s="79"/>
      <c r="I794" s="24"/>
      <c r="J794" s="28"/>
      <c r="K794" s="184"/>
      <c r="L794" s="79"/>
      <c r="M794" s="185"/>
      <c r="N794" s="79"/>
      <c r="O794" s="186"/>
      <c r="P794" s="79"/>
      <c r="Q794" s="187"/>
      <c r="R794" s="79"/>
      <c r="S794" s="181"/>
      <c r="T794" s="79"/>
      <c r="U794" s="181"/>
      <c r="V794" s="79"/>
      <c r="W794" s="182"/>
      <c r="X794" s="79"/>
      <c r="Y794" s="182"/>
      <c r="Z794" s="79"/>
      <c r="AA794" s="181"/>
      <c r="AB794" s="79"/>
      <c r="AC794" s="181"/>
      <c r="AD794" s="79"/>
      <c r="AE794" s="182"/>
      <c r="AF794" s="79"/>
      <c r="AG794" s="182"/>
      <c r="AH794" s="79"/>
      <c r="AI794" s="181"/>
      <c r="AJ794" s="79"/>
      <c r="AK794" s="181"/>
      <c r="AL794" s="79"/>
      <c r="AM794" s="182"/>
      <c r="AN794" s="79"/>
      <c r="AO794" s="182"/>
      <c r="AP794" s="79"/>
      <c r="AQ794" s="181"/>
      <c r="AR794" s="79"/>
      <c r="AS794" s="181"/>
      <c r="AT794" s="79"/>
      <c r="AU794" s="182"/>
      <c r="AV794" s="79"/>
      <c r="AW794" s="182"/>
      <c r="AX794" s="79"/>
      <c r="AY794" s="181"/>
      <c r="AZ794" s="79"/>
      <c r="BA794" s="181"/>
      <c r="BB794" s="79"/>
      <c r="BC794" s="182"/>
      <c r="BD794" s="79"/>
      <c r="BE794" s="182"/>
      <c r="BF794" s="79"/>
      <c r="BG794" s="181"/>
      <c r="BH794" s="79"/>
      <c r="BI794" s="181"/>
      <c r="BJ794" s="79"/>
      <c r="BK794" s="182"/>
      <c r="BL794" s="79"/>
      <c r="BM794" s="182"/>
      <c r="BN794" s="79"/>
      <c r="BO794" s="180"/>
      <c r="BP794" s="78"/>
      <c r="BQ794" s="79"/>
      <c r="BR794" s="26"/>
      <c r="BS794" s="193"/>
      <c r="BT794" s="79"/>
      <c r="BU794" s="192"/>
      <c r="BV794" s="78"/>
      <c r="BW794" s="78"/>
      <c r="BX794" s="78"/>
      <c r="BY794" s="78"/>
      <c r="BZ794" s="78"/>
      <c r="CA794" s="79"/>
      <c r="CB794" s="192"/>
      <c r="CC794" s="78"/>
      <c r="CD794" s="78"/>
      <c r="CE794" s="78"/>
      <c r="CF794" s="78"/>
      <c r="CG794" s="78"/>
      <c r="CH794" s="79"/>
      <c r="CI794" s="27">
        <f t="shared" si="1"/>
        <v>0</v>
      </c>
    </row>
    <row r="795" spans="1:87" ht="34.5" customHeight="1" x14ac:dyDescent="0.25">
      <c r="A795" s="23">
        <f t="shared" si="0"/>
        <v>783</v>
      </c>
      <c r="B795" s="179"/>
      <c r="C795" s="79"/>
      <c r="D795" s="181"/>
      <c r="E795" s="78"/>
      <c r="F795" s="79"/>
      <c r="G795" s="188"/>
      <c r="H795" s="79"/>
      <c r="I795" s="24"/>
      <c r="J795" s="25"/>
      <c r="K795" s="184"/>
      <c r="L795" s="79"/>
      <c r="M795" s="189"/>
      <c r="N795" s="79"/>
      <c r="O795" s="186"/>
      <c r="P795" s="79"/>
      <c r="Q795" s="190"/>
      <c r="R795" s="79"/>
      <c r="S795" s="181"/>
      <c r="T795" s="79"/>
      <c r="U795" s="181"/>
      <c r="V795" s="79"/>
      <c r="W795" s="179"/>
      <c r="X795" s="79"/>
      <c r="Y795" s="179"/>
      <c r="Z795" s="79"/>
      <c r="AA795" s="181"/>
      <c r="AB795" s="79"/>
      <c r="AC795" s="181"/>
      <c r="AD795" s="79"/>
      <c r="AE795" s="179"/>
      <c r="AF795" s="79"/>
      <c r="AG795" s="179"/>
      <c r="AH795" s="79"/>
      <c r="AI795" s="181"/>
      <c r="AJ795" s="79"/>
      <c r="AK795" s="181"/>
      <c r="AL795" s="79"/>
      <c r="AM795" s="179"/>
      <c r="AN795" s="79"/>
      <c r="AO795" s="179"/>
      <c r="AP795" s="79"/>
      <c r="AQ795" s="181"/>
      <c r="AR795" s="79"/>
      <c r="AS795" s="181"/>
      <c r="AT795" s="79"/>
      <c r="AU795" s="179"/>
      <c r="AV795" s="79"/>
      <c r="AW795" s="179"/>
      <c r="AX795" s="79"/>
      <c r="AY795" s="181"/>
      <c r="AZ795" s="79"/>
      <c r="BA795" s="181"/>
      <c r="BB795" s="79"/>
      <c r="BC795" s="179"/>
      <c r="BD795" s="79"/>
      <c r="BE795" s="179"/>
      <c r="BF795" s="79"/>
      <c r="BG795" s="181"/>
      <c r="BH795" s="79"/>
      <c r="BI795" s="181"/>
      <c r="BJ795" s="79"/>
      <c r="BK795" s="179"/>
      <c r="BL795" s="79"/>
      <c r="BM795" s="179"/>
      <c r="BN795" s="79"/>
      <c r="BO795" s="180"/>
      <c r="BP795" s="78"/>
      <c r="BQ795" s="79"/>
      <c r="BR795" s="26"/>
      <c r="BS795" s="191"/>
      <c r="BT795" s="79"/>
      <c r="BU795" s="192"/>
      <c r="BV795" s="78"/>
      <c r="BW795" s="78"/>
      <c r="BX795" s="78"/>
      <c r="BY795" s="78"/>
      <c r="BZ795" s="78"/>
      <c r="CA795" s="79"/>
      <c r="CB795" s="192"/>
      <c r="CC795" s="78"/>
      <c r="CD795" s="78"/>
      <c r="CE795" s="78"/>
      <c r="CF795" s="78"/>
      <c r="CG795" s="78"/>
      <c r="CH795" s="79"/>
      <c r="CI795" s="27">
        <f t="shared" si="1"/>
        <v>0</v>
      </c>
    </row>
    <row r="796" spans="1:87" ht="34.5" customHeight="1" x14ac:dyDescent="0.25">
      <c r="A796" s="23">
        <f t="shared" si="0"/>
        <v>784</v>
      </c>
      <c r="B796" s="182"/>
      <c r="C796" s="79"/>
      <c r="D796" s="179"/>
      <c r="E796" s="78"/>
      <c r="F796" s="79"/>
      <c r="G796" s="183"/>
      <c r="H796" s="79"/>
      <c r="I796" s="24"/>
      <c r="J796" s="28"/>
      <c r="K796" s="184"/>
      <c r="L796" s="79"/>
      <c r="M796" s="185"/>
      <c r="N796" s="79"/>
      <c r="O796" s="186"/>
      <c r="P796" s="79"/>
      <c r="Q796" s="187"/>
      <c r="R796" s="79"/>
      <c r="S796" s="181"/>
      <c r="T796" s="79"/>
      <c r="U796" s="181"/>
      <c r="V796" s="79"/>
      <c r="W796" s="182"/>
      <c r="X796" s="79"/>
      <c r="Y796" s="182"/>
      <c r="Z796" s="79"/>
      <c r="AA796" s="181"/>
      <c r="AB796" s="79"/>
      <c r="AC796" s="181"/>
      <c r="AD796" s="79"/>
      <c r="AE796" s="182"/>
      <c r="AF796" s="79"/>
      <c r="AG796" s="182"/>
      <c r="AH796" s="79"/>
      <c r="AI796" s="181"/>
      <c r="AJ796" s="79"/>
      <c r="AK796" s="181"/>
      <c r="AL796" s="79"/>
      <c r="AM796" s="182"/>
      <c r="AN796" s="79"/>
      <c r="AO796" s="182"/>
      <c r="AP796" s="79"/>
      <c r="AQ796" s="181"/>
      <c r="AR796" s="79"/>
      <c r="AS796" s="181"/>
      <c r="AT796" s="79"/>
      <c r="AU796" s="182"/>
      <c r="AV796" s="79"/>
      <c r="AW796" s="182"/>
      <c r="AX796" s="79"/>
      <c r="AY796" s="181"/>
      <c r="AZ796" s="79"/>
      <c r="BA796" s="181"/>
      <c r="BB796" s="79"/>
      <c r="BC796" s="182"/>
      <c r="BD796" s="79"/>
      <c r="BE796" s="182"/>
      <c r="BF796" s="79"/>
      <c r="BG796" s="181"/>
      <c r="BH796" s="79"/>
      <c r="BI796" s="181"/>
      <c r="BJ796" s="79"/>
      <c r="BK796" s="182"/>
      <c r="BL796" s="79"/>
      <c r="BM796" s="182"/>
      <c r="BN796" s="79"/>
      <c r="BO796" s="180"/>
      <c r="BP796" s="78"/>
      <c r="BQ796" s="79"/>
      <c r="BR796" s="26"/>
      <c r="BS796" s="193"/>
      <c r="BT796" s="79"/>
      <c r="BU796" s="192"/>
      <c r="BV796" s="78"/>
      <c r="BW796" s="78"/>
      <c r="BX796" s="78"/>
      <c r="BY796" s="78"/>
      <c r="BZ796" s="78"/>
      <c r="CA796" s="79"/>
      <c r="CB796" s="192"/>
      <c r="CC796" s="78"/>
      <c r="CD796" s="78"/>
      <c r="CE796" s="78"/>
      <c r="CF796" s="78"/>
      <c r="CG796" s="78"/>
      <c r="CH796" s="79"/>
      <c r="CI796" s="27">
        <f t="shared" si="1"/>
        <v>0</v>
      </c>
    </row>
    <row r="797" spans="1:87" ht="34.5" customHeight="1" x14ac:dyDescent="0.25">
      <c r="A797" s="23">
        <f t="shared" si="0"/>
        <v>785</v>
      </c>
      <c r="B797" s="179"/>
      <c r="C797" s="79"/>
      <c r="D797" s="181"/>
      <c r="E797" s="78"/>
      <c r="F797" s="79"/>
      <c r="G797" s="188"/>
      <c r="H797" s="79"/>
      <c r="I797" s="24"/>
      <c r="J797" s="25"/>
      <c r="K797" s="184"/>
      <c r="L797" s="79"/>
      <c r="M797" s="189"/>
      <c r="N797" s="79"/>
      <c r="O797" s="186"/>
      <c r="P797" s="79"/>
      <c r="Q797" s="190"/>
      <c r="R797" s="79"/>
      <c r="S797" s="181"/>
      <c r="T797" s="79"/>
      <c r="U797" s="181"/>
      <c r="V797" s="79"/>
      <c r="W797" s="179"/>
      <c r="X797" s="79"/>
      <c r="Y797" s="179"/>
      <c r="Z797" s="79"/>
      <c r="AA797" s="181"/>
      <c r="AB797" s="79"/>
      <c r="AC797" s="181"/>
      <c r="AD797" s="79"/>
      <c r="AE797" s="179"/>
      <c r="AF797" s="79"/>
      <c r="AG797" s="179"/>
      <c r="AH797" s="79"/>
      <c r="AI797" s="181"/>
      <c r="AJ797" s="79"/>
      <c r="AK797" s="181"/>
      <c r="AL797" s="79"/>
      <c r="AM797" s="179"/>
      <c r="AN797" s="79"/>
      <c r="AO797" s="179"/>
      <c r="AP797" s="79"/>
      <c r="AQ797" s="181"/>
      <c r="AR797" s="79"/>
      <c r="AS797" s="181"/>
      <c r="AT797" s="79"/>
      <c r="AU797" s="179"/>
      <c r="AV797" s="79"/>
      <c r="AW797" s="179"/>
      <c r="AX797" s="79"/>
      <c r="AY797" s="181"/>
      <c r="AZ797" s="79"/>
      <c r="BA797" s="181"/>
      <c r="BB797" s="79"/>
      <c r="BC797" s="179"/>
      <c r="BD797" s="79"/>
      <c r="BE797" s="179"/>
      <c r="BF797" s="79"/>
      <c r="BG797" s="181"/>
      <c r="BH797" s="79"/>
      <c r="BI797" s="181"/>
      <c r="BJ797" s="79"/>
      <c r="BK797" s="179"/>
      <c r="BL797" s="79"/>
      <c r="BM797" s="179"/>
      <c r="BN797" s="79"/>
      <c r="BO797" s="180"/>
      <c r="BP797" s="78"/>
      <c r="BQ797" s="79"/>
      <c r="BR797" s="26"/>
      <c r="BS797" s="191"/>
      <c r="BT797" s="79"/>
      <c r="BU797" s="192"/>
      <c r="BV797" s="78"/>
      <c r="BW797" s="78"/>
      <c r="BX797" s="78"/>
      <c r="BY797" s="78"/>
      <c r="BZ797" s="78"/>
      <c r="CA797" s="79"/>
      <c r="CB797" s="192"/>
      <c r="CC797" s="78"/>
      <c r="CD797" s="78"/>
      <c r="CE797" s="78"/>
      <c r="CF797" s="78"/>
      <c r="CG797" s="78"/>
      <c r="CH797" s="79"/>
      <c r="CI797" s="27">
        <f t="shared" si="1"/>
        <v>0</v>
      </c>
    </row>
    <row r="798" spans="1:87" ht="34.5" customHeight="1" x14ac:dyDescent="0.25">
      <c r="A798" s="23">
        <f t="shared" si="0"/>
        <v>786</v>
      </c>
      <c r="B798" s="182"/>
      <c r="C798" s="79"/>
      <c r="D798" s="179"/>
      <c r="E798" s="78"/>
      <c r="F798" s="79"/>
      <c r="G798" s="183"/>
      <c r="H798" s="79"/>
      <c r="I798" s="24"/>
      <c r="J798" s="28"/>
      <c r="K798" s="184"/>
      <c r="L798" s="79"/>
      <c r="M798" s="185"/>
      <c r="N798" s="79"/>
      <c r="O798" s="186"/>
      <c r="P798" s="79"/>
      <c r="Q798" s="187"/>
      <c r="R798" s="79"/>
      <c r="S798" s="181"/>
      <c r="T798" s="79"/>
      <c r="U798" s="181"/>
      <c r="V798" s="79"/>
      <c r="W798" s="182"/>
      <c r="X798" s="79"/>
      <c r="Y798" s="182"/>
      <c r="Z798" s="79"/>
      <c r="AA798" s="181"/>
      <c r="AB798" s="79"/>
      <c r="AC798" s="181"/>
      <c r="AD798" s="79"/>
      <c r="AE798" s="182"/>
      <c r="AF798" s="79"/>
      <c r="AG798" s="182"/>
      <c r="AH798" s="79"/>
      <c r="AI798" s="181"/>
      <c r="AJ798" s="79"/>
      <c r="AK798" s="181"/>
      <c r="AL798" s="79"/>
      <c r="AM798" s="182"/>
      <c r="AN798" s="79"/>
      <c r="AO798" s="182"/>
      <c r="AP798" s="79"/>
      <c r="AQ798" s="181"/>
      <c r="AR798" s="79"/>
      <c r="AS798" s="181"/>
      <c r="AT798" s="79"/>
      <c r="AU798" s="182"/>
      <c r="AV798" s="79"/>
      <c r="AW798" s="182"/>
      <c r="AX798" s="79"/>
      <c r="AY798" s="181"/>
      <c r="AZ798" s="79"/>
      <c r="BA798" s="181"/>
      <c r="BB798" s="79"/>
      <c r="BC798" s="182"/>
      <c r="BD798" s="79"/>
      <c r="BE798" s="182"/>
      <c r="BF798" s="79"/>
      <c r="BG798" s="181"/>
      <c r="BH798" s="79"/>
      <c r="BI798" s="181"/>
      <c r="BJ798" s="79"/>
      <c r="BK798" s="182"/>
      <c r="BL798" s="79"/>
      <c r="BM798" s="182"/>
      <c r="BN798" s="79"/>
      <c r="BO798" s="180"/>
      <c r="BP798" s="78"/>
      <c r="BQ798" s="79"/>
      <c r="BR798" s="26"/>
      <c r="BS798" s="193"/>
      <c r="BT798" s="79"/>
      <c r="BU798" s="192"/>
      <c r="BV798" s="78"/>
      <c r="BW798" s="78"/>
      <c r="BX798" s="78"/>
      <c r="BY798" s="78"/>
      <c r="BZ798" s="78"/>
      <c r="CA798" s="79"/>
      <c r="CB798" s="192"/>
      <c r="CC798" s="78"/>
      <c r="CD798" s="78"/>
      <c r="CE798" s="78"/>
      <c r="CF798" s="78"/>
      <c r="CG798" s="78"/>
      <c r="CH798" s="79"/>
      <c r="CI798" s="27">
        <f t="shared" si="1"/>
        <v>0</v>
      </c>
    </row>
    <row r="799" spans="1:87" ht="34.5" customHeight="1" x14ac:dyDescent="0.25">
      <c r="A799" s="23">
        <f t="shared" si="0"/>
        <v>787</v>
      </c>
      <c r="B799" s="179"/>
      <c r="C799" s="79"/>
      <c r="D799" s="181"/>
      <c r="E799" s="78"/>
      <c r="F799" s="79"/>
      <c r="G799" s="188"/>
      <c r="H799" s="79"/>
      <c r="I799" s="24"/>
      <c r="J799" s="25"/>
      <c r="K799" s="184"/>
      <c r="L799" s="79"/>
      <c r="M799" s="189"/>
      <c r="N799" s="79"/>
      <c r="O799" s="186"/>
      <c r="P799" s="79"/>
      <c r="Q799" s="190"/>
      <c r="R799" s="79"/>
      <c r="S799" s="181"/>
      <c r="T799" s="79"/>
      <c r="U799" s="181"/>
      <c r="V799" s="79"/>
      <c r="W799" s="179"/>
      <c r="X799" s="79"/>
      <c r="Y799" s="179"/>
      <c r="Z799" s="79"/>
      <c r="AA799" s="181"/>
      <c r="AB799" s="79"/>
      <c r="AC799" s="181"/>
      <c r="AD799" s="79"/>
      <c r="AE799" s="179"/>
      <c r="AF799" s="79"/>
      <c r="AG799" s="179"/>
      <c r="AH799" s="79"/>
      <c r="AI799" s="181"/>
      <c r="AJ799" s="79"/>
      <c r="AK799" s="181"/>
      <c r="AL799" s="79"/>
      <c r="AM799" s="179"/>
      <c r="AN799" s="79"/>
      <c r="AO799" s="179"/>
      <c r="AP799" s="79"/>
      <c r="AQ799" s="181"/>
      <c r="AR799" s="79"/>
      <c r="AS799" s="181"/>
      <c r="AT799" s="79"/>
      <c r="AU799" s="179"/>
      <c r="AV799" s="79"/>
      <c r="AW799" s="179"/>
      <c r="AX799" s="79"/>
      <c r="AY799" s="181"/>
      <c r="AZ799" s="79"/>
      <c r="BA799" s="181"/>
      <c r="BB799" s="79"/>
      <c r="BC799" s="179"/>
      <c r="BD799" s="79"/>
      <c r="BE799" s="179"/>
      <c r="BF799" s="79"/>
      <c r="BG799" s="181"/>
      <c r="BH799" s="79"/>
      <c r="BI799" s="181"/>
      <c r="BJ799" s="79"/>
      <c r="BK799" s="179"/>
      <c r="BL799" s="79"/>
      <c r="BM799" s="179"/>
      <c r="BN799" s="79"/>
      <c r="BO799" s="180"/>
      <c r="BP799" s="78"/>
      <c r="BQ799" s="79"/>
      <c r="BR799" s="26"/>
      <c r="BS799" s="191"/>
      <c r="BT799" s="79"/>
      <c r="BU799" s="192"/>
      <c r="BV799" s="78"/>
      <c r="BW799" s="78"/>
      <c r="BX799" s="78"/>
      <c r="BY799" s="78"/>
      <c r="BZ799" s="78"/>
      <c r="CA799" s="79"/>
      <c r="CB799" s="192"/>
      <c r="CC799" s="78"/>
      <c r="CD799" s="78"/>
      <c r="CE799" s="78"/>
      <c r="CF799" s="78"/>
      <c r="CG799" s="78"/>
      <c r="CH799" s="79"/>
      <c r="CI799" s="27">
        <f t="shared" si="1"/>
        <v>0</v>
      </c>
    </row>
    <row r="800" spans="1:87" ht="34.5" customHeight="1" x14ac:dyDescent="0.25">
      <c r="A800" s="23">
        <f t="shared" si="0"/>
        <v>788</v>
      </c>
      <c r="B800" s="182"/>
      <c r="C800" s="79"/>
      <c r="D800" s="179"/>
      <c r="E800" s="78"/>
      <c r="F800" s="79"/>
      <c r="G800" s="183"/>
      <c r="H800" s="79"/>
      <c r="I800" s="24"/>
      <c r="J800" s="28"/>
      <c r="K800" s="184"/>
      <c r="L800" s="79"/>
      <c r="M800" s="185"/>
      <c r="N800" s="79"/>
      <c r="O800" s="186"/>
      <c r="P800" s="79"/>
      <c r="Q800" s="187"/>
      <c r="R800" s="79"/>
      <c r="S800" s="181"/>
      <c r="T800" s="79"/>
      <c r="U800" s="181"/>
      <c r="V800" s="79"/>
      <c r="W800" s="182"/>
      <c r="X800" s="79"/>
      <c r="Y800" s="182"/>
      <c r="Z800" s="79"/>
      <c r="AA800" s="181"/>
      <c r="AB800" s="79"/>
      <c r="AC800" s="181"/>
      <c r="AD800" s="79"/>
      <c r="AE800" s="182"/>
      <c r="AF800" s="79"/>
      <c r="AG800" s="182"/>
      <c r="AH800" s="79"/>
      <c r="AI800" s="181"/>
      <c r="AJ800" s="79"/>
      <c r="AK800" s="181"/>
      <c r="AL800" s="79"/>
      <c r="AM800" s="182"/>
      <c r="AN800" s="79"/>
      <c r="AO800" s="182"/>
      <c r="AP800" s="79"/>
      <c r="AQ800" s="181"/>
      <c r="AR800" s="79"/>
      <c r="AS800" s="181"/>
      <c r="AT800" s="79"/>
      <c r="AU800" s="182"/>
      <c r="AV800" s="79"/>
      <c r="AW800" s="182"/>
      <c r="AX800" s="79"/>
      <c r="AY800" s="181"/>
      <c r="AZ800" s="79"/>
      <c r="BA800" s="181"/>
      <c r="BB800" s="79"/>
      <c r="BC800" s="182"/>
      <c r="BD800" s="79"/>
      <c r="BE800" s="182"/>
      <c r="BF800" s="79"/>
      <c r="BG800" s="181"/>
      <c r="BH800" s="79"/>
      <c r="BI800" s="181"/>
      <c r="BJ800" s="79"/>
      <c r="BK800" s="182"/>
      <c r="BL800" s="79"/>
      <c r="BM800" s="182"/>
      <c r="BN800" s="79"/>
      <c r="BO800" s="180"/>
      <c r="BP800" s="78"/>
      <c r="BQ800" s="79"/>
      <c r="BR800" s="26"/>
      <c r="BS800" s="193"/>
      <c r="BT800" s="79"/>
      <c r="BU800" s="192"/>
      <c r="BV800" s="78"/>
      <c r="BW800" s="78"/>
      <c r="BX800" s="78"/>
      <c r="BY800" s="78"/>
      <c r="BZ800" s="78"/>
      <c r="CA800" s="79"/>
      <c r="CB800" s="192"/>
      <c r="CC800" s="78"/>
      <c r="CD800" s="78"/>
      <c r="CE800" s="78"/>
      <c r="CF800" s="78"/>
      <c r="CG800" s="78"/>
      <c r="CH800" s="79"/>
      <c r="CI800" s="27">
        <f t="shared" si="1"/>
        <v>0</v>
      </c>
    </row>
    <row r="801" spans="1:87" ht="34.5" customHeight="1" x14ac:dyDescent="0.25">
      <c r="A801" s="23">
        <f t="shared" si="0"/>
        <v>789</v>
      </c>
      <c r="B801" s="179"/>
      <c r="C801" s="79"/>
      <c r="D801" s="181"/>
      <c r="E801" s="78"/>
      <c r="F801" s="79"/>
      <c r="G801" s="188"/>
      <c r="H801" s="79"/>
      <c r="I801" s="24"/>
      <c r="J801" s="25"/>
      <c r="K801" s="184"/>
      <c r="L801" s="79"/>
      <c r="M801" s="189"/>
      <c r="N801" s="79"/>
      <c r="O801" s="186"/>
      <c r="P801" s="79"/>
      <c r="Q801" s="190"/>
      <c r="R801" s="79"/>
      <c r="S801" s="181"/>
      <c r="T801" s="79"/>
      <c r="U801" s="181"/>
      <c r="V801" s="79"/>
      <c r="W801" s="179"/>
      <c r="X801" s="79"/>
      <c r="Y801" s="179"/>
      <c r="Z801" s="79"/>
      <c r="AA801" s="181"/>
      <c r="AB801" s="79"/>
      <c r="AC801" s="181"/>
      <c r="AD801" s="79"/>
      <c r="AE801" s="179"/>
      <c r="AF801" s="79"/>
      <c r="AG801" s="179"/>
      <c r="AH801" s="79"/>
      <c r="AI801" s="181"/>
      <c r="AJ801" s="79"/>
      <c r="AK801" s="181"/>
      <c r="AL801" s="79"/>
      <c r="AM801" s="179"/>
      <c r="AN801" s="79"/>
      <c r="AO801" s="179"/>
      <c r="AP801" s="79"/>
      <c r="AQ801" s="181"/>
      <c r="AR801" s="79"/>
      <c r="AS801" s="181"/>
      <c r="AT801" s="79"/>
      <c r="AU801" s="179"/>
      <c r="AV801" s="79"/>
      <c r="AW801" s="179"/>
      <c r="AX801" s="79"/>
      <c r="AY801" s="181"/>
      <c r="AZ801" s="79"/>
      <c r="BA801" s="181"/>
      <c r="BB801" s="79"/>
      <c r="BC801" s="179"/>
      <c r="BD801" s="79"/>
      <c r="BE801" s="179"/>
      <c r="BF801" s="79"/>
      <c r="BG801" s="181"/>
      <c r="BH801" s="79"/>
      <c r="BI801" s="181"/>
      <c r="BJ801" s="79"/>
      <c r="BK801" s="179"/>
      <c r="BL801" s="79"/>
      <c r="BM801" s="179"/>
      <c r="BN801" s="79"/>
      <c r="BO801" s="180"/>
      <c r="BP801" s="78"/>
      <c r="BQ801" s="79"/>
      <c r="BR801" s="26"/>
      <c r="BS801" s="191"/>
      <c r="BT801" s="79"/>
      <c r="BU801" s="192"/>
      <c r="BV801" s="78"/>
      <c r="BW801" s="78"/>
      <c r="BX801" s="78"/>
      <c r="BY801" s="78"/>
      <c r="BZ801" s="78"/>
      <c r="CA801" s="79"/>
      <c r="CB801" s="192"/>
      <c r="CC801" s="78"/>
      <c r="CD801" s="78"/>
      <c r="CE801" s="78"/>
      <c r="CF801" s="78"/>
      <c r="CG801" s="78"/>
      <c r="CH801" s="79"/>
      <c r="CI801" s="27">
        <f t="shared" si="1"/>
        <v>0</v>
      </c>
    </row>
    <row r="802" spans="1:87" ht="34.5" customHeight="1" x14ac:dyDescent="0.25">
      <c r="A802" s="23">
        <f t="shared" si="0"/>
        <v>790</v>
      </c>
      <c r="B802" s="182"/>
      <c r="C802" s="79"/>
      <c r="D802" s="179"/>
      <c r="E802" s="78"/>
      <c r="F802" s="79"/>
      <c r="G802" s="183"/>
      <c r="H802" s="79"/>
      <c r="I802" s="24"/>
      <c r="J802" s="28"/>
      <c r="K802" s="184"/>
      <c r="L802" s="79"/>
      <c r="M802" s="185"/>
      <c r="N802" s="79"/>
      <c r="O802" s="186"/>
      <c r="P802" s="79"/>
      <c r="Q802" s="187"/>
      <c r="R802" s="79"/>
      <c r="S802" s="181"/>
      <c r="T802" s="79"/>
      <c r="U802" s="181"/>
      <c r="V802" s="79"/>
      <c r="W802" s="182"/>
      <c r="X802" s="79"/>
      <c r="Y802" s="182"/>
      <c r="Z802" s="79"/>
      <c r="AA802" s="181"/>
      <c r="AB802" s="79"/>
      <c r="AC802" s="181"/>
      <c r="AD802" s="79"/>
      <c r="AE802" s="182"/>
      <c r="AF802" s="79"/>
      <c r="AG802" s="182"/>
      <c r="AH802" s="79"/>
      <c r="AI802" s="181"/>
      <c r="AJ802" s="79"/>
      <c r="AK802" s="181"/>
      <c r="AL802" s="79"/>
      <c r="AM802" s="182"/>
      <c r="AN802" s="79"/>
      <c r="AO802" s="182"/>
      <c r="AP802" s="79"/>
      <c r="AQ802" s="181"/>
      <c r="AR802" s="79"/>
      <c r="AS802" s="181"/>
      <c r="AT802" s="79"/>
      <c r="AU802" s="182"/>
      <c r="AV802" s="79"/>
      <c r="AW802" s="182"/>
      <c r="AX802" s="79"/>
      <c r="AY802" s="181"/>
      <c r="AZ802" s="79"/>
      <c r="BA802" s="181"/>
      <c r="BB802" s="79"/>
      <c r="BC802" s="182"/>
      <c r="BD802" s="79"/>
      <c r="BE802" s="182"/>
      <c r="BF802" s="79"/>
      <c r="BG802" s="181"/>
      <c r="BH802" s="79"/>
      <c r="BI802" s="181"/>
      <c r="BJ802" s="79"/>
      <c r="BK802" s="182"/>
      <c r="BL802" s="79"/>
      <c r="BM802" s="182"/>
      <c r="BN802" s="79"/>
      <c r="BO802" s="180"/>
      <c r="BP802" s="78"/>
      <c r="BQ802" s="79"/>
      <c r="BR802" s="26"/>
      <c r="BS802" s="193"/>
      <c r="BT802" s="79"/>
      <c r="BU802" s="192"/>
      <c r="BV802" s="78"/>
      <c r="BW802" s="78"/>
      <c r="BX802" s="78"/>
      <c r="BY802" s="78"/>
      <c r="BZ802" s="78"/>
      <c r="CA802" s="79"/>
      <c r="CB802" s="192"/>
      <c r="CC802" s="78"/>
      <c r="CD802" s="78"/>
      <c r="CE802" s="78"/>
      <c r="CF802" s="78"/>
      <c r="CG802" s="78"/>
      <c r="CH802" s="79"/>
      <c r="CI802" s="27">
        <f t="shared" si="1"/>
        <v>0</v>
      </c>
    </row>
    <row r="803" spans="1:87" ht="34.5" customHeight="1" x14ac:dyDescent="0.25">
      <c r="A803" s="23">
        <f t="shared" si="0"/>
        <v>791</v>
      </c>
      <c r="B803" s="179"/>
      <c r="C803" s="79"/>
      <c r="D803" s="181"/>
      <c r="E803" s="78"/>
      <c r="F803" s="79"/>
      <c r="G803" s="188"/>
      <c r="H803" s="79"/>
      <c r="I803" s="24"/>
      <c r="J803" s="25"/>
      <c r="K803" s="184"/>
      <c r="L803" s="79"/>
      <c r="M803" s="189"/>
      <c r="N803" s="79"/>
      <c r="O803" s="186"/>
      <c r="P803" s="79"/>
      <c r="Q803" s="190"/>
      <c r="R803" s="79"/>
      <c r="S803" s="181"/>
      <c r="T803" s="79"/>
      <c r="U803" s="181"/>
      <c r="V803" s="79"/>
      <c r="W803" s="179"/>
      <c r="X803" s="79"/>
      <c r="Y803" s="179"/>
      <c r="Z803" s="79"/>
      <c r="AA803" s="181"/>
      <c r="AB803" s="79"/>
      <c r="AC803" s="181"/>
      <c r="AD803" s="79"/>
      <c r="AE803" s="179"/>
      <c r="AF803" s="79"/>
      <c r="AG803" s="179"/>
      <c r="AH803" s="79"/>
      <c r="AI803" s="181"/>
      <c r="AJ803" s="79"/>
      <c r="AK803" s="181"/>
      <c r="AL803" s="79"/>
      <c r="AM803" s="179"/>
      <c r="AN803" s="79"/>
      <c r="AO803" s="179"/>
      <c r="AP803" s="79"/>
      <c r="AQ803" s="181"/>
      <c r="AR803" s="79"/>
      <c r="AS803" s="181"/>
      <c r="AT803" s="79"/>
      <c r="AU803" s="179"/>
      <c r="AV803" s="79"/>
      <c r="AW803" s="179"/>
      <c r="AX803" s="79"/>
      <c r="AY803" s="181"/>
      <c r="AZ803" s="79"/>
      <c r="BA803" s="181"/>
      <c r="BB803" s="79"/>
      <c r="BC803" s="179"/>
      <c r="BD803" s="79"/>
      <c r="BE803" s="179"/>
      <c r="BF803" s="79"/>
      <c r="BG803" s="181"/>
      <c r="BH803" s="79"/>
      <c r="BI803" s="181"/>
      <c r="BJ803" s="79"/>
      <c r="BK803" s="179"/>
      <c r="BL803" s="79"/>
      <c r="BM803" s="179"/>
      <c r="BN803" s="79"/>
      <c r="BO803" s="180"/>
      <c r="BP803" s="78"/>
      <c r="BQ803" s="79"/>
      <c r="BR803" s="26"/>
      <c r="BS803" s="191"/>
      <c r="BT803" s="79"/>
      <c r="BU803" s="192"/>
      <c r="BV803" s="78"/>
      <c r="BW803" s="78"/>
      <c r="BX803" s="78"/>
      <c r="BY803" s="78"/>
      <c r="BZ803" s="78"/>
      <c r="CA803" s="79"/>
      <c r="CB803" s="192"/>
      <c r="CC803" s="78"/>
      <c r="CD803" s="78"/>
      <c r="CE803" s="78"/>
      <c r="CF803" s="78"/>
      <c r="CG803" s="78"/>
      <c r="CH803" s="79"/>
      <c r="CI803" s="27">
        <f t="shared" si="1"/>
        <v>0</v>
      </c>
    </row>
    <row r="804" spans="1:87" ht="34.5" customHeight="1" x14ac:dyDescent="0.25">
      <c r="A804" s="23">
        <f t="shared" si="0"/>
        <v>792</v>
      </c>
      <c r="B804" s="182"/>
      <c r="C804" s="79"/>
      <c r="D804" s="179"/>
      <c r="E804" s="78"/>
      <c r="F804" s="79"/>
      <c r="G804" s="183"/>
      <c r="H804" s="79"/>
      <c r="I804" s="24"/>
      <c r="J804" s="28"/>
      <c r="K804" s="184"/>
      <c r="L804" s="79"/>
      <c r="M804" s="185"/>
      <c r="N804" s="79"/>
      <c r="O804" s="186"/>
      <c r="P804" s="79"/>
      <c r="Q804" s="187"/>
      <c r="R804" s="79"/>
      <c r="S804" s="181"/>
      <c r="T804" s="79"/>
      <c r="U804" s="181"/>
      <c r="V804" s="79"/>
      <c r="W804" s="182"/>
      <c r="X804" s="79"/>
      <c r="Y804" s="182"/>
      <c r="Z804" s="79"/>
      <c r="AA804" s="181"/>
      <c r="AB804" s="79"/>
      <c r="AC804" s="181"/>
      <c r="AD804" s="79"/>
      <c r="AE804" s="182"/>
      <c r="AF804" s="79"/>
      <c r="AG804" s="182"/>
      <c r="AH804" s="79"/>
      <c r="AI804" s="181"/>
      <c r="AJ804" s="79"/>
      <c r="AK804" s="181"/>
      <c r="AL804" s="79"/>
      <c r="AM804" s="182"/>
      <c r="AN804" s="79"/>
      <c r="AO804" s="182"/>
      <c r="AP804" s="79"/>
      <c r="AQ804" s="181"/>
      <c r="AR804" s="79"/>
      <c r="AS804" s="181"/>
      <c r="AT804" s="79"/>
      <c r="AU804" s="182"/>
      <c r="AV804" s="79"/>
      <c r="AW804" s="182"/>
      <c r="AX804" s="79"/>
      <c r="AY804" s="181"/>
      <c r="AZ804" s="79"/>
      <c r="BA804" s="181"/>
      <c r="BB804" s="79"/>
      <c r="BC804" s="182"/>
      <c r="BD804" s="79"/>
      <c r="BE804" s="182"/>
      <c r="BF804" s="79"/>
      <c r="BG804" s="181"/>
      <c r="BH804" s="79"/>
      <c r="BI804" s="181"/>
      <c r="BJ804" s="79"/>
      <c r="BK804" s="182"/>
      <c r="BL804" s="79"/>
      <c r="BM804" s="182"/>
      <c r="BN804" s="79"/>
      <c r="BO804" s="180"/>
      <c r="BP804" s="78"/>
      <c r="BQ804" s="79"/>
      <c r="BR804" s="26"/>
      <c r="BS804" s="193"/>
      <c r="BT804" s="79"/>
      <c r="BU804" s="192"/>
      <c r="BV804" s="78"/>
      <c r="BW804" s="78"/>
      <c r="BX804" s="78"/>
      <c r="BY804" s="78"/>
      <c r="BZ804" s="78"/>
      <c r="CA804" s="79"/>
      <c r="CB804" s="192"/>
      <c r="CC804" s="78"/>
      <c r="CD804" s="78"/>
      <c r="CE804" s="78"/>
      <c r="CF804" s="78"/>
      <c r="CG804" s="78"/>
      <c r="CH804" s="79"/>
      <c r="CI804" s="27">
        <f t="shared" si="1"/>
        <v>0</v>
      </c>
    </row>
    <row r="805" spans="1:87" ht="34.5" customHeight="1" x14ac:dyDescent="0.25">
      <c r="A805" s="23">
        <f t="shared" si="0"/>
        <v>793</v>
      </c>
      <c r="B805" s="179"/>
      <c r="C805" s="79"/>
      <c r="D805" s="181"/>
      <c r="E805" s="78"/>
      <c r="F805" s="79"/>
      <c r="G805" s="188"/>
      <c r="H805" s="79"/>
      <c r="I805" s="24"/>
      <c r="J805" s="25"/>
      <c r="K805" s="184"/>
      <c r="L805" s="79"/>
      <c r="M805" s="189"/>
      <c r="N805" s="79"/>
      <c r="O805" s="186"/>
      <c r="P805" s="79"/>
      <c r="Q805" s="190"/>
      <c r="R805" s="79"/>
      <c r="S805" s="181"/>
      <c r="T805" s="79"/>
      <c r="U805" s="181"/>
      <c r="V805" s="79"/>
      <c r="W805" s="179"/>
      <c r="X805" s="79"/>
      <c r="Y805" s="179"/>
      <c r="Z805" s="79"/>
      <c r="AA805" s="181"/>
      <c r="AB805" s="79"/>
      <c r="AC805" s="181"/>
      <c r="AD805" s="79"/>
      <c r="AE805" s="179"/>
      <c r="AF805" s="79"/>
      <c r="AG805" s="179"/>
      <c r="AH805" s="79"/>
      <c r="AI805" s="181"/>
      <c r="AJ805" s="79"/>
      <c r="AK805" s="181"/>
      <c r="AL805" s="79"/>
      <c r="AM805" s="179"/>
      <c r="AN805" s="79"/>
      <c r="AO805" s="179"/>
      <c r="AP805" s="79"/>
      <c r="AQ805" s="181"/>
      <c r="AR805" s="79"/>
      <c r="AS805" s="181"/>
      <c r="AT805" s="79"/>
      <c r="AU805" s="179"/>
      <c r="AV805" s="79"/>
      <c r="AW805" s="179"/>
      <c r="AX805" s="79"/>
      <c r="AY805" s="181"/>
      <c r="AZ805" s="79"/>
      <c r="BA805" s="181"/>
      <c r="BB805" s="79"/>
      <c r="BC805" s="179"/>
      <c r="BD805" s="79"/>
      <c r="BE805" s="179"/>
      <c r="BF805" s="79"/>
      <c r="BG805" s="181"/>
      <c r="BH805" s="79"/>
      <c r="BI805" s="181"/>
      <c r="BJ805" s="79"/>
      <c r="BK805" s="179"/>
      <c r="BL805" s="79"/>
      <c r="BM805" s="179"/>
      <c r="BN805" s="79"/>
      <c r="BO805" s="180"/>
      <c r="BP805" s="78"/>
      <c r="BQ805" s="79"/>
      <c r="BR805" s="26"/>
      <c r="BS805" s="191"/>
      <c r="BT805" s="79"/>
      <c r="BU805" s="192"/>
      <c r="BV805" s="78"/>
      <c r="BW805" s="78"/>
      <c r="BX805" s="78"/>
      <c r="BY805" s="78"/>
      <c r="BZ805" s="78"/>
      <c r="CA805" s="79"/>
      <c r="CB805" s="192"/>
      <c r="CC805" s="78"/>
      <c r="CD805" s="78"/>
      <c r="CE805" s="78"/>
      <c r="CF805" s="78"/>
      <c r="CG805" s="78"/>
      <c r="CH805" s="79"/>
      <c r="CI805" s="27">
        <f t="shared" si="1"/>
        <v>0</v>
      </c>
    </row>
    <row r="806" spans="1:87" ht="34.5" customHeight="1" x14ac:dyDescent="0.25">
      <c r="A806" s="23">
        <f t="shared" si="0"/>
        <v>794</v>
      </c>
      <c r="B806" s="182"/>
      <c r="C806" s="79"/>
      <c r="D806" s="179"/>
      <c r="E806" s="78"/>
      <c r="F806" s="79"/>
      <c r="G806" s="183"/>
      <c r="H806" s="79"/>
      <c r="I806" s="24"/>
      <c r="J806" s="28"/>
      <c r="K806" s="184"/>
      <c r="L806" s="79"/>
      <c r="M806" s="185"/>
      <c r="N806" s="79"/>
      <c r="O806" s="186"/>
      <c r="P806" s="79"/>
      <c r="Q806" s="187"/>
      <c r="R806" s="79"/>
      <c r="S806" s="181"/>
      <c r="T806" s="79"/>
      <c r="U806" s="181"/>
      <c r="V806" s="79"/>
      <c r="W806" s="182"/>
      <c r="X806" s="79"/>
      <c r="Y806" s="182"/>
      <c r="Z806" s="79"/>
      <c r="AA806" s="181"/>
      <c r="AB806" s="79"/>
      <c r="AC806" s="181"/>
      <c r="AD806" s="79"/>
      <c r="AE806" s="182"/>
      <c r="AF806" s="79"/>
      <c r="AG806" s="182"/>
      <c r="AH806" s="79"/>
      <c r="AI806" s="181"/>
      <c r="AJ806" s="79"/>
      <c r="AK806" s="181"/>
      <c r="AL806" s="79"/>
      <c r="AM806" s="182"/>
      <c r="AN806" s="79"/>
      <c r="AO806" s="182"/>
      <c r="AP806" s="79"/>
      <c r="AQ806" s="181"/>
      <c r="AR806" s="79"/>
      <c r="AS806" s="181"/>
      <c r="AT806" s="79"/>
      <c r="AU806" s="182"/>
      <c r="AV806" s="79"/>
      <c r="AW806" s="182"/>
      <c r="AX806" s="79"/>
      <c r="AY806" s="181"/>
      <c r="AZ806" s="79"/>
      <c r="BA806" s="181"/>
      <c r="BB806" s="79"/>
      <c r="BC806" s="182"/>
      <c r="BD806" s="79"/>
      <c r="BE806" s="182"/>
      <c r="BF806" s="79"/>
      <c r="BG806" s="181"/>
      <c r="BH806" s="79"/>
      <c r="BI806" s="181"/>
      <c r="BJ806" s="79"/>
      <c r="BK806" s="182"/>
      <c r="BL806" s="79"/>
      <c r="BM806" s="182"/>
      <c r="BN806" s="79"/>
      <c r="BO806" s="180"/>
      <c r="BP806" s="78"/>
      <c r="BQ806" s="79"/>
      <c r="BR806" s="26"/>
      <c r="BS806" s="193"/>
      <c r="BT806" s="79"/>
      <c r="BU806" s="192"/>
      <c r="BV806" s="78"/>
      <c r="BW806" s="78"/>
      <c r="BX806" s="78"/>
      <c r="BY806" s="78"/>
      <c r="BZ806" s="78"/>
      <c r="CA806" s="79"/>
      <c r="CB806" s="192"/>
      <c r="CC806" s="78"/>
      <c r="CD806" s="78"/>
      <c r="CE806" s="78"/>
      <c r="CF806" s="78"/>
      <c r="CG806" s="78"/>
      <c r="CH806" s="79"/>
      <c r="CI806" s="27">
        <f t="shared" si="1"/>
        <v>0</v>
      </c>
    </row>
    <row r="807" spans="1:87" ht="34.5" customHeight="1" x14ac:dyDescent="0.25">
      <c r="A807" s="23">
        <f t="shared" si="0"/>
        <v>795</v>
      </c>
      <c r="B807" s="179"/>
      <c r="C807" s="79"/>
      <c r="D807" s="181"/>
      <c r="E807" s="78"/>
      <c r="F807" s="79"/>
      <c r="G807" s="188"/>
      <c r="H807" s="79"/>
      <c r="I807" s="24"/>
      <c r="J807" s="25"/>
      <c r="K807" s="184"/>
      <c r="L807" s="79"/>
      <c r="M807" s="189"/>
      <c r="N807" s="79"/>
      <c r="O807" s="186"/>
      <c r="P807" s="79"/>
      <c r="Q807" s="190"/>
      <c r="R807" s="79"/>
      <c r="S807" s="181"/>
      <c r="T807" s="79"/>
      <c r="U807" s="181"/>
      <c r="V807" s="79"/>
      <c r="W807" s="179"/>
      <c r="X807" s="79"/>
      <c r="Y807" s="179"/>
      <c r="Z807" s="79"/>
      <c r="AA807" s="181"/>
      <c r="AB807" s="79"/>
      <c r="AC807" s="181"/>
      <c r="AD807" s="79"/>
      <c r="AE807" s="179"/>
      <c r="AF807" s="79"/>
      <c r="AG807" s="179"/>
      <c r="AH807" s="79"/>
      <c r="AI807" s="181"/>
      <c r="AJ807" s="79"/>
      <c r="AK807" s="181"/>
      <c r="AL807" s="79"/>
      <c r="AM807" s="179"/>
      <c r="AN807" s="79"/>
      <c r="AO807" s="179"/>
      <c r="AP807" s="79"/>
      <c r="AQ807" s="181"/>
      <c r="AR807" s="79"/>
      <c r="AS807" s="181"/>
      <c r="AT807" s="79"/>
      <c r="AU807" s="179"/>
      <c r="AV807" s="79"/>
      <c r="AW807" s="179"/>
      <c r="AX807" s="79"/>
      <c r="AY807" s="181"/>
      <c r="AZ807" s="79"/>
      <c r="BA807" s="181"/>
      <c r="BB807" s="79"/>
      <c r="BC807" s="179"/>
      <c r="BD807" s="79"/>
      <c r="BE807" s="179"/>
      <c r="BF807" s="79"/>
      <c r="BG807" s="181"/>
      <c r="BH807" s="79"/>
      <c r="BI807" s="181"/>
      <c r="BJ807" s="79"/>
      <c r="BK807" s="179"/>
      <c r="BL807" s="79"/>
      <c r="BM807" s="179"/>
      <c r="BN807" s="79"/>
      <c r="BO807" s="180"/>
      <c r="BP807" s="78"/>
      <c r="BQ807" s="79"/>
      <c r="BR807" s="26"/>
      <c r="BS807" s="191"/>
      <c r="BT807" s="79"/>
      <c r="BU807" s="192"/>
      <c r="BV807" s="78"/>
      <c r="BW807" s="78"/>
      <c r="BX807" s="78"/>
      <c r="BY807" s="78"/>
      <c r="BZ807" s="78"/>
      <c r="CA807" s="79"/>
      <c r="CB807" s="192"/>
      <c r="CC807" s="78"/>
      <c r="CD807" s="78"/>
      <c r="CE807" s="78"/>
      <c r="CF807" s="78"/>
      <c r="CG807" s="78"/>
      <c r="CH807" s="79"/>
      <c r="CI807" s="27">
        <f t="shared" si="1"/>
        <v>0</v>
      </c>
    </row>
    <row r="808" spans="1:87" ht="34.5" customHeight="1" x14ac:dyDescent="0.25">
      <c r="A808" s="23">
        <f t="shared" si="0"/>
        <v>796</v>
      </c>
      <c r="B808" s="182"/>
      <c r="C808" s="79"/>
      <c r="D808" s="179"/>
      <c r="E808" s="78"/>
      <c r="F808" s="79"/>
      <c r="G808" s="183"/>
      <c r="H808" s="79"/>
      <c r="I808" s="24"/>
      <c r="J808" s="28"/>
      <c r="K808" s="184"/>
      <c r="L808" s="79"/>
      <c r="M808" s="185"/>
      <c r="N808" s="79"/>
      <c r="O808" s="186"/>
      <c r="P808" s="79"/>
      <c r="Q808" s="187"/>
      <c r="R808" s="79"/>
      <c r="S808" s="181"/>
      <c r="T808" s="79"/>
      <c r="U808" s="181"/>
      <c r="V808" s="79"/>
      <c r="W808" s="182"/>
      <c r="X808" s="79"/>
      <c r="Y808" s="182"/>
      <c r="Z808" s="79"/>
      <c r="AA808" s="181"/>
      <c r="AB808" s="79"/>
      <c r="AC808" s="181"/>
      <c r="AD808" s="79"/>
      <c r="AE808" s="182"/>
      <c r="AF808" s="79"/>
      <c r="AG808" s="182"/>
      <c r="AH808" s="79"/>
      <c r="AI808" s="181"/>
      <c r="AJ808" s="79"/>
      <c r="AK808" s="181"/>
      <c r="AL808" s="79"/>
      <c r="AM808" s="182"/>
      <c r="AN808" s="79"/>
      <c r="AO808" s="182"/>
      <c r="AP808" s="79"/>
      <c r="AQ808" s="181"/>
      <c r="AR808" s="79"/>
      <c r="AS808" s="181"/>
      <c r="AT808" s="79"/>
      <c r="AU808" s="182"/>
      <c r="AV808" s="79"/>
      <c r="AW808" s="182"/>
      <c r="AX808" s="79"/>
      <c r="AY808" s="181"/>
      <c r="AZ808" s="79"/>
      <c r="BA808" s="181"/>
      <c r="BB808" s="79"/>
      <c r="BC808" s="182"/>
      <c r="BD808" s="79"/>
      <c r="BE808" s="182"/>
      <c r="BF808" s="79"/>
      <c r="BG808" s="181"/>
      <c r="BH808" s="79"/>
      <c r="BI808" s="181"/>
      <c r="BJ808" s="79"/>
      <c r="BK808" s="182"/>
      <c r="BL808" s="79"/>
      <c r="BM808" s="182"/>
      <c r="BN808" s="79"/>
      <c r="BO808" s="180"/>
      <c r="BP808" s="78"/>
      <c r="BQ808" s="79"/>
      <c r="BR808" s="26"/>
      <c r="BS808" s="193"/>
      <c r="BT808" s="79"/>
      <c r="BU808" s="192"/>
      <c r="BV808" s="78"/>
      <c r="BW808" s="78"/>
      <c r="BX808" s="78"/>
      <c r="BY808" s="78"/>
      <c r="BZ808" s="78"/>
      <c r="CA808" s="79"/>
      <c r="CB808" s="192"/>
      <c r="CC808" s="78"/>
      <c r="CD808" s="78"/>
      <c r="CE808" s="78"/>
      <c r="CF808" s="78"/>
      <c r="CG808" s="78"/>
      <c r="CH808" s="79"/>
      <c r="CI808" s="27">
        <f t="shared" si="1"/>
        <v>0</v>
      </c>
    </row>
    <row r="809" spans="1:87" ht="34.5" customHeight="1" x14ac:dyDescent="0.25">
      <c r="A809" s="23">
        <f t="shared" si="0"/>
        <v>797</v>
      </c>
      <c r="B809" s="179"/>
      <c r="C809" s="79"/>
      <c r="D809" s="181"/>
      <c r="E809" s="78"/>
      <c r="F809" s="79"/>
      <c r="G809" s="188"/>
      <c r="H809" s="79"/>
      <c r="I809" s="24"/>
      <c r="J809" s="25"/>
      <c r="K809" s="184"/>
      <c r="L809" s="79"/>
      <c r="M809" s="189"/>
      <c r="N809" s="79"/>
      <c r="O809" s="186"/>
      <c r="P809" s="79"/>
      <c r="Q809" s="190"/>
      <c r="R809" s="79"/>
      <c r="S809" s="181"/>
      <c r="T809" s="79"/>
      <c r="U809" s="181"/>
      <c r="V809" s="79"/>
      <c r="W809" s="179"/>
      <c r="X809" s="79"/>
      <c r="Y809" s="179"/>
      <c r="Z809" s="79"/>
      <c r="AA809" s="181"/>
      <c r="AB809" s="79"/>
      <c r="AC809" s="181"/>
      <c r="AD809" s="79"/>
      <c r="AE809" s="179"/>
      <c r="AF809" s="79"/>
      <c r="AG809" s="179"/>
      <c r="AH809" s="79"/>
      <c r="AI809" s="181"/>
      <c r="AJ809" s="79"/>
      <c r="AK809" s="181"/>
      <c r="AL809" s="79"/>
      <c r="AM809" s="179"/>
      <c r="AN809" s="79"/>
      <c r="AO809" s="179"/>
      <c r="AP809" s="79"/>
      <c r="AQ809" s="181"/>
      <c r="AR809" s="79"/>
      <c r="AS809" s="181"/>
      <c r="AT809" s="79"/>
      <c r="AU809" s="179"/>
      <c r="AV809" s="79"/>
      <c r="AW809" s="179"/>
      <c r="AX809" s="79"/>
      <c r="AY809" s="181"/>
      <c r="AZ809" s="79"/>
      <c r="BA809" s="181"/>
      <c r="BB809" s="79"/>
      <c r="BC809" s="179"/>
      <c r="BD809" s="79"/>
      <c r="BE809" s="179"/>
      <c r="BF809" s="79"/>
      <c r="BG809" s="181"/>
      <c r="BH809" s="79"/>
      <c r="BI809" s="181"/>
      <c r="BJ809" s="79"/>
      <c r="BK809" s="179"/>
      <c r="BL809" s="79"/>
      <c r="BM809" s="179"/>
      <c r="BN809" s="79"/>
      <c r="BO809" s="180"/>
      <c r="BP809" s="78"/>
      <c r="BQ809" s="79"/>
      <c r="BR809" s="26"/>
      <c r="BS809" s="191"/>
      <c r="BT809" s="79"/>
      <c r="BU809" s="192"/>
      <c r="BV809" s="78"/>
      <c r="BW809" s="78"/>
      <c r="BX809" s="78"/>
      <c r="BY809" s="78"/>
      <c r="BZ809" s="78"/>
      <c r="CA809" s="79"/>
      <c r="CB809" s="192"/>
      <c r="CC809" s="78"/>
      <c r="CD809" s="78"/>
      <c r="CE809" s="78"/>
      <c r="CF809" s="78"/>
      <c r="CG809" s="78"/>
      <c r="CH809" s="79"/>
      <c r="CI809" s="27">
        <f t="shared" si="1"/>
        <v>0</v>
      </c>
    </row>
    <row r="810" spans="1:87" ht="34.5" customHeight="1" x14ac:dyDescent="0.25">
      <c r="A810" s="23">
        <f t="shared" si="0"/>
        <v>798</v>
      </c>
      <c r="B810" s="182"/>
      <c r="C810" s="79"/>
      <c r="D810" s="179"/>
      <c r="E810" s="78"/>
      <c r="F810" s="79"/>
      <c r="G810" s="183"/>
      <c r="H810" s="79"/>
      <c r="I810" s="24"/>
      <c r="J810" s="28"/>
      <c r="K810" s="184"/>
      <c r="L810" s="79"/>
      <c r="M810" s="185"/>
      <c r="N810" s="79"/>
      <c r="O810" s="186"/>
      <c r="P810" s="79"/>
      <c r="Q810" s="187"/>
      <c r="R810" s="79"/>
      <c r="S810" s="181"/>
      <c r="T810" s="79"/>
      <c r="U810" s="181"/>
      <c r="V810" s="79"/>
      <c r="W810" s="182"/>
      <c r="X810" s="79"/>
      <c r="Y810" s="182"/>
      <c r="Z810" s="79"/>
      <c r="AA810" s="181"/>
      <c r="AB810" s="79"/>
      <c r="AC810" s="181"/>
      <c r="AD810" s="79"/>
      <c r="AE810" s="182"/>
      <c r="AF810" s="79"/>
      <c r="AG810" s="182"/>
      <c r="AH810" s="79"/>
      <c r="AI810" s="181"/>
      <c r="AJ810" s="79"/>
      <c r="AK810" s="181"/>
      <c r="AL810" s="79"/>
      <c r="AM810" s="182"/>
      <c r="AN810" s="79"/>
      <c r="AO810" s="182"/>
      <c r="AP810" s="79"/>
      <c r="AQ810" s="181"/>
      <c r="AR810" s="79"/>
      <c r="AS810" s="181"/>
      <c r="AT810" s="79"/>
      <c r="AU810" s="182"/>
      <c r="AV810" s="79"/>
      <c r="AW810" s="182"/>
      <c r="AX810" s="79"/>
      <c r="AY810" s="181"/>
      <c r="AZ810" s="79"/>
      <c r="BA810" s="181"/>
      <c r="BB810" s="79"/>
      <c r="BC810" s="182"/>
      <c r="BD810" s="79"/>
      <c r="BE810" s="182"/>
      <c r="BF810" s="79"/>
      <c r="BG810" s="181"/>
      <c r="BH810" s="79"/>
      <c r="BI810" s="181"/>
      <c r="BJ810" s="79"/>
      <c r="BK810" s="182"/>
      <c r="BL810" s="79"/>
      <c r="BM810" s="182"/>
      <c r="BN810" s="79"/>
      <c r="BO810" s="180"/>
      <c r="BP810" s="78"/>
      <c r="BQ810" s="79"/>
      <c r="BR810" s="26"/>
      <c r="BS810" s="193"/>
      <c r="BT810" s="79"/>
      <c r="BU810" s="192"/>
      <c r="BV810" s="78"/>
      <c r="BW810" s="78"/>
      <c r="BX810" s="78"/>
      <c r="BY810" s="78"/>
      <c r="BZ810" s="78"/>
      <c r="CA810" s="79"/>
      <c r="CB810" s="192"/>
      <c r="CC810" s="78"/>
      <c r="CD810" s="78"/>
      <c r="CE810" s="78"/>
      <c r="CF810" s="78"/>
      <c r="CG810" s="78"/>
      <c r="CH810" s="79"/>
      <c r="CI810" s="27">
        <f t="shared" si="1"/>
        <v>0</v>
      </c>
    </row>
    <row r="811" spans="1:87" ht="34.5" customHeight="1" x14ac:dyDescent="0.25">
      <c r="A811" s="23">
        <f t="shared" si="0"/>
        <v>799</v>
      </c>
      <c r="B811" s="179"/>
      <c r="C811" s="79"/>
      <c r="D811" s="181"/>
      <c r="E811" s="78"/>
      <c r="F811" s="79"/>
      <c r="G811" s="188"/>
      <c r="H811" s="79"/>
      <c r="I811" s="24"/>
      <c r="J811" s="25"/>
      <c r="K811" s="184"/>
      <c r="L811" s="79"/>
      <c r="M811" s="189"/>
      <c r="N811" s="79"/>
      <c r="O811" s="186"/>
      <c r="P811" s="79"/>
      <c r="Q811" s="190"/>
      <c r="R811" s="79"/>
      <c r="S811" s="181"/>
      <c r="T811" s="79"/>
      <c r="U811" s="181"/>
      <c r="V811" s="79"/>
      <c r="W811" s="179"/>
      <c r="X811" s="79"/>
      <c r="Y811" s="179"/>
      <c r="Z811" s="79"/>
      <c r="AA811" s="181"/>
      <c r="AB811" s="79"/>
      <c r="AC811" s="181"/>
      <c r="AD811" s="79"/>
      <c r="AE811" s="179"/>
      <c r="AF811" s="79"/>
      <c r="AG811" s="179"/>
      <c r="AH811" s="79"/>
      <c r="AI811" s="181"/>
      <c r="AJ811" s="79"/>
      <c r="AK811" s="181"/>
      <c r="AL811" s="79"/>
      <c r="AM811" s="179"/>
      <c r="AN811" s="79"/>
      <c r="AO811" s="179"/>
      <c r="AP811" s="79"/>
      <c r="AQ811" s="181"/>
      <c r="AR811" s="79"/>
      <c r="AS811" s="181"/>
      <c r="AT811" s="79"/>
      <c r="AU811" s="179"/>
      <c r="AV811" s="79"/>
      <c r="AW811" s="179"/>
      <c r="AX811" s="79"/>
      <c r="AY811" s="181"/>
      <c r="AZ811" s="79"/>
      <c r="BA811" s="181"/>
      <c r="BB811" s="79"/>
      <c r="BC811" s="179"/>
      <c r="BD811" s="79"/>
      <c r="BE811" s="179"/>
      <c r="BF811" s="79"/>
      <c r="BG811" s="181"/>
      <c r="BH811" s="79"/>
      <c r="BI811" s="181"/>
      <c r="BJ811" s="79"/>
      <c r="BK811" s="179"/>
      <c r="BL811" s="79"/>
      <c r="BM811" s="179"/>
      <c r="BN811" s="79"/>
      <c r="BO811" s="180"/>
      <c r="BP811" s="78"/>
      <c r="BQ811" s="79"/>
      <c r="BR811" s="26"/>
      <c r="BS811" s="191"/>
      <c r="BT811" s="79"/>
      <c r="BU811" s="192"/>
      <c r="BV811" s="78"/>
      <c r="BW811" s="78"/>
      <c r="BX811" s="78"/>
      <c r="BY811" s="78"/>
      <c r="BZ811" s="78"/>
      <c r="CA811" s="79"/>
      <c r="CB811" s="192"/>
      <c r="CC811" s="78"/>
      <c r="CD811" s="78"/>
      <c r="CE811" s="78"/>
      <c r="CF811" s="78"/>
      <c r="CG811" s="78"/>
      <c r="CH811" s="79"/>
      <c r="CI811" s="27">
        <f t="shared" si="1"/>
        <v>0</v>
      </c>
    </row>
    <row r="812" spans="1:87" ht="34.5" customHeight="1" x14ac:dyDescent="0.25">
      <c r="A812" s="23">
        <f t="shared" si="0"/>
        <v>800</v>
      </c>
      <c r="B812" s="182"/>
      <c r="C812" s="79"/>
      <c r="D812" s="179"/>
      <c r="E812" s="78"/>
      <c r="F812" s="79"/>
      <c r="G812" s="183"/>
      <c r="H812" s="79"/>
      <c r="I812" s="24"/>
      <c r="J812" s="28"/>
      <c r="K812" s="184"/>
      <c r="L812" s="79"/>
      <c r="M812" s="185"/>
      <c r="N812" s="79"/>
      <c r="O812" s="186"/>
      <c r="P812" s="79"/>
      <c r="Q812" s="187"/>
      <c r="R812" s="79"/>
      <c r="S812" s="181"/>
      <c r="T812" s="79"/>
      <c r="U812" s="181"/>
      <c r="V812" s="79"/>
      <c r="W812" s="182"/>
      <c r="X812" s="79"/>
      <c r="Y812" s="182"/>
      <c r="Z812" s="79"/>
      <c r="AA812" s="181"/>
      <c r="AB812" s="79"/>
      <c r="AC812" s="181"/>
      <c r="AD812" s="79"/>
      <c r="AE812" s="182"/>
      <c r="AF812" s="79"/>
      <c r="AG812" s="182"/>
      <c r="AH812" s="79"/>
      <c r="AI812" s="181"/>
      <c r="AJ812" s="79"/>
      <c r="AK812" s="181"/>
      <c r="AL812" s="79"/>
      <c r="AM812" s="182"/>
      <c r="AN812" s="79"/>
      <c r="AO812" s="182"/>
      <c r="AP812" s="79"/>
      <c r="AQ812" s="181"/>
      <c r="AR812" s="79"/>
      <c r="AS812" s="181"/>
      <c r="AT812" s="79"/>
      <c r="AU812" s="182"/>
      <c r="AV812" s="79"/>
      <c r="AW812" s="182"/>
      <c r="AX812" s="79"/>
      <c r="AY812" s="181"/>
      <c r="AZ812" s="79"/>
      <c r="BA812" s="181"/>
      <c r="BB812" s="79"/>
      <c r="BC812" s="182"/>
      <c r="BD812" s="79"/>
      <c r="BE812" s="182"/>
      <c r="BF812" s="79"/>
      <c r="BG812" s="181"/>
      <c r="BH812" s="79"/>
      <c r="BI812" s="181"/>
      <c r="BJ812" s="79"/>
      <c r="BK812" s="182"/>
      <c r="BL812" s="79"/>
      <c r="BM812" s="182"/>
      <c r="BN812" s="79"/>
      <c r="BO812" s="180"/>
      <c r="BP812" s="78"/>
      <c r="BQ812" s="79"/>
      <c r="BR812" s="26"/>
      <c r="BS812" s="193"/>
      <c r="BT812" s="79"/>
      <c r="BU812" s="192"/>
      <c r="BV812" s="78"/>
      <c r="BW812" s="78"/>
      <c r="BX812" s="78"/>
      <c r="BY812" s="78"/>
      <c r="BZ812" s="78"/>
      <c r="CA812" s="79"/>
      <c r="CB812" s="192"/>
      <c r="CC812" s="78"/>
      <c r="CD812" s="78"/>
      <c r="CE812" s="78"/>
      <c r="CF812" s="78"/>
      <c r="CG812" s="78"/>
      <c r="CH812" s="79"/>
      <c r="CI812" s="27">
        <f t="shared" si="1"/>
        <v>0</v>
      </c>
    </row>
    <row r="813" spans="1:87" ht="34.5" customHeight="1" x14ac:dyDescent="0.25">
      <c r="A813" s="23">
        <f t="shared" si="0"/>
        <v>801</v>
      </c>
      <c r="B813" s="179"/>
      <c r="C813" s="79"/>
      <c r="D813" s="181"/>
      <c r="E813" s="78"/>
      <c r="F813" s="79"/>
      <c r="G813" s="188"/>
      <c r="H813" s="79"/>
      <c r="I813" s="24"/>
      <c r="J813" s="25"/>
      <c r="K813" s="184"/>
      <c r="L813" s="79"/>
      <c r="M813" s="189"/>
      <c r="N813" s="79"/>
      <c r="O813" s="186"/>
      <c r="P813" s="79"/>
      <c r="Q813" s="190"/>
      <c r="R813" s="79"/>
      <c r="S813" s="181"/>
      <c r="T813" s="79"/>
      <c r="U813" s="181"/>
      <c r="V813" s="79"/>
      <c r="W813" s="179"/>
      <c r="X813" s="79"/>
      <c r="Y813" s="179"/>
      <c r="Z813" s="79"/>
      <c r="AA813" s="181"/>
      <c r="AB813" s="79"/>
      <c r="AC813" s="181"/>
      <c r="AD813" s="79"/>
      <c r="AE813" s="179"/>
      <c r="AF813" s="79"/>
      <c r="AG813" s="179"/>
      <c r="AH813" s="79"/>
      <c r="AI813" s="181"/>
      <c r="AJ813" s="79"/>
      <c r="AK813" s="181"/>
      <c r="AL813" s="79"/>
      <c r="AM813" s="179"/>
      <c r="AN813" s="79"/>
      <c r="AO813" s="179"/>
      <c r="AP813" s="79"/>
      <c r="AQ813" s="181"/>
      <c r="AR813" s="79"/>
      <c r="AS813" s="181"/>
      <c r="AT813" s="79"/>
      <c r="AU813" s="179"/>
      <c r="AV813" s="79"/>
      <c r="AW813" s="179"/>
      <c r="AX813" s="79"/>
      <c r="AY813" s="181"/>
      <c r="AZ813" s="79"/>
      <c r="BA813" s="181"/>
      <c r="BB813" s="79"/>
      <c r="BC813" s="179"/>
      <c r="BD813" s="79"/>
      <c r="BE813" s="179"/>
      <c r="BF813" s="79"/>
      <c r="BG813" s="181"/>
      <c r="BH813" s="79"/>
      <c r="BI813" s="181"/>
      <c r="BJ813" s="79"/>
      <c r="BK813" s="179"/>
      <c r="BL813" s="79"/>
      <c r="BM813" s="179"/>
      <c r="BN813" s="79"/>
      <c r="BO813" s="180"/>
      <c r="BP813" s="78"/>
      <c r="BQ813" s="79"/>
      <c r="BR813" s="26"/>
      <c r="BS813" s="191"/>
      <c r="BT813" s="79"/>
      <c r="BU813" s="192"/>
      <c r="BV813" s="78"/>
      <c r="BW813" s="78"/>
      <c r="BX813" s="78"/>
      <c r="BY813" s="78"/>
      <c r="BZ813" s="78"/>
      <c r="CA813" s="79"/>
      <c r="CB813" s="192"/>
      <c r="CC813" s="78"/>
      <c r="CD813" s="78"/>
      <c r="CE813" s="78"/>
      <c r="CF813" s="78"/>
      <c r="CG813" s="78"/>
      <c r="CH813" s="79"/>
      <c r="CI813" s="27">
        <f t="shared" si="1"/>
        <v>0</v>
      </c>
    </row>
    <row r="814" spans="1:87" ht="34.5" customHeight="1" x14ac:dyDescent="0.25">
      <c r="A814" s="23">
        <f t="shared" si="0"/>
        <v>802</v>
      </c>
      <c r="B814" s="182"/>
      <c r="C814" s="79"/>
      <c r="D814" s="179"/>
      <c r="E814" s="78"/>
      <c r="F814" s="79"/>
      <c r="G814" s="183"/>
      <c r="H814" s="79"/>
      <c r="I814" s="24"/>
      <c r="J814" s="28"/>
      <c r="K814" s="184"/>
      <c r="L814" s="79"/>
      <c r="M814" s="185"/>
      <c r="N814" s="79"/>
      <c r="O814" s="186"/>
      <c r="P814" s="79"/>
      <c r="Q814" s="187"/>
      <c r="R814" s="79"/>
      <c r="S814" s="181"/>
      <c r="T814" s="79"/>
      <c r="U814" s="181"/>
      <c r="V814" s="79"/>
      <c r="W814" s="182"/>
      <c r="X814" s="79"/>
      <c r="Y814" s="182"/>
      <c r="Z814" s="79"/>
      <c r="AA814" s="181"/>
      <c r="AB814" s="79"/>
      <c r="AC814" s="181"/>
      <c r="AD814" s="79"/>
      <c r="AE814" s="182"/>
      <c r="AF814" s="79"/>
      <c r="AG814" s="182"/>
      <c r="AH814" s="79"/>
      <c r="AI814" s="181"/>
      <c r="AJ814" s="79"/>
      <c r="AK814" s="181"/>
      <c r="AL814" s="79"/>
      <c r="AM814" s="182"/>
      <c r="AN814" s="79"/>
      <c r="AO814" s="182"/>
      <c r="AP814" s="79"/>
      <c r="AQ814" s="181"/>
      <c r="AR814" s="79"/>
      <c r="AS814" s="181"/>
      <c r="AT814" s="79"/>
      <c r="AU814" s="182"/>
      <c r="AV814" s="79"/>
      <c r="AW814" s="182"/>
      <c r="AX814" s="79"/>
      <c r="AY814" s="181"/>
      <c r="AZ814" s="79"/>
      <c r="BA814" s="181"/>
      <c r="BB814" s="79"/>
      <c r="BC814" s="182"/>
      <c r="BD814" s="79"/>
      <c r="BE814" s="182"/>
      <c r="BF814" s="79"/>
      <c r="BG814" s="181"/>
      <c r="BH814" s="79"/>
      <c r="BI814" s="181"/>
      <c r="BJ814" s="79"/>
      <c r="BK814" s="182"/>
      <c r="BL814" s="79"/>
      <c r="BM814" s="182"/>
      <c r="BN814" s="79"/>
      <c r="BO814" s="180"/>
      <c r="BP814" s="78"/>
      <c r="BQ814" s="79"/>
      <c r="BR814" s="26"/>
      <c r="BS814" s="193"/>
      <c r="BT814" s="79"/>
      <c r="BU814" s="192"/>
      <c r="BV814" s="78"/>
      <c r="BW814" s="78"/>
      <c r="BX814" s="78"/>
      <c r="BY814" s="78"/>
      <c r="BZ814" s="78"/>
      <c r="CA814" s="79"/>
      <c r="CB814" s="192"/>
      <c r="CC814" s="78"/>
      <c r="CD814" s="78"/>
      <c r="CE814" s="78"/>
      <c r="CF814" s="78"/>
      <c r="CG814" s="78"/>
      <c r="CH814" s="79"/>
      <c r="CI814" s="27">
        <f t="shared" si="1"/>
        <v>0</v>
      </c>
    </row>
    <row r="815" spans="1:87" ht="34.5" customHeight="1" x14ac:dyDescent="0.25">
      <c r="A815" s="23">
        <f t="shared" si="0"/>
        <v>803</v>
      </c>
      <c r="B815" s="179"/>
      <c r="C815" s="79"/>
      <c r="D815" s="181"/>
      <c r="E815" s="78"/>
      <c r="F815" s="79"/>
      <c r="G815" s="188"/>
      <c r="H815" s="79"/>
      <c r="I815" s="24"/>
      <c r="J815" s="25"/>
      <c r="K815" s="184"/>
      <c r="L815" s="79"/>
      <c r="M815" s="189"/>
      <c r="N815" s="79"/>
      <c r="O815" s="186"/>
      <c r="P815" s="79"/>
      <c r="Q815" s="190"/>
      <c r="R815" s="79"/>
      <c r="S815" s="181"/>
      <c r="T815" s="79"/>
      <c r="U815" s="181"/>
      <c r="V815" s="79"/>
      <c r="W815" s="179"/>
      <c r="X815" s="79"/>
      <c r="Y815" s="179"/>
      <c r="Z815" s="79"/>
      <c r="AA815" s="181"/>
      <c r="AB815" s="79"/>
      <c r="AC815" s="181"/>
      <c r="AD815" s="79"/>
      <c r="AE815" s="179"/>
      <c r="AF815" s="79"/>
      <c r="AG815" s="179"/>
      <c r="AH815" s="79"/>
      <c r="AI815" s="181"/>
      <c r="AJ815" s="79"/>
      <c r="AK815" s="181"/>
      <c r="AL815" s="79"/>
      <c r="AM815" s="179"/>
      <c r="AN815" s="79"/>
      <c r="AO815" s="179"/>
      <c r="AP815" s="79"/>
      <c r="AQ815" s="181"/>
      <c r="AR815" s="79"/>
      <c r="AS815" s="181"/>
      <c r="AT815" s="79"/>
      <c r="AU815" s="179"/>
      <c r="AV815" s="79"/>
      <c r="AW815" s="179"/>
      <c r="AX815" s="79"/>
      <c r="AY815" s="181"/>
      <c r="AZ815" s="79"/>
      <c r="BA815" s="181"/>
      <c r="BB815" s="79"/>
      <c r="BC815" s="179"/>
      <c r="BD815" s="79"/>
      <c r="BE815" s="179"/>
      <c r="BF815" s="79"/>
      <c r="BG815" s="181"/>
      <c r="BH815" s="79"/>
      <c r="BI815" s="181"/>
      <c r="BJ815" s="79"/>
      <c r="BK815" s="179"/>
      <c r="BL815" s="79"/>
      <c r="BM815" s="179"/>
      <c r="BN815" s="79"/>
      <c r="BO815" s="180"/>
      <c r="BP815" s="78"/>
      <c r="BQ815" s="79"/>
      <c r="BR815" s="26"/>
      <c r="BS815" s="191"/>
      <c r="BT815" s="79"/>
      <c r="BU815" s="192"/>
      <c r="BV815" s="78"/>
      <c r="BW815" s="78"/>
      <c r="BX815" s="78"/>
      <c r="BY815" s="78"/>
      <c r="BZ815" s="78"/>
      <c r="CA815" s="79"/>
      <c r="CB815" s="192"/>
      <c r="CC815" s="78"/>
      <c r="CD815" s="78"/>
      <c r="CE815" s="78"/>
      <c r="CF815" s="78"/>
      <c r="CG815" s="78"/>
      <c r="CH815" s="79"/>
      <c r="CI815" s="27">
        <f t="shared" si="1"/>
        <v>0</v>
      </c>
    </row>
    <row r="816" spans="1:87" ht="34.5" customHeight="1" x14ac:dyDescent="0.25">
      <c r="A816" s="23">
        <f t="shared" si="0"/>
        <v>804</v>
      </c>
      <c r="B816" s="182"/>
      <c r="C816" s="79"/>
      <c r="D816" s="179"/>
      <c r="E816" s="78"/>
      <c r="F816" s="79"/>
      <c r="G816" s="183"/>
      <c r="H816" s="79"/>
      <c r="I816" s="24"/>
      <c r="J816" s="28"/>
      <c r="K816" s="184"/>
      <c r="L816" s="79"/>
      <c r="M816" s="185"/>
      <c r="N816" s="79"/>
      <c r="O816" s="186"/>
      <c r="P816" s="79"/>
      <c r="Q816" s="187"/>
      <c r="R816" s="79"/>
      <c r="S816" s="181"/>
      <c r="T816" s="79"/>
      <c r="U816" s="181"/>
      <c r="V816" s="79"/>
      <c r="W816" s="182"/>
      <c r="X816" s="79"/>
      <c r="Y816" s="182"/>
      <c r="Z816" s="79"/>
      <c r="AA816" s="181"/>
      <c r="AB816" s="79"/>
      <c r="AC816" s="181"/>
      <c r="AD816" s="79"/>
      <c r="AE816" s="182"/>
      <c r="AF816" s="79"/>
      <c r="AG816" s="182"/>
      <c r="AH816" s="79"/>
      <c r="AI816" s="181"/>
      <c r="AJ816" s="79"/>
      <c r="AK816" s="181"/>
      <c r="AL816" s="79"/>
      <c r="AM816" s="182"/>
      <c r="AN816" s="79"/>
      <c r="AO816" s="182"/>
      <c r="AP816" s="79"/>
      <c r="AQ816" s="181"/>
      <c r="AR816" s="79"/>
      <c r="AS816" s="181"/>
      <c r="AT816" s="79"/>
      <c r="AU816" s="182"/>
      <c r="AV816" s="79"/>
      <c r="AW816" s="182"/>
      <c r="AX816" s="79"/>
      <c r="AY816" s="181"/>
      <c r="AZ816" s="79"/>
      <c r="BA816" s="181"/>
      <c r="BB816" s="79"/>
      <c r="BC816" s="182"/>
      <c r="BD816" s="79"/>
      <c r="BE816" s="182"/>
      <c r="BF816" s="79"/>
      <c r="BG816" s="181"/>
      <c r="BH816" s="79"/>
      <c r="BI816" s="181"/>
      <c r="BJ816" s="79"/>
      <c r="BK816" s="182"/>
      <c r="BL816" s="79"/>
      <c r="BM816" s="182"/>
      <c r="BN816" s="79"/>
      <c r="BO816" s="180"/>
      <c r="BP816" s="78"/>
      <c r="BQ816" s="79"/>
      <c r="BR816" s="26"/>
      <c r="BS816" s="193"/>
      <c r="BT816" s="79"/>
      <c r="BU816" s="192"/>
      <c r="BV816" s="78"/>
      <c r="BW816" s="78"/>
      <c r="BX816" s="78"/>
      <c r="BY816" s="78"/>
      <c r="BZ816" s="78"/>
      <c r="CA816" s="79"/>
      <c r="CB816" s="192"/>
      <c r="CC816" s="78"/>
      <c r="CD816" s="78"/>
      <c r="CE816" s="78"/>
      <c r="CF816" s="78"/>
      <c r="CG816" s="78"/>
      <c r="CH816" s="79"/>
      <c r="CI816" s="27">
        <f t="shared" si="1"/>
        <v>0</v>
      </c>
    </row>
    <row r="817" spans="1:87" ht="34.5" customHeight="1" x14ac:dyDescent="0.25">
      <c r="A817" s="23">
        <f t="shared" si="0"/>
        <v>805</v>
      </c>
      <c r="B817" s="179"/>
      <c r="C817" s="79"/>
      <c r="D817" s="181"/>
      <c r="E817" s="78"/>
      <c r="F817" s="79"/>
      <c r="G817" s="188"/>
      <c r="H817" s="79"/>
      <c r="I817" s="24"/>
      <c r="J817" s="25"/>
      <c r="K817" s="184"/>
      <c r="L817" s="79"/>
      <c r="M817" s="189"/>
      <c r="N817" s="79"/>
      <c r="O817" s="186"/>
      <c r="P817" s="79"/>
      <c r="Q817" s="190"/>
      <c r="R817" s="79"/>
      <c r="S817" s="181"/>
      <c r="T817" s="79"/>
      <c r="U817" s="181"/>
      <c r="V817" s="79"/>
      <c r="W817" s="179"/>
      <c r="X817" s="79"/>
      <c r="Y817" s="179"/>
      <c r="Z817" s="79"/>
      <c r="AA817" s="181"/>
      <c r="AB817" s="79"/>
      <c r="AC817" s="181"/>
      <c r="AD817" s="79"/>
      <c r="AE817" s="179"/>
      <c r="AF817" s="79"/>
      <c r="AG817" s="179"/>
      <c r="AH817" s="79"/>
      <c r="AI817" s="181"/>
      <c r="AJ817" s="79"/>
      <c r="AK817" s="181"/>
      <c r="AL817" s="79"/>
      <c r="AM817" s="179"/>
      <c r="AN817" s="79"/>
      <c r="AO817" s="179"/>
      <c r="AP817" s="79"/>
      <c r="AQ817" s="181"/>
      <c r="AR817" s="79"/>
      <c r="AS817" s="181"/>
      <c r="AT817" s="79"/>
      <c r="AU817" s="179"/>
      <c r="AV817" s="79"/>
      <c r="AW817" s="179"/>
      <c r="AX817" s="79"/>
      <c r="AY817" s="181"/>
      <c r="AZ817" s="79"/>
      <c r="BA817" s="181"/>
      <c r="BB817" s="79"/>
      <c r="BC817" s="179"/>
      <c r="BD817" s="79"/>
      <c r="BE817" s="179"/>
      <c r="BF817" s="79"/>
      <c r="BG817" s="181"/>
      <c r="BH817" s="79"/>
      <c r="BI817" s="181"/>
      <c r="BJ817" s="79"/>
      <c r="BK817" s="179"/>
      <c r="BL817" s="79"/>
      <c r="BM817" s="179"/>
      <c r="BN817" s="79"/>
      <c r="BO817" s="180"/>
      <c r="BP817" s="78"/>
      <c r="BQ817" s="79"/>
      <c r="BR817" s="26"/>
      <c r="BS817" s="191"/>
      <c r="BT817" s="79"/>
      <c r="BU817" s="192"/>
      <c r="BV817" s="78"/>
      <c r="BW817" s="78"/>
      <c r="BX817" s="78"/>
      <c r="BY817" s="78"/>
      <c r="BZ817" s="78"/>
      <c r="CA817" s="79"/>
      <c r="CB817" s="192"/>
      <c r="CC817" s="78"/>
      <c r="CD817" s="78"/>
      <c r="CE817" s="78"/>
      <c r="CF817" s="78"/>
      <c r="CG817" s="78"/>
      <c r="CH817" s="79"/>
      <c r="CI817" s="27">
        <f t="shared" si="1"/>
        <v>0</v>
      </c>
    </row>
    <row r="818" spans="1:87" ht="34.5" customHeight="1" x14ac:dyDescent="0.25">
      <c r="A818" s="23">
        <f t="shared" si="0"/>
        <v>806</v>
      </c>
      <c r="B818" s="182"/>
      <c r="C818" s="79"/>
      <c r="D818" s="179"/>
      <c r="E818" s="78"/>
      <c r="F818" s="79"/>
      <c r="G818" s="183"/>
      <c r="H818" s="79"/>
      <c r="I818" s="24"/>
      <c r="J818" s="28"/>
      <c r="K818" s="184"/>
      <c r="L818" s="79"/>
      <c r="M818" s="185"/>
      <c r="N818" s="79"/>
      <c r="O818" s="186"/>
      <c r="P818" s="79"/>
      <c r="Q818" s="187"/>
      <c r="R818" s="79"/>
      <c r="S818" s="181"/>
      <c r="T818" s="79"/>
      <c r="U818" s="181"/>
      <c r="V818" s="79"/>
      <c r="W818" s="182"/>
      <c r="X818" s="79"/>
      <c r="Y818" s="182"/>
      <c r="Z818" s="79"/>
      <c r="AA818" s="181"/>
      <c r="AB818" s="79"/>
      <c r="AC818" s="181"/>
      <c r="AD818" s="79"/>
      <c r="AE818" s="182"/>
      <c r="AF818" s="79"/>
      <c r="AG818" s="182"/>
      <c r="AH818" s="79"/>
      <c r="AI818" s="181"/>
      <c r="AJ818" s="79"/>
      <c r="AK818" s="181"/>
      <c r="AL818" s="79"/>
      <c r="AM818" s="182"/>
      <c r="AN818" s="79"/>
      <c r="AO818" s="182"/>
      <c r="AP818" s="79"/>
      <c r="AQ818" s="181"/>
      <c r="AR818" s="79"/>
      <c r="AS818" s="181"/>
      <c r="AT818" s="79"/>
      <c r="AU818" s="182"/>
      <c r="AV818" s="79"/>
      <c r="AW818" s="182"/>
      <c r="AX818" s="79"/>
      <c r="AY818" s="181"/>
      <c r="AZ818" s="79"/>
      <c r="BA818" s="181"/>
      <c r="BB818" s="79"/>
      <c r="BC818" s="182"/>
      <c r="BD818" s="79"/>
      <c r="BE818" s="182"/>
      <c r="BF818" s="79"/>
      <c r="BG818" s="181"/>
      <c r="BH818" s="79"/>
      <c r="BI818" s="181"/>
      <c r="BJ818" s="79"/>
      <c r="BK818" s="182"/>
      <c r="BL818" s="79"/>
      <c r="BM818" s="182"/>
      <c r="BN818" s="79"/>
      <c r="BO818" s="180"/>
      <c r="BP818" s="78"/>
      <c r="BQ818" s="79"/>
      <c r="BR818" s="26"/>
      <c r="BS818" s="193"/>
      <c r="BT818" s="79"/>
      <c r="BU818" s="192"/>
      <c r="BV818" s="78"/>
      <c r="BW818" s="78"/>
      <c r="BX818" s="78"/>
      <c r="BY818" s="78"/>
      <c r="BZ818" s="78"/>
      <c r="CA818" s="79"/>
      <c r="CB818" s="192"/>
      <c r="CC818" s="78"/>
      <c r="CD818" s="78"/>
      <c r="CE818" s="78"/>
      <c r="CF818" s="78"/>
      <c r="CG818" s="78"/>
      <c r="CH818" s="79"/>
      <c r="CI818" s="27">
        <f t="shared" si="1"/>
        <v>0</v>
      </c>
    </row>
    <row r="819" spans="1:87" ht="34.5" customHeight="1" x14ac:dyDescent="0.25">
      <c r="A819" s="23">
        <f t="shared" si="0"/>
        <v>807</v>
      </c>
      <c r="B819" s="179"/>
      <c r="C819" s="79"/>
      <c r="D819" s="181"/>
      <c r="E819" s="78"/>
      <c r="F819" s="79"/>
      <c r="G819" s="188"/>
      <c r="H819" s="79"/>
      <c r="I819" s="24"/>
      <c r="J819" s="25"/>
      <c r="K819" s="184"/>
      <c r="L819" s="79"/>
      <c r="M819" s="189"/>
      <c r="N819" s="79"/>
      <c r="O819" s="186"/>
      <c r="P819" s="79"/>
      <c r="Q819" s="190"/>
      <c r="R819" s="79"/>
      <c r="S819" s="181"/>
      <c r="T819" s="79"/>
      <c r="U819" s="181"/>
      <c r="V819" s="79"/>
      <c r="W819" s="179"/>
      <c r="X819" s="79"/>
      <c r="Y819" s="179"/>
      <c r="Z819" s="79"/>
      <c r="AA819" s="181"/>
      <c r="AB819" s="79"/>
      <c r="AC819" s="181"/>
      <c r="AD819" s="79"/>
      <c r="AE819" s="179"/>
      <c r="AF819" s="79"/>
      <c r="AG819" s="179"/>
      <c r="AH819" s="79"/>
      <c r="AI819" s="181"/>
      <c r="AJ819" s="79"/>
      <c r="AK819" s="181"/>
      <c r="AL819" s="79"/>
      <c r="AM819" s="179"/>
      <c r="AN819" s="79"/>
      <c r="AO819" s="179"/>
      <c r="AP819" s="79"/>
      <c r="AQ819" s="181"/>
      <c r="AR819" s="79"/>
      <c r="AS819" s="181"/>
      <c r="AT819" s="79"/>
      <c r="AU819" s="179"/>
      <c r="AV819" s="79"/>
      <c r="AW819" s="179"/>
      <c r="AX819" s="79"/>
      <c r="AY819" s="181"/>
      <c r="AZ819" s="79"/>
      <c r="BA819" s="181"/>
      <c r="BB819" s="79"/>
      <c r="BC819" s="179"/>
      <c r="BD819" s="79"/>
      <c r="BE819" s="179"/>
      <c r="BF819" s="79"/>
      <c r="BG819" s="181"/>
      <c r="BH819" s="79"/>
      <c r="BI819" s="181"/>
      <c r="BJ819" s="79"/>
      <c r="BK819" s="179"/>
      <c r="BL819" s="79"/>
      <c r="BM819" s="179"/>
      <c r="BN819" s="79"/>
      <c r="BO819" s="180"/>
      <c r="BP819" s="78"/>
      <c r="BQ819" s="79"/>
      <c r="BR819" s="26"/>
      <c r="BS819" s="191"/>
      <c r="BT819" s="79"/>
      <c r="BU819" s="192"/>
      <c r="BV819" s="78"/>
      <c r="BW819" s="78"/>
      <c r="BX819" s="78"/>
      <c r="BY819" s="78"/>
      <c r="BZ819" s="78"/>
      <c r="CA819" s="79"/>
      <c r="CB819" s="192"/>
      <c r="CC819" s="78"/>
      <c r="CD819" s="78"/>
      <c r="CE819" s="78"/>
      <c r="CF819" s="78"/>
      <c r="CG819" s="78"/>
      <c r="CH819" s="79"/>
      <c r="CI819" s="27">
        <f t="shared" si="1"/>
        <v>0</v>
      </c>
    </row>
    <row r="820" spans="1:87" ht="34.5" customHeight="1" x14ac:dyDescent="0.25">
      <c r="A820" s="23">
        <f t="shared" si="0"/>
        <v>808</v>
      </c>
      <c r="B820" s="182"/>
      <c r="C820" s="79"/>
      <c r="D820" s="179"/>
      <c r="E820" s="78"/>
      <c r="F820" s="79"/>
      <c r="G820" s="183"/>
      <c r="H820" s="79"/>
      <c r="I820" s="24"/>
      <c r="J820" s="28"/>
      <c r="K820" s="184"/>
      <c r="L820" s="79"/>
      <c r="M820" s="185"/>
      <c r="N820" s="79"/>
      <c r="O820" s="186"/>
      <c r="P820" s="79"/>
      <c r="Q820" s="187"/>
      <c r="R820" s="79"/>
      <c r="S820" s="181"/>
      <c r="T820" s="79"/>
      <c r="U820" s="181"/>
      <c r="V820" s="79"/>
      <c r="W820" s="182"/>
      <c r="X820" s="79"/>
      <c r="Y820" s="182"/>
      <c r="Z820" s="79"/>
      <c r="AA820" s="181"/>
      <c r="AB820" s="79"/>
      <c r="AC820" s="181"/>
      <c r="AD820" s="79"/>
      <c r="AE820" s="182"/>
      <c r="AF820" s="79"/>
      <c r="AG820" s="182"/>
      <c r="AH820" s="79"/>
      <c r="AI820" s="181"/>
      <c r="AJ820" s="79"/>
      <c r="AK820" s="181"/>
      <c r="AL820" s="79"/>
      <c r="AM820" s="182"/>
      <c r="AN820" s="79"/>
      <c r="AO820" s="182"/>
      <c r="AP820" s="79"/>
      <c r="AQ820" s="181"/>
      <c r="AR820" s="79"/>
      <c r="AS820" s="181"/>
      <c r="AT820" s="79"/>
      <c r="AU820" s="182"/>
      <c r="AV820" s="79"/>
      <c r="AW820" s="182"/>
      <c r="AX820" s="79"/>
      <c r="AY820" s="181"/>
      <c r="AZ820" s="79"/>
      <c r="BA820" s="181"/>
      <c r="BB820" s="79"/>
      <c r="BC820" s="182"/>
      <c r="BD820" s="79"/>
      <c r="BE820" s="182"/>
      <c r="BF820" s="79"/>
      <c r="BG820" s="181"/>
      <c r="BH820" s="79"/>
      <c r="BI820" s="181"/>
      <c r="BJ820" s="79"/>
      <c r="BK820" s="182"/>
      <c r="BL820" s="79"/>
      <c r="BM820" s="182"/>
      <c r="BN820" s="79"/>
      <c r="BO820" s="180"/>
      <c r="BP820" s="78"/>
      <c r="BQ820" s="79"/>
      <c r="BR820" s="26"/>
      <c r="BS820" s="193"/>
      <c r="BT820" s="79"/>
      <c r="BU820" s="192"/>
      <c r="BV820" s="78"/>
      <c r="BW820" s="78"/>
      <c r="BX820" s="78"/>
      <c r="BY820" s="78"/>
      <c r="BZ820" s="78"/>
      <c r="CA820" s="79"/>
      <c r="CB820" s="192"/>
      <c r="CC820" s="78"/>
      <c r="CD820" s="78"/>
      <c r="CE820" s="78"/>
      <c r="CF820" s="78"/>
      <c r="CG820" s="78"/>
      <c r="CH820" s="79"/>
      <c r="CI820" s="27">
        <f t="shared" si="1"/>
        <v>0</v>
      </c>
    </row>
    <row r="821" spans="1:87" ht="34.5" customHeight="1" x14ac:dyDescent="0.25">
      <c r="A821" s="23">
        <f t="shared" si="0"/>
        <v>809</v>
      </c>
      <c r="B821" s="179"/>
      <c r="C821" s="79"/>
      <c r="D821" s="181"/>
      <c r="E821" s="78"/>
      <c r="F821" s="79"/>
      <c r="G821" s="188"/>
      <c r="H821" s="79"/>
      <c r="I821" s="24"/>
      <c r="J821" s="25"/>
      <c r="K821" s="184"/>
      <c r="L821" s="79"/>
      <c r="M821" s="189"/>
      <c r="N821" s="79"/>
      <c r="O821" s="186"/>
      <c r="P821" s="79"/>
      <c r="Q821" s="190"/>
      <c r="R821" s="79"/>
      <c r="S821" s="181"/>
      <c r="T821" s="79"/>
      <c r="U821" s="181"/>
      <c r="V821" s="79"/>
      <c r="W821" s="179"/>
      <c r="X821" s="79"/>
      <c r="Y821" s="179"/>
      <c r="Z821" s="79"/>
      <c r="AA821" s="181"/>
      <c r="AB821" s="79"/>
      <c r="AC821" s="181"/>
      <c r="AD821" s="79"/>
      <c r="AE821" s="179"/>
      <c r="AF821" s="79"/>
      <c r="AG821" s="179"/>
      <c r="AH821" s="79"/>
      <c r="AI821" s="181"/>
      <c r="AJ821" s="79"/>
      <c r="AK821" s="181"/>
      <c r="AL821" s="79"/>
      <c r="AM821" s="179"/>
      <c r="AN821" s="79"/>
      <c r="AO821" s="179"/>
      <c r="AP821" s="79"/>
      <c r="AQ821" s="181"/>
      <c r="AR821" s="79"/>
      <c r="AS821" s="181"/>
      <c r="AT821" s="79"/>
      <c r="AU821" s="179"/>
      <c r="AV821" s="79"/>
      <c r="AW821" s="179"/>
      <c r="AX821" s="79"/>
      <c r="AY821" s="181"/>
      <c r="AZ821" s="79"/>
      <c r="BA821" s="181"/>
      <c r="BB821" s="79"/>
      <c r="BC821" s="179"/>
      <c r="BD821" s="79"/>
      <c r="BE821" s="179"/>
      <c r="BF821" s="79"/>
      <c r="BG821" s="181"/>
      <c r="BH821" s="79"/>
      <c r="BI821" s="181"/>
      <c r="BJ821" s="79"/>
      <c r="BK821" s="179"/>
      <c r="BL821" s="79"/>
      <c r="BM821" s="179"/>
      <c r="BN821" s="79"/>
      <c r="BO821" s="180"/>
      <c r="BP821" s="78"/>
      <c r="BQ821" s="79"/>
      <c r="BR821" s="26"/>
      <c r="BS821" s="191"/>
      <c r="BT821" s="79"/>
      <c r="BU821" s="192"/>
      <c r="BV821" s="78"/>
      <c r="BW821" s="78"/>
      <c r="BX821" s="78"/>
      <c r="BY821" s="78"/>
      <c r="BZ821" s="78"/>
      <c r="CA821" s="79"/>
      <c r="CB821" s="192"/>
      <c r="CC821" s="78"/>
      <c r="CD821" s="78"/>
      <c r="CE821" s="78"/>
      <c r="CF821" s="78"/>
      <c r="CG821" s="78"/>
      <c r="CH821" s="79"/>
      <c r="CI821" s="27">
        <f t="shared" si="1"/>
        <v>0</v>
      </c>
    </row>
    <row r="822" spans="1:87" ht="34.5" customHeight="1" x14ac:dyDescent="0.25">
      <c r="A822" s="23">
        <f t="shared" si="0"/>
        <v>810</v>
      </c>
      <c r="B822" s="182"/>
      <c r="C822" s="79"/>
      <c r="D822" s="179"/>
      <c r="E822" s="78"/>
      <c r="F822" s="79"/>
      <c r="G822" s="183"/>
      <c r="H822" s="79"/>
      <c r="I822" s="24"/>
      <c r="J822" s="28"/>
      <c r="K822" s="184"/>
      <c r="L822" s="79"/>
      <c r="M822" s="185"/>
      <c r="N822" s="79"/>
      <c r="O822" s="186"/>
      <c r="P822" s="79"/>
      <c r="Q822" s="187"/>
      <c r="R822" s="79"/>
      <c r="S822" s="181"/>
      <c r="T822" s="79"/>
      <c r="U822" s="181"/>
      <c r="V822" s="79"/>
      <c r="W822" s="182"/>
      <c r="X822" s="79"/>
      <c r="Y822" s="182"/>
      <c r="Z822" s="79"/>
      <c r="AA822" s="181"/>
      <c r="AB822" s="79"/>
      <c r="AC822" s="181"/>
      <c r="AD822" s="79"/>
      <c r="AE822" s="182"/>
      <c r="AF822" s="79"/>
      <c r="AG822" s="182"/>
      <c r="AH822" s="79"/>
      <c r="AI822" s="181"/>
      <c r="AJ822" s="79"/>
      <c r="AK822" s="181"/>
      <c r="AL822" s="79"/>
      <c r="AM822" s="182"/>
      <c r="AN822" s="79"/>
      <c r="AO822" s="182"/>
      <c r="AP822" s="79"/>
      <c r="AQ822" s="181"/>
      <c r="AR822" s="79"/>
      <c r="AS822" s="181"/>
      <c r="AT822" s="79"/>
      <c r="AU822" s="182"/>
      <c r="AV822" s="79"/>
      <c r="AW822" s="182"/>
      <c r="AX822" s="79"/>
      <c r="AY822" s="181"/>
      <c r="AZ822" s="79"/>
      <c r="BA822" s="181"/>
      <c r="BB822" s="79"/>
      <c r="BC822" s="182"/>
      <c r="BD822" s="79"/>
      <c r="BE822" s="182"/>
      <c r="BF822" s="79"/>
      <c r="BG822" s="181"/>
      <c r="BH822" s="79"/>
      <c r="BI822" s="181"/>
      <c r="BJ822" s="79"/>
      <c r="BK822" s="182"/>
      <c r="BL822" s="79"/>
      <c r="BM822" s="182"/>
      <c r="BN822" s="79"/>
      <c r="BO822" s="180"/>
      <c r="BP822" s="78"/>
      <c r="BQ822" s="79"/>
      <c r="BR822" s="26"/>
      <c r="BS822" s="193"/>
      <c r="BT822" s="79"/>
      <c r="BU822" s="192"/>
      <c r="BV822" s="78"/>
      <c r="BW822" s="78"/>
      <c r="BX822" s="78"/>
      <c r="BY822" s="78"/>
      <c r="BZ822" s="78"/>
      <c r="CA822" s="79"/>
      <c r="CB822" s="192"/>
      <c r="CC822" s="78"/>
      <c r="CD822" s="78"/>
      <c r="CE822" s="78"/>
      <c r="CF822" s="78"/>
      <c r="CG822" s="78"/>
      <c r="CH822" s="79"/>
      <c r="CI822" s="27">
        <f t="shared" si="1"/>
        <v>0</v>
      </c>
    </row>
    <row r="823" spans="1:87" ht="34.5" customHeight="1" x14ac:dyDescent="0.25">
      <c r="A823" s="23">
        <f t="shared" si="0"/>
        <v>811</v>
      </c>
      <c r="B823" s="179"/>
      <c r="C823" s="79"/>
      <c r="D823" s="181"/>
      <c r="E823" s="78"/>
      <c r="F823" s="79"/>
      <c r="G823" s="188"/>
      <c r="H823" s="79"/>
      <c r="I823" s="24"/>
      <c r="J823" s="25"/>
      <c r="K823" s="184"/>
      <c r="L823" s="79"/>
      <c r="M823" s="189"/>
      <c r="N823" s="79"/>
      <c r="O823" s="186"/>
      <c r="P823" s="79"/>
      <c r="Q823" s="190"/>
      <c r="R823" s="79"/>
      <c r="S823" s="181"/>
      <c r="T823" s="79"/>
      <c r="U823" s="181"/>
      <c r="V823" s="79"/>
      <c r="W823" s="179"/>
      <c r="X823" s="79"/>
      <c r="Y823" s="179"/>
      <c r="Z823" s="79"/>
      <c r="AA823" s="181"/>
      <c r="AB823" s="79"/>
      <c r="AC823" s="181"/>
      <c r="AD823" s="79"/>
      <c r="AE823" s="179"/>
      <c r="AF823" s="79"/>
      <c r="AG823" s="179"/>
      <c r="AH823" s="79"/>
      <c r="AI823" s="181"/>
      <c r="AJ823" s="79"/>
      <c r="AK823" s="181"/>
      <c r="AL823" s="79"/>
      <c r="AM823" s="179"/>
      <c r="AN823" s="79"/>
      <c r="AO823" s="179"/>
      <c r="AP823" s="79"/>
      <c r="AQ823" s="181"/>
      <c r="AR823" s="79"/>
      <c r="AS823" s="181"/>
      <c r="AT823" s="79"/>
      <c r="AU823" s="179"/>
      <c r="AV823" s="79"/>
      <c r="AW823" s="179"/>
      <c r="AX823" s="79"/>
      <c r="AY823" s="181"/>
      <c r="AZ823" s="79"/>
      <c r="BA823" s="181"/>
      <c r="BB823" s="79"/>
      <c r="BC823" s="179"/>
      <c r="BD823" s="79"/>
      <c r="BE823" s="179"/>
      <c r="BF823" s="79"/>
      <c r="BG823" s="181"/>
      <c r="BH823" s="79"/>
      <c r="BI823" s="181"/>
      <c r="BJ823" s="79"/>
      <c r="BK823" s="179"/>
      <c r="BL823" s="79"/>
      <c r="BM823" s="179"/>
      <c r="BN823" s="79"/>
      <c r="BO823" s="180"/>
      <c r="BP823" s="78"/>
      <c r="BQ823" s="79"/>
      <c r="BR823" s="26"/>
      <c r="BS823" s="191"/>
      <c r="BT823" s="79"/>
      <c r="BU823" s="192"/>
      <c r="BV823" s="78"/>
      <c r="BW823" s="78"/>
      <c r="BX823" s="78"/>
      <c r="BY823" s="78"/>
      <c r="BZ823" s="78"/>
      <c r="CA823" s="79"/>
      <c r="CB823" s="192"/>
      <c r="CC823" s="78"/>
      <c r="CD823" s="78"/>
      <c r="CE823" s="78"/>
      <c r="CF823" s="78"/>
      <c r="CG823" s="78"/>
      <c r="CH823" s="79"/>
      <c r="CI823" s="27">
        <f t="shared" si="1"/>
        <v>0</v>
      </c>
    </row>
    <row r="824" spans="1:87" ht="34.5" customHeight="1" x14ac:dyDescent="0.25">
      <c r="A824" s="23">
        <f t="shared" si="0"/>
        <v>812</v>
      </c>
      <c r="B824" s="182"/>
      <c r="C824" s="79"/>
      <c r="D824" s="179"/>
      <c r="E824" s="78"/>
      <c r="F824" s="79"/>
      <c r="G824" s="183"/>
      <c r="H824" s="79"/>
      <c r="I824" s="24"/>
      <c r="J824" s="28"/>
      <c r="K824" s="184"/>
      <c r="L824" s="79"/>
      <c r="M824" s="185"/>
      <c r="N824" s="79"/>
      <c r="O824" s="186"/>
      <c r="P824" s="79"/>
      <c r="Q824" s="187"/>
      <c r="R824" s="79"/>
      <c r="S824" s="181"/>
      <c r="T824" s="79"/>
      <c r="U824" s="181"/>
      <c r="V824" s="79"/>
      <c r="W824" s="182"/>
      <c r="X824" s="79"/>
      <c r="Y824" s="182"/>
      <c r="Z824" s="79"/>
      <c r="AA824" s="181"/>
      <c r="AB824" s="79"/>
      <c r="AC824" s="181"/>
      <c r="AD824" s="79"/>
      <c r="AE824" s="182"/>
      <c r="AF824" s="79"/>
      <c r="AG824" s="182"/>
      <c r="AH824" s="79"/>
      <c r="AI824" s="181"/>
      <c r="AJ824" s="79"/>
      <c r="AK824" s="181"/>
      <c r="AL824" s="79"/>
      <c r="AM824" s="182"/>
      <c r="AN824" s="79"/>
      <c r="AO824" s="182"/>
      <c r="AP824" s="79"/>
      <c r="AQ824" s="181"/>
      <c r="AR824" s="79"/>
      <c r="AS824" s="181"/>
      <c r="AT824" s="79"/>
      <c r="AU824" s="182"/>
      <c r="AV824" s="79"/>
      <c r="AW824" s="182"/>
      <c r="AX824" s="79"/>
      <c r="AY824" s="181"/>
      <c r="AZ824" s="79"/>
      <c r="BA824" s="181"/>
      <c r="BB824" s="79"/>
      <c r="BC824" s="182"/>
      <c r="BD824" s="79"/>
      <c r="BE824" s="182"/>
      <c r="BF824" s="79"/>
      <c r="BG824" s="181"/>
      <c r="BH824" s="79"/>
      <c r="BI824" s="181"/>
      <c r="BJ824" s="79"/>
      <c r="BK824" s="182"/>
      <c r="BL824" s="79"/>
      <c r="BM824" s="182"/>
      <c r="BN824" s="79"/>
      <c r="BO824" s="180"/>
      <c r="BP824" s="78"/>
      <c r="BQ824" s="79"/>
      <c r="BR824" s="26"/>
      <c r="BS824" s="193"/>
      <c r="BT824" s="79"/>
      <c r="BU824" s="192"/>
      <c r="BV824" s="78"/>
      <c r="BW824" s="78"/>
      <c r="BX824" s="78"/>
      <c r="BY824" s="78"/>
      <c r="BZ824" s="78"/>
      <c r="CA824" s="79"/>
      <c r="CB824" s="192"/>
      <c r="CC824" s="78"/>
      <c r="CD824" s="78"/>
      <c r="CE824" s="78"/>
      <c r="CF824" s="78"/>
      <c r="CG824" s="78"/>
      <c r="CH824" s="79"/>
      <c r="CI824" s="27">
        <f t="shared" si="1"/>
        <v>0</v>
      </c>
    </row>
    <row r="825" spans="1:87" ht="34.5" customHeight="1" x14ac:dyDescent="0.25">
      <c r="A825" s="23">
        <f t="shared" si="0"/>
        <v>813</v>
      </c>
      <c r="B825" s="179"/>
      <c r="C825" s="79"/>
      <c r="D825" s="181"/>
      <c r="E825" s="78"/>
      <c r="F825" s="79"/>
      <c r="G825" s="188"/>
      <c r="H825" s="79"/>
      <c r="I825" s="24"/>
      <c r="J825" s="25"/>
      <c r="K825" s="184"/>
      <c r="L825" s="79"/>
      <c r="M825" s="189"/>
      <c r="N825" s="79"/>
      <c r="O825" s="186"/>
      <c r="P825" s="79"/>
      <c r="Q825" s="190"/>
      <c r="R825" s="79"/>
      <c r="S825" s="181"/>
      <c r="T825" s="79"/>
      <c r="U825" s="181"/>
      <c r="V825" s="79"/>
      <c r="W825" s="179"/>
      <c r="X825" s="79"/>
      <c r="Y825" s="179"/>
      <c r="Z825" s="79"/>
      <c r="AA825" s="181"/>
      <c r="AB825" s="79"/>
      <c r="AC825" s="181"/>
      <c r="AD825" s="79"/>
      <c r="AE825" s="179"/>
      <c r="AF825" s="79"/>
      <c r="AG825" s="179"/>
      <c r="AH825" s="79"/>
      <c r="AI825" s="181"/>
      <c r="AJ825" s="79"/>
      <c r="AK825" s="181"/>
      <c r="AL825" s="79"/>
      <c r="AM825" s="179"/>
      <c r="AN825" s="79"/>
      <c r="AO825" s="179"/>
      <c r="AP825" s="79"/>
      <c r="AQ825" s="181"/>
      <c r="AR825" s="79"/>
      <c r="AS825" s="181"/>
      <c r="AT825" s="79"/>
      <c r="AU825" s="179"/>
      <c r="AV825" s="79"/>
      <c r="AW825" s="179"/>
      <c r="AX825" s="79"/>
      <c r="AY825" s="181"/>
      <c r="AZ825" s="79"/>
      <c r="BA825" s="181"/>
      <c r="BB825" s="79"/>
      <c r="BC825" s="179"/>
      <c r="BD825" s="79"/>
      <c r="BE825" s="179"/>
      <c r="BF825" s="79"/>
      <c r="BG825" s="181"/>
      <c r="BH825" s="79"/>
      <c r="BI825" s="181"/>
      <c r="BJ825" s="79"/>
      <c r="BK825" s="179"/>
      <c r="BL825" s="79"/>
      <c r="BM825" s="179"/>
      <c r="BN825" s="79"/>
      <c r="BO825" s="180"/>
      <c r="BP825" s="78"/>
      <c r="BQ825" s="79"/>
      <c r="BR825" s="26"/>
      <c r="BS825" s="191"/>
      <c r="BT825" s="79"/>
      <c r="BU825" s="192"/>
      <c r="BV825" s="78"/>
      <c r="BW825" s="78"/>
      <c r="BX825" s="78"/>
      <c r="BY825" s="78"/>
      <c r="BZ825" s="78"/>
      <c r="CA825" s="79"/>
      <c r="CB825" s="192"/>
      <c r="CC825" s="78"/>
      <c r="CD825" s="78"/>
      <c r="CE825" s="78"/>
      <c r="CF825" s="78"/>
      <c r="CG825" s="78"/>
      <c r="CH825" s="79"/>
      <c r="CI825" s="27">
        <f t="shared" si="1"/>
        <v>0</v>
      </c>
    </row>
    <row r="826" spans="1:87" ht="34.5" customHeight="1" x14ac:dyDescent="0.25">
      <c r="A826" s="23">
        <f t="shared" si="0"/>
        <v>814</v>
      </c>
      <c r="B826" s="182"/>
      <c r="C826" s="79"/>
      <c r="D826" s="179"/>
      <c r="E826" s="78"/>
      <c r="F826" s="79"/>
      <c r="G826" s="183"/>
      <c r="H826" s="79"/>
      <c r="I826" s="24"/>
      <c r="J826" s="28"/>
      <c r="K826" s="184"/>
      <c r="L826" s="79"/>
      <c r="M826" s="185"/>
      <c r="N826" s="79"/>
      <c r="O826" s="186"/>
      <c r="P826" s="79"/>
      <c r="Q826" s="187"/>
      <c r="R826" s="79"/>
      <c r="S826" s="181"/>
      <c r="T826" s="79"/>
      <c r="U826" s="181"/>
      <c r="V826" s="79"/>
      <c r="W826" s="182"/>
      <c r="X826" s="79"/>
      <c r="Y826" s="182"/>
      <c r="Z826" s="79"/>
      <c r="AA826" s="181"/>
      <c r="AB826" s="79"/>
      <c r="AC826" s="181"/>
      <c r="AD826" s="79"/>
      <c r="AE826" s="182"/>
      <c r="AF826" s="79"/>
      <c r="AG826" s="182"/>
      <c r="AH826" s="79"/>
      <c r="AI826" s="181"/>
      <c r="AJ826" s="79"/>
      <c r="AK826" s="181"/>
      <c r="AL826" s="79"/>
      <c r="AM826" s="182"/>
      <c r="AN826" s="79"/>
      <c r="AO826" s="182"/>
      <c r="AP826" s="79"/>
      <c r="AQ826" s="181"/>
      <c r="AR826" s="79"/>
      <c r="AS826" s="181"/>
      <c r="AT826" s="79"/>
      <c r="AU826" s="182"/>
      <c r="AV826" s="79"/>
      <c r="AW826" s="182"/>
      <c r="AX826" s="79"/>
      <c r="AY826" s="181"/>
      <c r="AZ826" s="79"/>
      <c r="BA826" s="181"/>
      <c r="BB826" s="79"/>
      <c r="BC826" s="182"/>
      <c r="BD826" s="79"/>
      <c r="BE826" s="182"/>
      <c r="BF826" s="79"/>
      <c r="BG826" s="181"/>
      <c r="BH826" s="79"/>
      <c r="BI826" s="181"/>
      <c r="BJ826" s="79"/>
      <c r="BK826" s="182"/>
      <c r="BL826" s="79"/>
      <c r="BM826" s="182"/>
      <c r="BN826" s="79"/>
      <c r="BO826" s="180"/>
      <c r="BP826" s="78"/>
      <c r="BQ826" s="79"/>
      <c r="BR826" s="26"/>
      <c r="BS826" s="193"/>
      <c r="BT826" s="79"/>
      <c r="BU826" s="192"/>
      <c r="BV826" s="78"/>
      <c r="BW826" s="78"/>
      <c r="BX826" s="78"/>
      <c r="BY826" s="78"/>
      <c r="BZ826" s="78"/>
      <c r="CA826" s="79"/>
      <c r="CB826" s="192"/>
      <c r="CC826" s="78"/>
      <c r="CD826" s="78"/>
      <c r="CE826" s="78"/>
      <c r="CF826" s="78"/>
      <c r="CG826" s="78"/>
      <c r="CH826" s="79"/>
      <c r="CI826" s="27">
        <f t="shared" si="1"/>
        <v>0</v>
      </c>
    </row>
    <row r="827" spans="1:87" ht="34.5" customHeight="1" x14ac:dyDescent="0.25">
      <c r="A827" s="23">
        <f t="shared" si="0"/>
        <v>815</v>
      </c>
      <c r="B827" s="179"/>
      <c r="C827" s="79"/>
      <c r="D827" s="181"/>
      <c r="E827" s="78"/>
      <c r="F827" s="79"/>
      <c r="G827" s="188"/>
      <c r="H827" s="79"/>
      <c r="I827" s="24"/>
      <c r="J827" s="25"/>
      <c r="K827" s="184"/>
      <c r="L827" s="79"/>
      <c r="M827" s="189"/>
      <c r="N827" s="79"/>
      <c r="O827" s="186"/>
      <c r="P827" s="79"/>
      <c r="Q827" s="190"/>
      <c r="R827" s="79"/>
      <c r="S827" s="181"/>
      <c r="T827" s="79"/>
      <c r="U827" s="181"/>
      <c r="V827" s="79"/>
      <c r="W827" s="179"/>
      <c r="X827" s="79"/>
      <c r="Y827" s="179"/>
      <c r="Z827" s="79"/>
      <c r="AA827" s="181"/>
      <c r="AB827" s="79"/>
      <c r="AC827" s="181"/>
      <c r="AD827" s="79"/>
      <c r="AE827" s="179"/>
      <c r="AF827" s="79"/>
      <c r="AG827" s="179"/>
      <c r="AH827" s="79"/>
      <c r="AI827" s="181"/>
      <c r="AJ827" s="79"/>
      <c r="AK827" s="181"/>
      <c r="AL827" s="79"/>
      <c r="AM827" s="179"/>
      <c r="AN827" s="79"/>
      <c r="AO827" s="179"/>
      <c r="AP827" s="79"/>
      <c r="AQ827" s="181"/>
      <c r="AR827" s="79"/>
      <c r="AS827" s="181"/>
      <c r="AT827" s="79"/>
      <c r="AU827" s="179"/>
      <c r="AV827" s="79"/>
      <c r="AW827" s="179"/>
      <c r="AX827" s="79"/>
      <c r="AY827" s="181"/>
      <c r="AZ827" s="79"/>
      <c r="BA827" s="181"/>
      <c r="BB827" s="79"/>
      <c r="BC827" s="179"/>
      <c r="BD827" s="79"/>
      <c r="BE827" s="179"/>
      <c r="BF827" s="79"/>
      <c r="BG827" s="181"/>
      <c r="BH827" s="79"/>
      <c r="BI827" s="181"/>
      <c r="BJ827" s="79"/>
      <c r="BK827" s="179"/>
      <c r="BL827" s="79"/>
      <c r="BM827" s="179"/>
      <c r="BN827" s="79"/>
      <c r="BO827" s="180"/>
      <c r="BP827" s="78"/>
      <c r="BQ827" s="79"/>
      <c r="BR827" s="26"/>
      <c r="BS827" s="191"/>
      <c r="BT827" s="79"/>
      <c r="BU827" s="192"/>
      <c r="BV827" s="78"/>
      <c r="BW827" s="78"/>
      <c r="BX827" s="78"/>
      <c r="BY827" s="78"/>
      <c r="BZ827" s="78"/>
      <c r="CA827" s="79"/>
      <c r="CB827" s="192"/>
      <c r="CC827" s="78"/>
      <c r="CD827" s="78"/>
      <c r="CE827" s="78"/>
      <c r="CF827" s="78"/>
      <c r="CG827" s="78"/>
      <c r="CH827" s="79"/>
      <c r="CI827" s="27">
        <f t="shared" si="1"/>
        <v>0</v>
      </c>
    </row>
    <row r="828" spans="1:87" ht="34.5" customHeight="1" x14ac:dyDescent="0.25">
      <c r="A828" s="23">
        <f t="shared" si="0"/>
        <v>816</v>
      </c>
      <c r="B828" s="182"/>
      <c r="C828" s="79"/>
      <c r="D828" s="179"/>
      <c r="E828" s="78"/>
      <c r="F828" s="79"/>
      <c r="G828" s="183"/>
      <c r="H828" s="79"/>
      <c r="I828" s="24"/>
      <c r="J828" s="28"/>
      <c r="K828" s="184"/>
      <c r="L828" s="79"/>
      <c r="M828" s="185"/>
      <c r="N828" s="79"/>
      <c r="O828" s="186"/>
      <c r="P828" s="79"/>
      <c r="Q828" s="187"/>
      <c r="R828" s="79"/>
      <c r="S828" s="181"/>
      <c r="T828" s="79"/>
      <c r="U828" s="181"/>
      <c r="V828" s="79"/>
      <c r="W828" s="182"/>
      <c r="X828" s="79"/>
      <c r="Y828" s="182"/>
      <c r="Z828" s="79"/>
      <c r="AA828" s="181"/>
      <c r="AB828" s="79"/>
      <c r="AC828" s="181"/>
      <c r="AD828" s="79"/>
      <c r="AE828" s="182"/>
      <c r="AF828" s="79"/>
      <c r="AG828" s="182"/>
      <c r="AH828" s="79"/>
      <c r="AI828" s="181"/>
      <c r="AJ828" s="79"/>
      <c r="AK828" s="181"/>
      <c r="AL828" s="79"/>
      <c r="AM828" s="182"/>
      <c r="AN828" s="79"/>
      <c r="AO828" s="182"/>
      <c r="AP828" s="79"/>
      <c r="AQ828" s="181"/>
      <c r="AR828" s="79"/>
      <c r="AS828" s="181"/>
      <c r="AT828" s="79"/>
      <c r="AU828" s="182"/>
      <c r="AV828" s="79"/>
      <c r="AW828" s="182"/>
      <c r="AX828" s="79"/>
      <c r="AY828" s="181"/>
      <c r="AZ828" s="79"/>
      <c r="BA828" s="181"/>
      <c r="BB828" s="79"/>
      <c r="BC828" s="182"/>
      <c r="BD828" s="79"/>
      <c r="BE828" s="182"/>
      <c r="BF828" s="79"/>
      <c r="BG828" s="181"/>
      <c r="BH828" s="79"/>
      <c r="BI828" s="181"/>
      <c r="BJ828" s="79"/>
      <c r="BK828" s="182"/>
      <c r="BL828" s="79"/>
      <c r="BM828" s="182"/>
      <c r="BN828" s="79"/>
      <c r="BO828" s="180"/>
      <c r="BP828" s="78"/>
      <c r="BQ828" s="79"/>
      <c r="BR828" s="26"/>
      <c r="BS828" s="193"/>
      <c r="BT828" s="79"/>
      <c r="BU828" s="192"/>
      <c r="BV828" s="78"/>
      <c r="BW828" s="78"/>
      <c r="BX828" s="78"/>
      <c r="BY828" s="78"/>
      <c r="BZ828" s="78"/>
      <c r="CA828" s="79"/>
      <c r="CB828" s="192"/>
      <c r="CC828" s="78"/>
      <c r="CD828" s="78"/>
      <c r="CE828" s="78"/>
      <c r="CF828" s="78"/>
      <c r="CG828" s="78"/>
      <c r="CH828" s="79"/>
      <c r="CI828" s="27">
        <f t="shared" si="1"/>
        <v>0</v>
      </c>
    </row>
    <row r="829" spans="1:87" ht="34.5" customHeight="1" x14ac:dyDescent="0.25">
      <c r="A829" s="23">
        <f t="shared" si="0"/>
        <v>817</v>
      </c>
      <c r="B829" s="179"/>
      <c r="C829" s="79"/>
      <c r="D829" s="181"/>
      <c r="E829" s="78"/>
      <c r="F829" s="79"/>
      <c r="G829" s="188"/>
      <c r="H829" s="79"/>
      <c r="I829" s="24"/>
      <c r="J829" s="25"/>
      <c r="K829" s="184"/>
      <c r="L829" s="79"/>
      <c r="M829" s="189"/>
      <c r="N829" s="79"/>
      <c r="O829" s="186"/>
      <c r="P829" s="79"/>
      <c r="Q829" s="190"/>
      <c r="R829" s="79"/>
      <c r="S829" s="181"/>
      <c r="T829" s="79"/>
      <c r="U829" s="181"/>
      <c r="V829" s="79"/>
      <c r="W829" s="179"/>
      <c r="X829" s="79"/>
      <c r="Y829" s="179"/>
      <c r="Z829" s="79"/>
      <c r="AA829" s="181"/>
      <c r="AB829" s="79"/>
      <c r="AC829" s="181"/>
      <c r="AD829" s="79"/>
      <c r="AE829" s="179"/>
      <c r="AF829" s="79"/>
      <c r="AG829" s="179"/>
      <c r="AH829" s="79"/>
      <c r="AI829" s="181"/>
      <c r="AJ829" s="79"/>
      <c r="AK829" s="181"/>
      <c r="AL829" s="79"/>
      <c r="AM829" s="179"/>
      <c r="AN829" s="79"/>
      <c r="AO829" s="179"/>
      <c r="AP829" s="79"/>
      <c r="AQ829" s="181"/>
      <c r="AR829" s="79"/>
      <c r="AS829" s="181"/>
      <c r="AT829" s="79"/>
      <c r="AU829" s="179"/>
      <c r="AV829" s="79"/>
      <c r="AW829" s="179"/>
      <c r="AX829" s="79"/>
      <c r="AY829" s="181"/>
      <c r="AZ829" s="79"/>
      <c r="BA829" s="181"/>
      <c r="BB829" s="79"/>
      <c r="BC829" s="179"/>
      <c r="BD829" s="79"/>
      <c r="BE829" s="179"/>
      <c r="BF829" s="79"/>
      <c r="BG829" s="181"/>
      <c r="BH829" s="79"/>
      <c r="BI829" s="181"/>
      <c r="BJ829" s="79"/>
      <c r="BK829" s="179"/>
      <c r="BL829" s="79"/>
      <c r="BM829" s="179"/>
      <c r="BN829" s="79"/>
      <c r="BO829" s="180"/>
      <c r="BP829" s="78"/>
      <c r="BQ829" s="79"/>
      <c r="BR829" s="26"/>
      <c r="BS829" s="191"/>
      <c r="BT829" s="79"/>
      <c r="BU829" s="192"/>
      <c r="BV829" s="78"/>
      <c r="BW829" s="78"/>
      <c r="BX829" s="78"/>
      <c r="BY829" s="78"/>
      <c r="BZ829" s="78"/>
      <c r="CA829" s="79"/>
      <c r="CB829" s="192"/>
      <c r="CC829" s="78"/>
      <c r="CD829" s="78"/>
      <c r="CE829" s="78"/>
      <c r="CF829" s="78"/>
      <c r="CG829" s="78"/>
      <c r="CH829" s="79"/>
      <c r="CI829" s="27">
        <f t="shared" si="1"/>
        <v>0</v>
      </c>
    </row>
    <row r="830" spans="1:87" ht="34.5" customHeight="1" x14ac:dyDescent="0.25">
      <c r="A830" s="23">
        <f t="shared" si="0"/>
        <v>818</v>
      </c>
      <c r="B830" s="182"/>
      <c r="C830" s="79"/>
      <c r="D830" s="179"/>
      <c r="E830" s="78"/>
      <c r="F830" s="79"/>
      <c r="G830" s="183"/>
      <c r="H830" s="79"/>
      <c r="I830" s="24"/>
      <c r="J830" s="28"/>
      <c r="K830" s="184"/>
      <c r="L830" s="79"/>
      <c r="M830" s="185"/>
      <c r="N830" s="79"/>
      <c r="O830" s="186"/>
      <c r="P830" s="79"/>
      <c r="Q830" s="187"/>
      <c r="R830" s="79"/>
      <c r="S830" s="181"/>
      <c r="T830" s="79"/>
      <c r="U830" s="181"/>
      <c r="V830" s="79"/>
      <c r="W830" s="182"/>
      <c r="X830" s="79"/>
      <c r="Y830" s="182"/>
      <c r="Z830" s="79"/>
      <c r="AA830" s="181"/>
      <c r="AB830" s="79"/>
      <c r="AC830" s="181"/>
      <c r="AD830" s="79"/>
      <c r="AE830" s="182"/>
      <c r="AF830" s="79"/>
      <c r="AG830" s="182"/>
      <c r="AH830" s="79"/>
      <c r="AI830" s="181"/>
      <c r="AJ830" s="79"/>
      <c r="AK830" s="181"/>
      <c r="AL830" s="79"/>
      <c r="AM830" s="182"/>
      <c r="AN830" s="79"/>
      <c r="AO830" s="182"/>
      <c r="AP830" s="79"/>
      <c r="AQ830" s="181"/>
      <c r="AR830" s="79"/>
      <c r="AS830" s="181"/>
      <c r="AT830" s="79"/>
      <c r="AU830" s="182"/>
      <c r="AV830" s="79"/>
      <c r="AW830" s="182"/>
      <c r="AX830" s="79"/>
      <c r="AY830" s="181"/>
      <c r="AZ830" s="79"/>
      <c r="BA830" s="181"/>
      <c r="BB830" s="79"/>
      <c r="BC830" s="182"/>
      <c r="BD830" s="79"/>
      <c r="BE830" s="182"/>
      <c r="BF830" s="79"/>
      <c r="BG830" s="181"/>
      <c r="BH830" s="79"/>
      <c r="BI830" s="181"/>
      <c r="BJ830" s="79"/>
      <c r="BK830" s="182"/>
      <c r="BL830" s="79"/>
      <c r="BM830" s="182"/>
      <c r="BN830" s="79"/>
      <c r="BO830" s="180"/>
      <c r="BP830" s="78"/>
      <c r="BQ830" s="79"/>
      <c r="BR830" s="26"/>
      <c r="BS830" s="193"/>
      <c r="BT830" s="79"/>
      <c r="BU830" s="192"/>
      <c r="BV830" s="78"/>
      <c r="BW830" s="78"/>
      <c r="BX830" s="78"/>
      <c r="BY830" s="78"/>
      <c r="BZ830" s="78"/>
      <c r="CA830" s="79"/>
      <c r="CB830" s="192"/>
      <c r="CC830" s="78"/>
      <c r="CD830" s="78"/>
      <c r="CE830" s="78"/>
      <c r="CF830" s="78"/>
      <c r="CG830" s="78"/>
      <c r="CH830" s="79"/>
      <c r="CI830" s="27">
        <f t="shared" si="1"/>
        <v>0</v>
      </c>
    </row>
    <row r="831" spans="1:87" ht="34.5" customHeight="1" x14ac:dyDescent="0.25">
      <c r="A831" s="23">
        <f t="shared" si="0"/>
        <v>819</v>
      </c>
      <c r="B831" s="179"/>
      <c r="C831" s="79"/>
      <c r="D831" s="181"/>
      <c r="E831" s="78"/>
      <c r="F831" s="79"/>
      <c r="G831" s="188"/>
      <c r="H831" s="79"/>
      <c r="I831" s="24"/>
      <c r="J831" s="25"/>
      <c r="K831" s="184"/>
      <c r="L831" s="79"/>
      <c r="M831" s="189"/>
      <c r="N831" s="79"/>
      <c r="O831" s="186"/>
      <c r="P831" s="79"/>
      <c r="Q831" s="190"/>
      <c r="R831" s="79"/>
      <c r="S831" s="181"/>
      <c r="T831" s="79"/>
      <c r="U831" s="181"/>
      <c r="V831" s="79"/>
      <c r="W831" s="179"/>
      <c r="X831" s="79"/>
      <c r="Y831" s="179"/>
      <c r="Z831" s="79"/>
      <c r="AA831" s="181"/>
      <c r="AB831" s="79"/>
      <c r="AC831" s="181"/>
      <c r="AD831" s="79"/>
      <c r="AE831" s="179"/>
      <c r="AF831" s="79"/>
      <c r="AG831" s="179"/>
      <c r="AH831" s="79"/>
      <c r="AI831" s="181"/>
      <c r="AJ831" s="79"/>
      <c r="AK831" s="181"/>
      <c r="AL831" s="79"/>
      <c r="AM831" s="179"/>
      <c r="AN831" s="79"/>
      <c r="AO831" s="179"/>
      <c r="AP831" s="79"/>
      <c r="AQ831" s="181"/>
      <c r="AR831" s="79"/>
      <c r="AS831" s="181"/>
      <c r="AT831" s="79"/>
      <c r="AU831" s="179"/>
      <c r="AV831" s="79"/>
      <c r="AW831" s="179"/>
      <c r="AX831" s="79"/>
      <c r="AY831" s="181"/>
      <c r="AZ831" s="79"/>
      <c r="BA831" s="181"/>
      <c r="BB831" s="79"/>
      <c r="BC831" s="179"/>
      <c r="BD831" s="79"/>
      <c r="BE831" s="179"/>
      <c r="BF831" s="79"/>
      <c r="BG831" s="181"/>
      <c r="BH831" s="79"/>
      <c r="BI831" s="181"/>
      <c r="BJ831" s="79"/>
      <c r="BK831" s="179"/>
      <c r="BL831" s="79"/>
      <c r="BM831" s="179"/>
      <c r="BN831" s="79"/>
      <c r="BO831" s="180"/>
      <c r="BP831" s="78"/>
      <c r="BQ831" s="79"/>
      <c r="BR831" s="26"/>
      <c r="BS831" s="191"/>
      <c r="BT831" s="79"/>
      <c r="BU831" s="192"/>
      <c r="BV831" s="78"/>
      <c r="BW831" s="78"/>
      <c r="BX831" s="78"/>
      <c r="BY831" s="78"/>
      <c r="BZ831" s="78"/>
      <c r="CA831" s="79"/>
      <c r="CB831" s="192"/>
      <c r="CC831" s="78"/>
      <c r="CD831" s="78"/>
      <c r="CE831" s="78"/>
      <c r="CF831" s="78"/>
      <c r="CG831" s="78"/>
      <c r="CH831" s="79"/>
      <c r="CI831" s="27">
        <f t="shared" si="1"/>
        <v>0</v>
      </c>
    </row>
    <row r="832" spans="1:87" ht="34.5" customHeight="1" x14ac:dyDescent="0.25">
      <c r="A832" s="23">
        <f t="shared" si="0"/>
        <v>820</v>
      </c>
      <c r="B832" s="182"/>
      <c r="C832" s="79"/>
      <c r="D832" s="179"/>
      <c r="E832" s="78"/>
      <c r="F832" s="79"/>
      <c r="G832" s="183"/>
      <c r="H832" s="79"/>
      <c r="I832" s="24"/>
      <c r="J832" s="28"/>
      <c r="K832" s="184"/>
      <c r="L832" s="79"/>
      <c r="M832" s="185"/>
      <c r="N832" s="79"/>
      <c r="O832" s="186"/>
      <c r="P832" s="79"/>
      <c r="Q832" s="187"/>
      <c r="R832" s="79"/>
      <c r="S832" s="181"/>
      <c r="T832" s="79"/>
      <c r="U832" s="181"/>
      <c r="V832" s="79"/>
      <c r="W832" s="182"/>
      <c r="X832" s="79"/>
      <c r="Y832" s="182"/>
      <c r="Z832" s="79"/>
      <c r="AA832" s="181"/>
      <c r="AB832" s="79"/>
      <c r="AC832" s="181"/>
      <c r="AD832" s="79"/>
      <c r="AE832" s="182"/>
      <c r="AF832" s="79"/>
      <c r="AG832" s="182"/>
      <c r="AH832" s="79"/>
      <c r="AI832" s="181"/>
      <c r="AJ832" s="79"/>
      <c r="AK832" s="181"/>
      <c r="AL832" s="79"/>
      <c r="AM832" s="182"/>
      <c r="AN832" s="79"/>
      <c r="AO832" s="182"/>
      <c r="AP832" s="79"/>
      <c r="AQ832" s="181"/>
      <c r="AR832" s="79"/>
      <c r="AS832" s="181"/>
      <c r="AT832" s="79"/>
      <c r="AU832" s="182"/>
      <c r="AV832" s="79"/>
      <c r="AW832" s="182"/>
      <c r="AX832" s="79"/>
      <c r="AY832" s="181"/>
      <c r="AZ832" s="79"/>
      <c r="BA832" s="181"/>
      <c r="BB832" s="79"/>
      <c r="BC832" s="182"/>
      <c r="BD832" s="79"/>
      <c r="BE832" s="182"/>
      <c r="BF832" s="79"/>
      <c r="BG832" s="181"/>
      <c r="BH832" s="79"/>
      <c r="BI832" s="181"/>
      <c r="BJ832" s="79"/>
      <c r="BK832" s="182"/>
      <c r="BL832" s="79"/>
      <c r="BM832" s="182"/>
      <c r="BN832" s="79"/>
      <c r="BO832" s="180"/>
      <c r="BP832" s="78"/>
      <c r="BQ832" s="79"/>
      <c r="BR832" s="26"/>
      <c r="BS832" s="193"/>
      <c r="BT832" s="79"/>
      <c r="BU832" s="192"/>
      <c r="BV832" s="78"/>
      <c r="BW832" s="78"/>
      <c r="BX832" s="78"/>
      <c r="BY832" s="78"/>
      <c r="BZ832" s="78"/>
      <c r="CA832" s="79"/>
      <c r="CB832" s="192"/>
      <c r="CC832" s="78"/>
      <c r="CD832" s="78"/>
      <c r="CE832" s="78"/>
      <c r="CF832" s="78"/>
      <c r="CG832" s="78"/>
      <c r="CH832" s="79"/>
      <c r="CI832" s="27">
        <f t="shared" si="1"/>
        <v>0</v>
      </c>
    </row>
    <row r="833" spans="1:87" ht="34.5" customHeight="1" x14ac:dyDescent="0.25">
      <c r="A833" s="23">
        <f t="shared" si="0"/>
        <v>821</v>
      </c>
      <c r="B833" s="179"/>
      <c r="C833" s="79"/>
      <c r="D833" s="181"/>
      <c r="E833" s="78"/>
      <c r="F833" s="79"/>
      <c r="G833" s="188"/>
      <c r="H833" s="79"/>
      <c r="I833" s="24"/>
      <c r="J833" s="25"/>
      <c r="K833" s="184"/>
      <c r="L833" s="79"/>
      <c r="M833" s="189"/>
      <c r="N833" s="79"/>
      <c r="O833" s="186"/>
      <c r="P833" s="79"/>
      <c r="Q833" s="190"/>
      <c r="R833" s="79"/>
      <c r="S833" s="181"/>
      <c r="T833" s="79"/>
      <c r="U833" s="181"/>
      <c r="V833" s="79"/>
      <c r="W833" s="179"/>
      <c r="X833" s="79"/>
      <c r="Y833" s="179"/>
      <c r="Z833" s="79"/>
      <c r="AA833" s="181"/>
      <c r="AB833" s="79"/>
      <c r="AC833" s="181"/>
      <c r="AD833" s="79"/>
      <c r="AE833" s="179"/>
      <c r="AF833" s="79"/>
      <c r="AG833" s="179"/>
      <c r="AH833" s="79"/>
      <c r="AI833" s="181"/>
      <c r="AJ833" s="79"/>
      <c r="AK833" s="181"/>
      <c r="AL833" s="79"/>
      <c r="AM833" s="179"/>
      <c r="AN833" s="79"/>
      <c r="AO833" s="179"/>
      <c r="AP833" s="79"/>
      <c r="AQ833" s="181"/>
      <c r="AR833" s="79"/>
      <c r="AS833" s="181"/>
      <c r="AT833" s="79"/>
      <c r="AU833" s="179"/>
      <c r="AV833" s="79"/>
      <c r="AW833" s="179"/>
      <c r="AX833" s="79"/>
      <c r="AY833" s="181"/>
      <c r="AZ833" s="79"/>
      <c r="BA833" s="181"/>
      <c r="BB833" s="79"/>
      <c r="BC833" s="179"/>
      <c r="BD833" s="79"/>
      <c r="BE833" s="179"/>
      <c r="BF833" s="79"/>
      <c r="BG833" s="181"/>
      <c r="BH833" s="79"/>
      <c r="BI833" s="181"/>
      <c r="BJ833" s="79"/>
      <c r="BK833" s="179"/>
      <c r="BL833" s="79"/>
      <c r="BM833" s="179"/>
      <c r="BN833" s="79"/>
      <c r="BO833" s="180"/>
      <c r="BP833" s="78"/>
      <c r="BQ833" s="79"/>
      <c r="BR833" s="26"/>
      <c r="BS833" s="191"/>
      <c r="BT833" s="79"/>
      <c r="BU833" s="192"/>
      <c r="BV833" s="78"/>
      <c r="BW833" s="78"/>
      <c r="BX833" s="78"/>
      <c r="BY833" s="78"/>
      <c r="BZ833" s="78"/>
      <c r="CA833" s="79"/>
      <c r="CB833" s="192"/>
      <c r="CC833" s="78"/>
      <c r="CD833" s="78"/>
      <c r="CE833" s="78"/>
      <c r="CF833" s="78"/>
      <c r="CG833" s="78"/>
      <c r="CH833" s="79"/>
      <c r="CI833" s="27">
        <f t="shared" si="1"/>
        <v>0</v>
      </c>
    </row>
    <row r="834" spans="1:87" ht="34.5" customHeight="1" x14ac:dyDescent="0.25">
      <c r="A834" s="23">
        <f t="shared" si="0"/>
        <v>822</v>
      </c>
      <c r="B834" s="182"/>
      <c r="C834" s="79"/>
      <c r="D834" s="179"/>
      <c r="E834" s="78"/>
      <c r="F834" s="79"/>
      <c r="G834" s="183"/>
      <c r="H834" s="79"/>
      <c r="I834" s="24"/>
      <c r="J834" s="28"/>
      <c r="K834" s="184"/>
      <c r="L834" s="79"/>
      <c r="M834" s="185"/>
      <c r="N834" s="79"/>
      <c r="O834" s="186"/>
      <c r="P834" s="79"/>
      <c r="Q834" s="187"/>
      <c r="R834" s="79"/>
      <c r="S834" s="181"/>
      <c r="T834" s="79"/>
      <c r="U834" s="181"/>
      <c r="V834" s="79"/>
      <c r="W834" s="182"/>
      <c r="X834" s="79"/>
      <c r="Y834" s="182"/>
      <c r="Z834" s="79"/>
      <c r="AA834" s="181"/>
      <c r="AB834" s="79"/>
      <c r="AC834" s="181"/>
      <c r="AD834" s="79"/>
      <c r="AE834" s="182"/>
      <c r="AF834" s="79"/>
      <c r="AG834" s="182"/>
      <c r="AH834" s="79"/>
      <c r="AI834" s="181"/>
      <c r="AJ834" s="79"/>
      <c r="AK834" s="181"/>
      <c r="AL834" s="79"/>
      <c r="AM834" s="182"/>
      <c r="AN834" s="79"/>
      <c r="AO834" s="182"/>
      <c r="AP834" s="79"/>
      <c r="AQ834" s="181"/>
      <c r="AR834" s="79"/>
      <c r="AS834" s="181"/>
      <c r="AT834" s="79"/>
      <c r="AU834" s="182"/>
      <c r="AV834" s="79"/>
      <c r="AW834" s="182"/>
      <c r="AX834" s="79"/>
      <c r="AY834" s="181"/>
      <c r="AZ834" s="79"/>
      <c r="BA834" s="181"/>
      <c r="BB834" s="79"/>
      <c r="BC834" s="182"/>
      <c r="BD834" s="79"/>
      <c r="BE834" s="182"/>
      <c r="BF834" s="79"/>
      <c r="BG834" s="181"/>
      <c r="BH834" s="79"/>
      <c r="BI834" s="181"/>
      <c r="BJ834" s="79"/>
      <c r="BK834" s="182"/>
      <c r="BL834" s="79"/>
      <c r="BM834" s="182"/>
      <c r="BN834" s="79"/>
      <c r="BO834" s="180"/>
      <c r="BP834" s="78"/>
      <c r="BQ834" s="79"/>
      <c r="BR834" s="26"/>
      <c r="BS834" s="193"/>
      <c r="BT834" s="79"/>
      <c r="BU834" s="192"/>
      <c r="BV834" s="78"/>
      <c r="BW834" s="78"/>
      <c r="BX834" s="78"/>
      <c r="BY834" s="78"/>
      <c r="BZ834" s="78"/>
      <c r="CA834" s="79"/>
      <c r="CB834" s="192"/>
      <c r="CC834" s="78"/>
      <c r="CD834" s="78"/>
      <c r="CE834" s="78"/>
      <c r="CF834" s="78"/>
      <c r="CG834" s="78"/>
      <c r="CH834" s="79"/>
      <c r="CI834" s="27">
        <f t="shared" si="1"/>
        <v>0</v>
      </c>
    </row>
    <row r="835" spans="1:87" ht="34.5" customHeight="1" x14ac:dyDescent="0.25">
      <c r="A835" s="23">
        <f t="shared" si="0"/>
        <v>823</v>
      </c>
      <c r="B835" s="179"/>
      <c r="C835" s="79"/>
      <c r="D835" s="181"/>
      <c r="E835" s="78"/>
      <c r="F835" s="79"/>
      <c r="G835" s="188"/>
      <c r="H835" s="79"/>
      <c r="I835" s="24"/>
      <c r="J835" s="25"/>
      <c r="K835" s="184"/>
      <c r="L835" s="79"/>
      <c r="M835" s="189"/>
      <c r="N835" s="79"/>
      <c r="O835" s="186"/>
      <c r="P835" s="79"/>
      <c r="Q835" s="190"/>
      <c r="R835" s="79"/>
      <c r="S835" s="181"/>
      <c r="T835" s="79"/>
      <c r="U835" s="181"/>
      <c r="V835" s="79"/>
      <c r="W835" s="179"/>
      <c r="X835" s="79"/>
      <c r="Y835" s="179"/>
      <c r="Z835" s="79"/>
      <c r="AA835" s="181"/>
      <c r="AB835" s="79"/>
      <c r="AC835" s="181"/>
      <c r="AD835" s="79"/>
      <c r="AE835" s="179"/>
      <c r="AF835" s="79"/>
      <c r="AG835" s="179"/>
      <c r="AH835" s="79"/>
      <c r="AI835" s="181"/>
      <c r="AJ835" s="79"/>
      <c r="AK835" s="181"/>
      <c r="AL835" s="79"/>
      <c r="AM835" s="179"/>
      <c r="AN835" s="79"/>
      <c r="AO835" s="179"/>
      <c r="AP835" s="79"/>
      <c r="AQ835" s="181"/>
      <c r="AR835" s="79"/>
      <c r="AS835" s="181"/>
      <c r="AT835" s="79"/>
      <c r="AU835" s="179"/>
      <c r="AV835" s="79"/>
      <c r="AW835" s="179"/>
      <c r="AX835" s="79"/>
      <c r="AY835" s="181"/>
      <c r="AZ835" s="79"/>
      <c r="BA835" s="181"/>
      <c r="BB835" s="79"/>
      <c r="BC835" s="179"/>
      <c r="BD835" s="79"/>
      <c r="BE835" s="179"/>
      <c r="BF835" s="79"/>
      <c r="BG835" s="181"/>
      <c r="BH835" s="79"/>
      <c r="BI835" s="181"/>
      <c r="BJ835" s="79"/>
      <c r="BK835" s="179"/>
      <c r="BL835" s="79"/>
      <c r="BM835" s="179"/>
      <c r="BN835" s="79"/>
      <c r="BO835" s="180"/>
      <c r="BP835" s="78"/>
      <c r="BQ835" s="79"/>
      <c r="BR835" s="26"/>
      <c r="BS835" s="191"/>
      <c r="BT835" s="79"/>
      <c r="BU835" s="192"/>
      <c r="BV835" s="78"/>
      <c r="BW835" s="78"/>
      <c r="BX835" s="78"/>
      <c r="BY835" s="78"/>
      <c r="BZ835" s="78"/>
      <c r="CA835" s="79"/>
      <c r="CB835" s="192"/>
      <c r="CC835" s="78"/>
      <c r="CD835" s="78"/>
      <c r="CE835" s="78"/>
      <c r="CF835" s="78"/>
      <c r="CG835" s="78"/>
      <c r="CH835" s="79"/>
      <c r="CI835" s="27">
        <f t="shared" si="1"/>
        <v>0</v>
      </c>
    </row>
    <row r="836" spans="1:87" ht="34.5" customHeight="1" x14ac:dyDescent="0.25">
      <c r="A836" s="23">
        <f t="shared" si="0"/>
        <v>824</v>
      </c>
      <c r="B836" s="182"/>
      <c r="C836" s="79"/>
      <c r="D836" s="179"/>
      <c r="E836" s="78"/>
      <c r="F836" s="79"/>
      <c r="G836" s="183"/>
      <c r="H836" s="79"/>
      <c r="I836" s="24"/>
      <c r="J836" s="28"/>
      <c r="K836" s="184"/>
      <c r="L836" s="79"/>
      <c r="M836" s="185"/>
      <c r="N836" s="79"/>
      <c r="O836" s="186"/>
      <c r="P836" s="79"/>
      <c r="Q836" s="187"/>
      <c r="R836" s="79"/>
      <c r="S836" s="181"/>
      <c r="T836" s="79"/>
      <c r="U836" s="181"/>
      <c r="V836" s="79"/>
      <c r="W836" s="182"/>
      <c r="X836" s="79"/>
      <c r="Y836" s="182"/>
      <c r="Z836" s="79"/>
      <c r="AA836" s="181"/>
      <c r="AB836" s="79"/>
      <c r="AC836" s="181"/>
      <c r="AD836" s="79"/>
      <c r="AE836" s="182"/>
      <c r="AF836" s="79"/>
      <c r="AG836" s="182"/>
      <c r="AH836" s="79"/>
      <c r="AI836" s="181"/>
      <c r="AJ836" s="79"/>
      <c r="AK836" s="181"/>
      <c r="AL836" s="79"/>
      <c r="AM836" s="182"/>
      <c r="AN836" s="79"/>
      <c r="AO836" s="182"/>
      <c r="AP836" s="79"/>
      <c r="AQ836" s="181"/>
      <c r="AR836" s="79"/>
      <c r="AS836" s="181"/>
      <c r="AT836" s="79"/>
      <c r="AU836" s="182"/>
      <c r="AV836" s="79"/>
      <c r="AW836" s="182"/>
      <c r="AX836" s="79"/>
      <c r="AY836" s="181"/>
      <c r="AZ836" s="79"/>
      <c r="BA836" s="181"/>
      <c r="BB836" s="79"/>
      <c r="BC836" s="182"/>
      <c r="BD836" s="79"/>
      <c r="BE836" s="182"/>
      <c r="BF836" s="79"/>
      <c r="BG836" s="181"/>
      <c r="BH836" s="79"/>
      <c r="BI836" s="181"/>
      <c r="BJ836" s="79"/>
      <c r="BK836" s="182"/>
      <c r="BL836" s="79"/>
      <c r="BM836" s="182"/>
      <c r="BN836" s="79"/>
      <c r="BO836" s="180"/>
      <c r="BP836" s="78"/>
      <c r="BQ836" s="79"/>
      <c r="BR836" s="26"/>
      <c r="BS836" s="193"/>
      <c r="BT836" s="79"/>
      <c r="BU836" s="192"/>
      <c r="BV836" s="78"/>
      <c r="BW836" s="78"/>
      <c r="BX836" s="78"/>
      <c r="BY836" s="78"/>
      <c r="BZ836" s="78"/>
      <c r="CA836" s="79"/>
      <c r="CB836" s="192"/>
      <c r="CC836" s="78"/>
      <c r="CD836" s="78"/>
      <c r="CE836" s="78"/>
      <c r="CF836" s="78"/>
      <c r="CG836" s="78"/>
      <c r="CH836" s="79"/>
      <c r="CI836" s="27">
        <f t="shared" si="1"/>
        <v>0</v>
      </c>
    </row>
    <row r="837" spans="1:87" ht="34.5" customHeight="1" x14ac:dyDescent="0.25">
      <c r="A837" s="23">
        <f t="shared" si="0"/>
        <v>825</v>
      </c>
      <c r="B837" s="179"/>
      <c r="C837" s="79"/>
      <c r="D837" s="181"/>
      <c r="E837" s="78"/>
      <c r="F837" s="79"/>
      <c r="G837" s="188"/>
      <c r="H837" s="79"/>
      <c r="I837" s="24"/>
      <c r="J837" s="25"/>
      <c r="K837" s="184"/>
      <c r="L837" s="79"/>
      <c r="M837" s="189"/>
      <c r="N837" s="79"/>
      <c r="O837" s="186"/>
      <c r="P837" s="79"/>
      <c r="Q837" s="190"/>
      <c r="R837" s="79"/>
      <c r="S837" s="181"/>
      <c r="T837" s="79"/>
      <c r="U837" s="181"/>
      <c r="V837" s="79"/>
      <c r="W837" s="179"/>
      <c r="X837" s="79"/>
      <c r="Y837" s="179"/>
      <c r="Z837" s="79"/>
      <c r="AA837" s="181"/>
      <c r="AB837" s="79"/>
      <c r="AC837" s="181"/>
      <c r="AD837" s="79"/>
      <c r="AE837" s="179"/>
      <c r="AF837" s="79"/>
      <c r="AG837" s="179"/>
      <c r="AH837" s="79"/>
      <c r="AI837" s="181"/>
      <c r="AJ837" s="79"/>
      <c r="AK837" s="181"/>
      <c r="AL837" s="79"/>
      <c r="AM837" s="179"/>
      <c r="AN837" s="79"/>
      <c r="AO837" s="179"/>
      <c r="AP837" s="79"/>
      <c r="AQ837" s="181"/>
      <c r="AR837" s="79"/>
      <c r="AS837" s="181"/>
      <c r="AT837" s="79"/>
      <c r="AU837" s="179"/>
      <c r="AV837" s="79"/>
      <c r="AW837" s="179"/>
      <c r="AX837" s="79"/>
      <c r="AY837" s="181"/>
      <c r="AZ837" s="79"/>
      <c r="BA837" s="181"/>
      <c r="BB837" s="79"/>
      <c r="BC837" s="179"/>
      <c r="BD837" s="79"/>
      <c r="BE837" s="179"/>
      <c r="BF837" s="79"/>
      <c r="BG837" s="181"/>
      <c r="BH837" s="79"/>
      <c r="BI837" s="181"/>
      <c r="BJ837" s="79"/>
      <c r="BK837" s="179"/>
      <c r="BL837" s="79"/>
      <c r="BM837" s="179"/>
      <c r="BN837" s="79"/>
      <c r="BO837" s="180"/>
      <c r="BP837" s="78"/>
      <c r="BQ837" s="79"/>
      <c r="BR837" s="26"/>
      <c r="BS837" s="191"/>
      <c r="BT837" s="79"/>
      <c r="BU837" s="192"/>
      <c r="BV837" s="78"/>
      <c r="BW837" s="78"/>
      <c r="BX837" s="78"/>
      <c r="BY837" s="78"/>
      <c r="BZ837" s="78"/>
      <c r="CA837" s="79"/>
      <c r="CB837" s="192"/>
      <c r="CC837" s="78"/>
      <c r="CD837" s="78"/>
      <c r="CE837" s="78"/>
      <c r="CF837" s="78"/>
      <c r="CG837" s="78"/>
      <c r="CH837" s="79"/>
      <c r="CI837" s="27">
        <f t="shared" si="1"/>
        <v>0</v>
      </c>
    </row>
    <row r="838" spans="1:87" ht="34.5" customHeight="1" x14ac:dyDescent="0.25">
      <c r="A838" s="23">
        <f t="shared" si="0"/>
        <v>826</v>
      </c>
      <c r="B838" s="182"/>
      <c r="C838" s="79"/>
      <c r="D838" s="179"/>
      <c r="E838" s="78"/>
      <c r="F838" s="79"/>
      <c r="G838" s="183"/>
      <c r="H838" s="79"/>
      <c r="I838" s="24"/>
      <c r="J838" s="28"/>
      <c r="K838" s="184"/>
      <c r="L838" s="79"/>
      <c r="M838" s="185"/>
      <c r="N838" s="79"/>
      <c r="O838" s="186"/>
      <c r="P838" s="79"/>
      <c r="Q838" s="187"/>
      <c r="R838" s="79"/>
      <c r="S838" s="181"/>
      <c r="T838" s="79"/>
      <c r="U838" s="181"/>
      <c r="V838" s="79"/>
      <c r="W838" s="182"/>
      <c r="X838" s="79"/>
      <c r="Y838" s="182"/>
      <c r="Z838" s="79"/>
      <c r="AA838" s="181"/>
      <c r="AB838" s="79"/>
      <c r="AC838" s="181"/>
      <c r="AD838" s="79"/>
      <c r="AE838" s="182"/>
      <c r="AF838" s="79"/>
      <c r="AG838" s="182"/>
      <c r="AH838" s="79"/>
      <c r="AI838" s="181"/>
      <c r="AJ838" s="79"/>
      <c r="AK838" s="181"/>
      <c r="AL838" s="79"/>
      <c r="AM838" s="182"/>
      <c r="AN838" s="79"/>
      <c r="AO838" s="182"/>
      <c r="AP838" s="79"/>
      <c r="AQ838" s="181"/>
      <c r="AR838" s="79"/>
      <c r="AS838" s="181"/>
      <c r="AT838" s="79"/>
      <c r="AU838" s="182"/>
      <c r="AV838" s="79"/>
      <c r="AW838" s="182"/>
      <c r="AX838" s="79"/>
      <c r="AY838" s="181"/>
      <c r="AZ838" s="79"/>
      <c r="BA838" s="181"/>
      <c r="BB838" s="79"/>
      <c r="BC838" s="182"/>
      <c r="BD838" s="79"/>
      <c r="BE838" s="182"/>
      <c r="BF838" s="79"/>
      <c r="BG838" s="181"/>
      <c r="BH838" s="79"/>
      <c r="BI838" s="181"/>
      <c r="BJ838" s="79"/>
      <c r="BK838" s="182"/>
      <c r="BL838" s="79"/>
      <c r="BM838" s="182"/>
      <c r="BN838" s="79"/>
      <c r="BO838" s="180"/>
      <c r="BP838" s="78"/>
      <c r="BQ838" s="79"/>
      <c r="BR838" s="26"/>
      <c r="BS838" s="193"/>
      <c r="BT838" s="79"/>
      <c r="BU838" s="192"/>
      <c r="BV838" s="78"/>
      <c r="BW838" s="78"/>
      <c r="BX838" s="78"/>
      <c r="BY838" s="78"/>
      <c r="BZ838" s="78"/>
      <c r="CA838" s="79"/>
      <c r="CB838" s="192"/>
      <c r="CC838" s="78"/>
      <c r="CD838" s="78"/>
      <c r="CE838" s="78"/>
      <c r="CF838" s="78"/>
      <c r="CG838" s="78"/>
      <c r="CH838" s="79"/>
      <c r="CI838" s="27">
        <f t="shared" si="1"/>
        <v>0</v>
      </c>
    </row>
    <row r="839" spans="1:87" ht="34.5" customHeight="1" x14ac:dyDescent="0.25">
      <c r="A839" s="23">
        <f t="shared" si="0"/>
        <v>827</v>
      </c>
      <c r="B839" s="179"/>
      <c r="C839" s="79"/>
      <c r="D839" s="181"/>
      <c r="E839" s="78"/>
      <c r="F839" s="79"/>
      <c r="G839" s="188"/>
      <c r="H839" s="79"/>
      <c r="I839" s="24"/>
      <c r="J839" s="25"/>
      <c r="K839" s="184"/>
      <c r="L839" s="79"/>
      <c r="M839" s="189"/>
      <c r="N839" s="79"/>
      <c r="O839" s="186"/>
      <c r="P839" s="79"/>
      <c r="Q839" s="190"/>
      <c r="R839" s="79"/>
      <c r="S839" s="181"/>
      <c r="T839" s="79"/>
      <c r="U839" s="181"/>
      <c r="V839" s="79"/>
      <c r="W839" s="179"/>
      <c r="X839" s="79"/>
      <c r="Y839" s="179"/>
      <c r="Z839" s="79"/>
      <c r="AA839" s="181"/>
      <c r="AB839" s="79"/>
      <c r="AC839" s="181"/>
      <c r="AD839" s="79"/>
      <c r="AE839" s="179"/>
      <c r="AF839" s="79"/>
      <c r="AG839" s="179"/>
      <c r="AH839" s="79"/>
      <c r="AI839" s="181"/>
      <c r="AJ839" s="79"/>
      <c r="AK839" s="181"/>
      <c r="AL839" s="79"/>
      <c r="AM839" s="179"/>
      <c r="AN839" s="79"/>
      <c r="AO839" s="179"/>
      <c r="AP839" s="79"/>
      <c r="AQ839" s="181"/>
      <c r="AR839" s="79"/>
      <c r="AS839" s="181"/>
      <c r="AT839" s="79"/>
      <c r="AU839" s="179"/>
      <c r="AV839" s="79"/>
      <c r="AW839" s="179"/>
      <c r="AX839" s="79"/>
      <c r="AY839" s="181"/>
      <c r="AZ839" s="79"/>
      <c r="BA839" s="181"/>
      <c r="BB839" s="79"/>
      <c r="BC839" s="179"/>
      <c r="BD839" s="79"/>
      <c r="BE839" s="179"/>
      <c r="BF839" s="79"/>
      <c r="BG839" s="181"/>
      <c r="BH839" s="79"/>
      <c r="BI839" s="181"/>
      <c r="BJ839" s="79"/>
      <c r="BK839" s="179"/>
      <c r="BL839" s="79"/>
      <c r="BM839" s="179"/>
      <c r="BN839" s="79"/>
      <c r="BO839" s="180"/>
      <c r="BP839" s="78"/>
      <c r="BQ839" s="79"/>
      <c r="BR839" s="26"/>
      <c r="BS839" s="191"/>
      <c r="BT839" s="79"/>
      <c r="BU839" s="192"/>
      <c r="BV839" s="78"/>
      <c r="BW839" s="78"/>
      <c r="BX839" s="78"/>
      <c r="BY839" s="78"/>
      <c r="BZ839" s="78"/>
      <c r="CA839" s="79"/>
      <c r="CB839" s="192"/>
      <c r="CC839" s="78"/>
      <c r="CD839" s="78"/>
      <c r="CE839" s="78"/>
      <c r="CF839" s="78"/>
      <c r="CG839" s="78"/>
      <c r="CH839" s="79"/>
      <c r="CI839" s="27">
        <f t="shared" si="1"/>
        <v>0</v>
      </c>
    </row>
    <row r="840" spans="1:87" ht="34.5" customHeight="1" x14ac:dyDescent="0.25">
      <c r="A840" s="23">
        <f t="shared" si="0"/>
        <v>828</v>
      </c>
      <c r="B840" s="182"/>
      <c r="C840" s="79"/>
      <c r="D840" s="179"/>
      <c r="E840" s="78"/>
      <c r="F840" s="79"/>
      <c r="G840" s="183"/>
      <c r="H840" s="79"/>
      <c r="I840" s="24"/>
      <c r="J840" s="28"/>
      <c r="K840" s="184"/>
      <c r="L840" s="79"/>
      <c r="M840" s="185"/>
      <c r="N840" s="79"/>
      <c r="O840" s="186"/>
      <c r="P840" s="79"/>
      <c r="Q840" s="187"/>
      <c r="R840" s="79"/>
      <c r="S840" s="181"/>
      <c r="T840" s="79"/>
      <c r="U840" s="181"/>
      <c r="V840" s="79"/>
      <c r="W840" s="182"/>
      <c r="X840" s="79"/>
      <c r="Y840" s="182"/>
      <c r="Z840" s="79"/>
      <c r="AA840" s="181"/>
      <c r="AB840" s="79"/>
      <c r="AC840" s="181"/>
      <c r="AD840" s="79"/>
      <c r="AE840" s="182"/>
      <c r="AF840" s="79"/>
      <c r="AG840" s="182"/>
      <c r="AH840" s="79"/>
      <c r="AI840" s="181"/>
      <c r="AJ840" s="79"/>
      <c r="AK840" s="181"/>
      <c r="AL840" s="79"/>
      <c r="AM840" s="182"/>
      <c r="AN840" s="79"/>
      <c r="AO840" s="182"/>
      <c r="AP840" s="79"/>
      <c r="AQ840" s="181"/>
      <c r="AR840" s="79"/>
      <c r="AS840" s="181"/>
      <c r="AT840" s="79"/>
      <c r="AU840" s="182"/>
      <c r="AV840" s="79"/>
      <c r="AW840" s="182"/>
      <c r="AX840" s="79"/>
      <c r="AY840" s="181"/>
      <c r="AZ840" s="79"/>
      <c r="BA840" s="181"/>
      <c r="BB840" s="79"/>
      <c r="BC840" s="182"/>
      <c r="BD840" s="79"/>
      <c r="BE840" s="182"/>
      <c r="BF840" s="79"/>
      <c r="BG840" s="181"/>
      <c r="BH840" s="79"/>
      <c r="BI840" s="181"/>
      <c r="BJ840" s="79"/>
      <c r="BK840" s="182"/>
      <c r="BL840" s="79"/>
      <c r="BM840" s="182"/>
      <c r="BN840" s="79"/>
      <c r="BO840" s="180"/>
      <c r="BP840" s="78"/>
      <c r="BQ840" s="79"/>
      <c r="BR840" s="26"/>
      <c r="BS840" s="193"/>
      <c r="BT840" s="79"/>
      <c r="BU840" s="192"/>
      <c r="BV840" s="78"/>
      <c r="BW840" s="78"/>
      <c r="BX840" s="78"/>
      <c r="BY840" s="78"/>
      <c r="BZ840" s="78"/>
      <c r="CA840" s="79"/>
      <c r="CB840" s="192"/>
      <c r="CC840" s="78"/>
      <c r="CD840" s="78"/>
      <c r="CE840" s="78"/>
      <c r="CF840" s="78"/>
      <c r="CG840" s="78"/>
      <c r="CH840" s="79"/>
      <c r="CI840" s="27">
        <f t="shared" si="1"/>
        <v>0</v>
      </c>
    </row>
    <row r="841" spans="1:87" ht="34.5" customHeight="1" x14ac:dyDescent="0.25">
      <c r="A841" s="23">
        <f t="shared" si="0"/>
        <v>829</v>
      </c>
      <c r="B841" s="179"/>
      <c r="C841" s="79"/>
      <c r="D841" s="181"/>
      <c r="E841" s="78"/>
      <c r="F841" s="79"/>
      <c r="G841" s="188"/>
      <c r="H841" s="79"/>
      <c r="I841" s="24"/>
      <c r="J841" s="25"/>
      <c r="K841" s="184"/>
      <c r="L841" s="79"/>
      <c r="M841" s="189"/>
      <c r="N841" s="79"/>
      <c r="O841" s="186"/>
      <c r="P841" s="79"/>
      <c r="Q841" s="190"/>
      <c r="R841" s="79"/>
      <c r="S841" s="181"/>
      <c r="T841" s="79"/>
      <c r="U841" s="181"/>
      <c r="V841" s="79"/>
      <c r="W841" s="179"/>
      <c r="X841" s="79"/>
      <c r="Y841" s="179"/>
      <c r="Z841" s="79"/>
      <c r="AA841" s="181"/>
      <c r="AB841" s="79"/>
      <c r="AC841" s="181"/>
      <c r="AD841" s="79"/>
      <c r="AE841" s="179"/>
      <c r="AF841" s="79"/>
      <c r="AG841" s="179"/>
      <c r="AH841" s="79"/>
      <c r="AI841" s="181"/>
      <c r="AJ841" s="79"/>
      <c r="AK841" s="181"/>
      <c r="AL841" s="79"/>
      <c r="AM841" s="179"/>
      <c r="AN841" s="79"/>
      <c r="AO841" s="179"/>
      <c r="AP841" s="79"/>
      <c r="AQ841" s="181"/>
      <c r="AR841" s="79"/>
      <c r="AS841" s="181"/>
      <c r="AT841" s="79"/>
      <c r="AU841" s="179"/>
      <c r="AV841" s="79"/>
      <c r="AW841" s="179"/>
      <c r="AX841" s="79"/>
      <c r="AY841" s="181"/>
      <c r="AZ841" s="79"/>
      <c r="BA841" s="181"/>
      <c r="BB841" s="79"/>
      <c r="BC841" s="179"/>
      <c r="BD841" s="79"/>
      <c r="BE841" s="179"/>
      <c r="BF841" s="79"/>
      <c r="BG841" s="181"/>
      <c r="BH841" s="79"/>
      <c r="BI841" s="181"/>
      <c r="BJ841" s="79"/>
      <c r="BK841" s="179"/>
      <c r="BL841" s="79"/>
      <c r="BM841" s="179"/>
      <c r="BN841" s="79"/>
      <c r="BO841" s="180"/>
      <c r="BP841" s="78"/>
      <c r="BQ841" s="79"/>
      <c r="BR841" s="26"/>
      <c r="BS841" s="191"/>
      <c r="BT841" s="79"/>
      <c r="BU841" s="192"/>
      <c r="BV841" s="78"/>
      <c r="BW841" s="78"/>
      <c r="BX841" s="78"/>
      <c r="BY841" s="78"/>
      <c r="BZ841" s="78"/>
      <c r="CA841" s="79"/>
      <c r="CB841" s="192"/>
      <c r="CC841" s="78"/>
      <c r="CD841" s="78"/>
      <c r="CE841" s="78"/>
      <c r="CF841" s="78"/>
      <c r="CG841" s="78"/>
      <c r="CH841" s="79"/>
      <c r="CI841" s="27">
        <f t="shared" si="1"/>
        <v>0</v>
      </c>
    </row>
    <row r="842" spans="1:87" ht="34.5" customHeight="1" x14ac:dyDescent="0.25">
      <c r="A842" s="23">
        <f t="shared" si="0"/>
        <v>830</v>
      </c>
      <c r="B842" s="182"/>
      <c r="C842" s="79"/>
      <c r="D842" s="179"/>
      <c r="E842" s="78"/>
      <c r="F842" s="79"/>
      <c r="G842" s="183"/>
      <c r="H842" s="79"/>
      <c r="I842" s="24"/>
      <c r="J842" s="28"/>
      <c r="K842" s="184"/>
      <c r="L842" s="79"/>
      <c r="M842" s="185"/>
      <c r="N842" s="79"/>
      <c r="O842" s="186"/>
      <c r="P842" s="79"/>
      <c r="Q842" s="187"/>
      <c r="R842" s="79"/>
      <c r="S842" s="181"/>
      <c r="T842" s="79"/>
      <c r="U842" s="181"/>
      <c r="V842" s="79"/>
      <c r="W842" s="182"/>
      <c r="X842" s="79"/>
      <c r="Y842" s="182"/>
      <c r="Z842" s="79"/>
      <c r="AA842" s="181"/>
      <c r="AB842" s="79"/>
      <c r="AC842" s="181"/>
      <c r="AD842" s="79"/>
      <c r="AE842" s="182"/>
      <c r="AF842" s="79"/>
      <c r="AG842" s="182"/>
      <c r="AH842" s="79"/>
      <c r="AI842" s="181"/>
      <c r="AJ842" s="79"/>
      <c r="AK842" s="181"/>
      <c r="AL842" s="79"/>
      <c r="AM842" s="182"/>
      <c r="AN842" s="79"/>
      <c r="AO842" s="182"/>
      <c r="AP842" s="79"/>
      <c r="AQ842" s="181"/>
      <c r="AR842" s="79"/>
      <c r="AS842" s="181"/>
      <c r="AT842" s="79"/>
      <c r="AU842" s="182"/>
      <c r="AV842" s="79"/>
      <c r="AW842" s="182"/>
      <c r="AX842" s="79"/>
      <c r="AY842" s="181"/>
      <c r="AZ842" s="79"/>
      <c r="BA842" s="181"/>
      <c r="BB842" s="79"/>
      <c r="BC842" s="182"/>
      <c r="BD842" s="79"/>
      <c r="BE842" s="182"/>
      <c r="BF842" s="79"/>
      <c r="BG842" s="181"/>
      <c r="BH842" s="79"/>
      <c r="BI842" s="181"/>
      <c r="BJ842" s="79"/>
      <c r="BK842" s="182"/>
      <c r="BL842" s="79"/>
      <c r="BM842" s="182"/>
      <c r="BN842" s="79"/>
      <c r="BO842" s="180"/>
      <c r="BP842" s="78"/>
      <c r="BQ842" s="79"/>
      <c r="BR842" s="26"/>
      <c r="BS842" s="193"/>
      <c r="BT842" s="79"/>
      <c r="BU842" s="192"/>
      <c r="BV842" s="78"/>
      <c r="BW842" s="78"/>
      <c r="BX842" s="78"/>
      <c r="BY842" s="78"/>
      <c r="BZ842" s="78"/>
      <c r="CA842" s="79"/>
      <c r="CB842" s="192"/>
      <c r="CC842" s="78"/>
      <c r="CD842" s="78"/>
      <c r="CE842" s="78"/>
      <c r="CF842" s="78"/>
      <c r="CG842" s="78"/>
      <c r="CH842" s="79"/>
      <c r="CI842" s="27">
        <f t="shared" si="1"/>
        <v>0</v>
      </c>
    </row>
    <row r="843" spans="1:87" ht="34.5" customHeight="1" x14ac:dyDescent="0.25">
      <c r="A843" s="23">
        <f t="shared" si="0"/>
        <v>831</v>
      </c>
      <c r="B843" s="179"/>
      <c r="C843" s="79"/>
      <c r="D843" s="181"/>
      <c r="E843" s="78"/>
      <c r="F843" s="79"/>
      <c r="G843" s="188"/>
      <c r="H843" s="79"/>
      <c r="I843" s="24"/>
      <c r="J843" s="25"/>
      <c r="K843" s="184"/>
      <c r="L843" s="79"/>
      <c r="M843" s="189"/>
      <c r="N843" s="79"/>
      <c r="O843" s="186"/>
      <c r="P843" s="79"/>
      <c r="Q843" s="190"/>
      <c r="R843" s="79"/>
      <c r="S843" s="181"/>
      <c r="T843" s="79"/>
      <c r="U843" s="181"/>
      <c r="V843" s="79"/>
      <c r="W843" s="179"/>
      <c r="X843" s="79"/>
      <c r="Y843" s="179"/>
      <c r="Z843" s="79"/>
      <c r="AA843" s="181"/>
      <c r="AB843" s="79"/>
      <c r="AC843" s="181"/>
      <c r="AD843" s="79"/>
      <c r="AE843" s="179"/>
      <c r="AF843" s="79"/>
      <c r="AG843" s="179"/>
      <c r="AH843" s="79"/>
      <c r="AI843" s="181"/>
      <c r="AJ843" s="79"/>
      <c r="AK843" s="181"/>
      <c r="AL843" s="79"/>
      <c r="AM843" s="179"/>
      <c r="AN843" s="79"/>
      <c r="AO843" s="179"/>
      <c r="AP843" s="79"/>
      <c r="AQ843" s="181"/>
      <c r="AR843" s="79"/>
      <c r="AS843" s="181"/>
      <c r="AT843" s="79"/>
      <c r="AU843" s="179"/>
      <c r="AV843" s="79"/>
      <c r="AW843" s="179"/>
      <c r="AX843" s="79"/>
      <c r="AY843" s="181"/>
      <c r="AZ843" s="79"/>
      <c r="BA843" s="181"/>
      <c r="BB843" s="79"/>
      <c r="BC843" s="179"/>
      <c r="BD843" s="79"/>
      <c r="BE843" s="179"/>
      <c r="BF843" s="79"/>
      <c r="BG843" s="181"/>
      <c r="BH843" s="79"/>
      <c r="BI843" s="181"/>
      <c r="BJ843" s="79"/>
      <c r="BK843" s="179"/>
      <c r="BL843" s="79"/>
      <c r="BM843" s="179"/>
      <c r="BN843" s="79"/>
      <c r="BO843" s="180"/>
      <c r="BP843" s="78"/>
      <c r="BQ843" s="79"/>
      <c r="BR843" s="26"/>
      <c r="BS843" s="191"/>
      <c r="BT843" s="79"/>
      <c r="BU843" s="192"/>
      <c r="BV843" s="78"/>
      <c r="BW843" s="78"/>
      <c r="BX843" s="78"/>
      <c r="BY843" s="78"/>
      <c r="BZ843" s="78"/>
      <c r="CA843" s="79"/>
      <c r="CB843" s="192"/>
      <c r="CC843" s="78"/>
      <c r="CD843" s="78"/>
      <c r="CE843" s="78"/>
      <c r="CF843" s="78"/>
      <c r="CG843" s="78"/>
      <c r="CH843" s="79"/>
      <c r="CI843" s="27">
        <f t="shared" si="1"/>
        <v>0</v>
      </c>
    </row>
    <row r="844" spans="1:87" ht="34.5" customHeight="1" x14ac:dyDescent="0.25">
      <c r="A844" s="23">
        <f t="shared" si="0"/>
        <v>832</v>
      </c>
      <c r="B844" s="182"/>
      <c r="C844" s="79"/>
      <c r="D844" s="179"/>
      <c r="E844" s="78"/>
      <c r="F844" s="79"/>
      <c r="G844" s="183"/>
      <c r="H844" s="79"/>
      <c r="I844" s="24"/>
      <c r="J844" s="28"/>
      <c r="K844" s="184"/>
      <c r="L844" s="79"/>
      <c r="M844" s="185"/>
      <c r="N844" s="79"/>
      <c r="O844" s="186"/>
      <c r="P844" s="79"/>
      <c r="Q844" s="187"/>
      <c r="R844" s="79"/>
      <c r="S844" s="181"/>
      <c r="T844" s="79"/>
      <c r="U844" s="181"/>
      <c r="V844" s="79"/>
      <c r="W844" s="182"/>
      <c r="X844" s="79"/>
      <c r="Y844" s="182"/>
      <c r="Z844" s="79"/>
      <c r="AA844" s="181"/>
      <c r="AB844" s="79"/>
      <c r="AC844" s="181"/>
      <c r="AD844" s="79"/>
      <c r="AE844" s="182"/>
      <c r="AF844" s="79"/>
      <c r="AG844" s="182"/>
      <c r="AH844" s="79"/>
      <c r="AI844" s="181"/>
      <c r="AJ844" s="79"/>
      <c r="AK844" s="181"/>
      <c r="AL844" s="79"/>
      <c r="AM844" s="182"/>
      <c r="AN844" s="79"/>
      <c r="AO844" s="182"/>
      <c r="AP844" s="79"/>
      <c r="AQ844" s="181"/>
      <c r="AR844" s="79"/>
      <c r="AS844" s="181"/>
      <c r="AT844" s="79"/>
      <c r="AU844" s="182"/>
      <c r="AV844" s="79"/>
      <c r="AW844" s="182"/>
      <c r="AX844" s="79"/>
      <c r="AY844" s="181"/>
      <c r="AZ844" s="79"/>
      <c r="BA844" s="181"/>
      <c r="BB844" s="79"/>
      <c r="BC844" s="182"/>
      <c r="BD844" s="79"/>
      <c r="BE844" s="182"/>
      <c r="BF844" s="79"/>
      <c r="BG844" s="181"/>
      <c r="BH844" s="79"/>
      <c r="BI844" s="181"/>
      <c r="BJ844" s="79"/>
      <c r="BK844" s="182"/>
      <c r="BL844" s="79"/>
      <c r="BM844" s="182"/>
      <c r="BN844" s="79"/>
      <c r="BO844" s="180"/>
      <c r="BP844" s="78"/>
      <c r="BQ844" s="79"/>
      <c r="BR844" s="26"/>
      <c r="BS844" s="193"/>
      <c r="BT844" s="79"/>
      <c r="BU844" s="192"/>
      <c r="BV844" s="78"/>
      <c r="BW844" s="78"/>
      <c r="BX844" s="78"/>
      <c r="BY844" s="78"/>
      <c r="BZ844" s="78"/>
      <c r="CA844" s="79"/>
      <c r="CB844" s="192"/>
      <c r="CC844" s="78"/>
      <c r="CD844" s="78"/>
      <c r="CE844" s="78"/>
      <c r="CF844" s="78"/>
      <c r="CG844" s="78"/>
      <c r="CH844" s="79"/>
      <c r="CI844" s="27">
        <f t="shared" si="1"/>
        <v>0</v>
      </c>
    </row>
    <row r="845" spans="1:87" ht="34.5" customHeight="1" x14ac:dyDescent="0.25">
      <c r="A845" s="23">
        <f t="shared" si="0"/>
        <v>833</v>
      </c>
      <c r="B845" s="179"/>
      <c r="C845" s="79"/>
      <c r="D845" s="181"/>
      <c r="E845" s="78"/>
      <c r="F845" s="79"/>
      <c r="G845" s="188"/>
      <c r="H845" s="79"/>
      <c r="I845" s="24"/>
      <c r="J845" s="25"/>
      <c r="K845" s="184"/>
      <c r="L845" s="79"/>
      <c r="M845" s="189"/>
      <c r="N845" s="79"/>
      <c r="O845" s="186"/>
      <c r="P845" s="79"/>
      <c r="Q845" s="190"/>
      <c r="R845" s="79"/>
      <c r="S845" s="181"/>
      <c r="T845" s="79"/>
      <c r="U845" s="181"/>
      <c r="V845" s="79"/>
      <c r="W845" s="179"/>
      <c r="X845" s="79"/>
      <c r="Y845" s="179"/>
      <c r="Z845" s="79"/>
      <c r="AA845" s="181"/>
      <c r="AB845" s="79"/>
      <c r="AC845" s="181"/>
      <c r="AD845" s="79"/>
      <c r="AE845" s="179"/>
      <c r="AF845" s="79"/>
      <c r="AG845" s="179"/>
      <c r="AH845" s="79"/>
      <c r="AI845" s="181"/>
      <c r="AJ845" s="79"/>
      <c r="AK845" s="181"/>
      <c r="AL845" s="79"/>
      <c r="AM845" s="179"/>
      <c r="AN845" s="79"/>
      <c r="AO845" s="179"/>
      <c r="AP845" s="79"/>
      <c r="AQ845" s="181"/>
      <c r="AR845" s="79"/>
      <c r="AS845" s="181"/>
      <c r="AT845" s="79"/>
      <c r="AU845" s="179"/>
      <c r="AV845" s="79"/>
      <c r="AW845" s="179"/>
      <c r="AX845" s="79"/>
      <c r="AY845" s="181"/>
      <c r="AZ845" s="79"/>
      <c r="BA845" s="181"/>
      <c r="BB845" s="79"/>
      <c r="BC845" s="179"/>
      <c r="BD845" s="79"/>
      <c r="BE845" s="179"/>
      <c r="BF845" s="79"/>
      <c r="BG845" s="181"/>
      <c r="BH845" s="79"/>
      <c r="BI845" s="181"/>
      <c r="BJ845" s="79"/>
      <c r="BK845" s="179"/>
      <c r="BL845" s="79"/>
      <c r="BM845" s="179"/>
      <c r="BN845" s="79"/>
      <c r="BO845" s="180"/>
      <c r="BP845" s="78"/>
      <c r="BQ845" s="79"/>
      <c r="BR845" s="26"/>
      <c r="BS845" s="191"/>
      <c r="BT845" s="79"/>
      <c r="BU845" s="192"/>
      <c r="BV845" s="78"/>
      <c r="BW845" s="78"/>
      <c r="BX845" s="78"/>
      <c r="BY845" s="78"/>
      <c r="BZ845" s="78"/>
      <c r="CA845" s="79"/>
      <c r="CB845" s="192"/>
      <c r="CC845" s="78"/>
      <c r="CD845" s="78"/>
      <c r="CE845" s="78"/>
      <c r="CF845" s="78"/>
      <c r="CG845" s="78"/>
      <c r="CH845" s="79"/>
      <c r="CI845" s="27">
        <f t="shared" si="1"/>
        <v>0</v>
      </c>
    </row>
    <row r="846" spans="1:87" ht="34.5" customHeight="1" x14ac:dyDescent="0.25">
      <c r="A846" s="23">
        <f t="shared" si="0"/>
        <v>834</v>
      </c>
      <c r="B846" s="182"/>
      <c r="C846" s="79"/>
      <c r="D846" s="179"/>
      <c r="E846" s="78"/>
      <c r="F846" s="79"/>
      <c r="G846" s="183"/>
      <c r="H846" s="79"/>
      <c r="I846" s="24"/>
      <c r="J846" s="28"/>
      <c r="K846" s="184"/>
      <c r="L846" s="79"/>
      <c r="M846" s="185"/>
      <c r="N846" s="79"/>
      <c r="O846" s="186"/>
      <c r="P846" s="79"/>
      <c r="Q846" s="187"/>
      <c r="R846" s="79"/>
      <c r="S846" s="181"/>
      <c r="T846" s="79"/>
      <c r="U846" s="181"/>
      <c r="V846" s="79"/>
      <c r="W846" s="182"/>
      <c r="X846" s="79"/>
      <c r="Y846" s="182"/>
      <c r="Z846" s="79"/>
      <c r="AA846" s="181"/>
      <c r="AB846" s="79"/>
      <c r="AC846" s="181"/>
      <c r="AD846" s="79"/>
      <c r="AE846" s="182"/>
      <c r="AF846" s="79"/>
      <c r="AG846" s="182"/>
      <c r="AH846" s="79"/>
      <c r="AI846" s="181"/>
      <c r="AJ846" s="79"/>
      <c r="AK846" s="181"/>
      <c r="AL846" s="79"/>
      <c r="AM846" s="182"/>
      <c r="AN846" s="79"/>
      <c r="AO846" s="182"/>
      <c r="AP846" s="79"/>
      <c r="AQ846" s="181"/>
      <c r="AR846" s="79"/>
      <c r="AS846" s="181"/>
      <c r="AT846" s="79"/>
      <c r="AU846" s="182"/>
      <c r="AV846" s="79"/>
      <c r="AW846" s="182"/>
      <c r="AX846" s="79"/>
      <c r="AY846" s="181"/>
      <c r="AZ846" s="79"/>
      <c r="BA846" s="181"/>
      <c r="BB846" s="79"/>
      <c r="BC846" s="182"/>
      <c r="BD846" s="79"/>
      <c r="BE846" s="182"/>
      <c r="BF846" s="79"/>
      <c r="BG846" s="181"/>
      <c r="BH846" s="79"/>
      <c r="BI846" s="181"/>
      <c r="BJ846" s="79"/>
      <c r="BK846" s="182"/>
      <c r="BL846" s="79"/>
      <c r="BM846" s="182"/>
      <c r="BN846" s="79"/>
      <c r="BO846" s="180"/>
      <c r="BP846" s="78"/>
      <c r="BQ846" s="79"/>
      <c r="BR846" s="26"/>
      <c r="BS846" s="193"/>
      <c r="BT846" s="79"/>
      <c r="BU846" s="192"/>
      <c r="BV846" s="78"/>
      <c r="BW846" s="78"/>
      <c r="BX846" s="78"/>
      <c r="BY846" s="78"/>
      <c r="BZ846" s="78"/>
      <c r="CA846" s="79"/>
      <c r="CB846" s="192"/>
      <c r="CC846" s="78"/>
      <c r="CD846" s="78"/>
      <c r="CE846" s="78"/>
      <c r="CF846" s="78"/>
      <c r="CG846" s="78"/>
      <c r="CH846" s="79"/>
      <c r="CI846" s="27">
        <f t="shared" si="1"/>
        <v>0</v>
      </c>
    </row>
    <row r="847" spans="1:87" ht="34.5" customHeight="1" x14ac:dyDescent="0.25">
      <c r="A847" s="23">
        <f t="shared" si="0"/>
        <v>835</v>
      </c>
      <c r="B847" s="179"/>
      <c r="C847" s="79"/>
      <c r="D847" s="181"/>
      <c r="E847" s="78"/>
      <c r="F847" s="79"/>
      <c r="G847" s="188"/>
      <c r="H847" s="79"/>
      <c r="I847" s="24"/>
      <c r="J847" s="25"/>
      <c r="K847" s="184"/>
      <c r="L847" s="79"/>
      <c r="M847" s="189"/>
      <c r="N847" s="79"/>
      <c r="O847" s="186"/>
      <c r="P847" s="79"/>
      <c r="Q847" s="190"/>
      <c r="R847" s="79"/>
      <c r="S847" s="181"/>
      <c r="T847" s="79"/>
      <c r="U847" s="181"/>
      <c r="V847" s="79"/>
      <c r="W847" s="179"/>
      <c r="X847" s="79"/>
      <c r="Y847" s="179"/>
      <c r="Z847" s="79"/>
      <c r="AA847" s="181"/>
      <c r="AB847" s="79"/>
      <c r="AC847" s="181"/>
      <c r="AD847" s="79"/>
      <c r="AE847" s="179"/>
      <c r="AF847" s="79"/>
      <c r="AG847" s="179"/>
      <c r="AH847" s="79"/>
      <c r="AI847" s="181"/>
      <c r="AJ847" s="79"/>
      <c r="AK847" s="181"/>
      <c r="AL847" s="79"/>
      <c r="AM847" s="179"/>
      <c r="AN847" s="79"/>
      <c r="AO847" s="179"/>
      <c r="AP847" s="79"/>
      <c r="AQ847" s="181"/>
      <c r="AR847" s="79"/>
      <c r="AS847" s="181"/>
      <c r="AT847" s="79"/>
      <c r="AU847" s="179"/>
      <c r="AV847" s="79"/>
      <c r="AW847" s="179"/>
      <c r="AX847" s="79"/>
      <c r="AY847" s="181"/>
      <c r="AZ847" s="79"/>
      <c r="BA847" s="181"/>
      <c r="BB847" s="79"/>
      <c r="BC847" s="179"/>
      <c r="BD847" s="79"/>
      <c r="BE847" s="179"/>
      <c r="BF847" s="79"/>
      <c r="BG847" s="181"/>
      <c r="BH847" s="79"/>
      <c r="BI847" s="181"/>
      <c r="BJ847" s="79"/>
      <c r="BK847" s="179"/>
      <c r="BL847" s="79"/>
      <c r="BM847" s="179"/>
      <c r="BN847" s="79"/>
      <c r="BO847" s="180"/>
      <c r="BP847" s="78"/>
      <c r="BQ847" s="79"/>
      <c r="BR847" s="26"/>
      <c r="BS847" s="191"/>
      <c r="BT847" s="79"/>
      <c r="BU847" s="192"/>
      <c r="BV847" s="78"/>
      <c r="BW847" s="78"/>
      <c r="BX847" s="78"/>
      <c r="BY847" s="78"/>
      <c r="BZ847" s="78"/>
      <c r="CA847" s="79"/>
      <c r="CB847" s="192"/>
      <c r="CC847" s="78"/>
      <c r="CD847" s="78"/>
      <c r="CE847" s="78"/>
      <c r="CF847" s="78"/>
      <c r="CG847" s="78"/>
      <c r="CH847" s="79"/>
      <c r="CI847" s="27">
        <f t="shared" si="1"/>
        <v>0</v>
      </c>
    </row>
    <row r="848" spans="1:87" ht="34.5" customHeight="1" x14ac:dyDescent="0.25">
      <c r="A848" s="23">
        <f t="shared" si="0"/>
        <v>836</v>
      </c>
      <c r="B848" s="182"/>
      <c r="C848" s="79"/>
      <c r="D848" s="179"/>
      <c r="E848" s="78"/>
      <c r="F848" s="79"/>
      <c r="G848" s="183"/>
      <c r="H848" s="79"/>
      <c r="I848" s="24"/>
      <c r="J848" s="28"/>
      <c r="K848" s="184"/>
      <c r="L848" s="79"/>
      <c r="M848" s="185"/>
      <c r="N848" s="79"/>
      <c r="O848" s="186"/>
      <c r="P848" s="79"/>
      <c r="Q848" s="187"/>
      <c r="R848" s="79"/>
      <c r="S848" s="181"/>
      <c r="T848" s="79"/>
      <c r="U848" s="181"/>
      <c r="V848" s="79"/>
      <c r="W848" s="182"/>
      <c r="X848" s="79"/>
      <c r="Y848" s="182"/>
      <c r="Z848" s="79"/>
      <c r="AA848" s="181"/>
      <c r="AB848" s="79"/>
      <c r="AC848" s="181"/>
      <c r="AD848" s="79"/>
      <c r="AE848" s="182"/>
      <c r="AF848" s="79"/>
      <c r="AG848" s="182"/>
      <c r="AH848" s="79"/>
      <c r="AI848" s="181"/>
      <c r="AJ848" s="79"/>
      <c r="AK848" s="181"/>
      <c r="AL848" s="79"/>
      <c r="AM848" s="182"/>
      <c r="AN848" s="79"/>
      <c r="AO848" s="182"/>
      <c r="AP848" s="79"/>
      <c r="AQ848" s="181"/>
      <c r="AR848" s="79"/>
      <c r="AS848" s="181"/>
      <c r="AT848" s="79"/>
      <c r="AU848" s="182"/>
      <c r="AV848" s="79"/>
      <c r="AW848" s="182"/>
      <c r="AX848" s="79"/>
      <c r="AY848" s="181"/>
      <c r="AZ848" s="79"/>
      <c r="BA848" s="181"/>
      <c r="BB848" s="79"/>
      <c r="BC848" s="182"/>
      <c r="BD848" s="79"/>
      <c r="BE848" s="182"/>
      <c r="BF848" s="79"/>
      <c r="BG848" s="181"/>
      <c r="BH848" s="79"/>
      <c r="BI848" s="181"/>
      <c r="BJ848" s="79"/>
      <c r="BK848" s="182"/>
      <c r="BL848" s="79"/>
      <c r="BM848" s="182"/>
      <c r="BN848" s="79"/>
      <c r="BO848" s="180"/>
      <c r="BP848" s="78"/>
      <c r="BQ848" s="79"/>
      <c r="BR848" s="26"/>
      <c r="BS848" s="193"/>
      <c r="BT848" s="79"/>
      <c r="BU848" s="192"/>
      <c r="BV848" s="78"/>
      <c r="BW848" s="78"/>
      <c r="BX848" s="78"/>
      <c r="BY848" s="78"/>
      <c r="BZ848" s="78"/>
      <c r="CA848" s="79"/>
      <c r="CB848" s="192"/>
      <c r="CC848" s="78"/>
      <c r="CD848" s="78"/>
      <c r="CE848" s="78"/>
      <c r="CF848" s="78"/>
      <c r="CG848" s="78"/>
      <c r="CH848" s="79"/>
      <c r="CI848" s="27">
        <f t="shared" si="1"/>
        <v>0</v>
      </c>
    </row>
    <row r="849" spans="1:87" ht="34.5" customHeight="1" x14ac:dyDescent="0.25">
      <c r="A849" s="23">
        <f t="shared" si="0"/>
        <v>837</v>
      </c>
      <c r="B849" s="179"/>
      <c r="C849" s="79"/>
      <c r="D849" s="181"/>
      <c r="E849" s="78"/>
      <c r="F849" s="79"/>
      <c r="G849" s="188"/>
      <c r="H849" s="79"/>
      <c r="I849" s="24"/>
      <c r="J849" s="25"/>
      <c r="K849" s="184"/>
      <c r="L849" s="79"/>
      <c r="M849" s="189"/>
      <c r="N849" s="79"/>
      <c r="O849" s="186"/>
      <c r="P849" s="79"/>
      <c r="Q849" s="190"/>
      <c r="R849" s="79"/>
      <c r="S849" s="181"/>
      <c r="T849" s="79"/>
      <c r="U849" s="181"/>
      <c r="V849" s="79"/>
      <c r="W849" s="179"/>
      <c r="X849" s="79"/>
      <c r="Y849" s="179"/>
      <c r="Z849" s="79"/>
      <c r="AA849" s="181"/>
      <c r="AB849" s="79"/>
      <c r="AC849" s="181"/>
      <c r="AD849" s="79"/>
      <c r="AE849" s="179"/>
      <c r="AF849" s="79"/>
      <c r="AG849" s="179"/>
      <c r="AH849" s="79"/>
      <c r="AI849" s="181"/>
      <c r="AJ849" s="79"/>
      <c r="AK849" s="181"/>
      <c r="AL849" s="79"/>
      <c r="AM849" s="179"/>
      <c r="AN849" s="79"/>
      <c r="AO849" s="179"/>
      <c r="AP849" s="79"/>
      <c r="AQ849" s="181"/>
      <c r="AR849" s="79"/>
      <c r="AS849" s="181"/>
      <c r="AT849" s="79"/>
      <c r="AU849" s="179"/>
      <c r="AV849" s="79"/>
      <c r="AW849" s="179"/>
      <c r="AX849" s="79"/>
      <c r="AY849" s="181"/>
      <c r="AZ849" s="79"/>
      <c r="BA849" s="181"/>
      <c r="BB849" s="79"/>
      <c r="BC849" s="179"/>
      <c r="BD849" s="79"/>
      <c r="BE849" s="179"/>
      <c r="BF849" s="79"/>
      <c r="BG849" s="181"/>
      <c r="BH849" s="79"/>
      <c r="BI849" s="181"/>
      <c r="BJ849" s="79"/>
      <c r="BK849" s="179"/>
      <c r="BL849" s="79"/>
      <c r="BM849" s="179"/>
      <c r="BN849" s="79"/>
      <c r="BO849" s="180"/>
      <c r="BP849" s="78"/>
      <c r="BQ849" s="79"/>
      <c r="BR849" s="26"/>
      <c r="BS849" s="191"/>
      <c r="BT849" s="79"/>
      <c r="BU849" s="192"/>
      <c r="BV849" s="78"/>
      <c r="BW849" s="78"/>
      <c r="BX849" s="78"/>
      <c r="BY849" s="78"/>
      <c r="BZ849" s="78"/>
      <c r="CA849" s="79"/>
      <c r="CB849" s="192"/>
      <c r="CC849" s="78"/>
      <c r="CD849" s="78"/>
      <c r="CE849" s="78"/>
      <c r="CF849" s="78"/>
      <c r="CG849" s="78"/>
      <c r="CH849" s="79"/>
      <c r="CI849" s="27">
        <f t="shared" si="1"/>
        <v>0</v>
      </c>
    </row>
    <row r="850" spans="1:87" ht="34.5" customHeight="1" x14ac:dyDescent="0.25">
      <c r="A850" s="23">
        <f t="shared" si="0"/>
        <v>838</v>
      </c>
      <c r="B850" s="182"/>
      <c r="C850" s="79"/>
      <c r="D850" s="179"/>
      <c r="E850" s="78"/>
      <c r="F850" s="79"/>
      <c r="G850" s="183"/>
      <c r="H850" s="79"/>
      <c r="I850" s="24"/>
      <c r="J850" s="28"/>
      <c r="K850" s="184"/>
      <c r="L850" s="79"/>
      <c r="M850" s="185"/>
      <c r="N850" s="79"/>
      <c r="O850" s="186"/>
      <c r="P850" s="79"/>
      <c r="Q850" s="187"/>
      <c r="R850" s="79"/>
      <c r="S850" s="181"/>
      <c r="T850" s="79"/>
      <c r="U850" s="181"/>
      <c r="V850" s="79"/>
      <c r="W850" s="182"/>
      <c r="X850" s="79"/>
      <c r="Y850" s="182"/>
      <c r="Z850" s="79"/>
      <c r="AA850" s="181"/>
      <c r="AB850" s="79"/>
      <c r="AC850" s="181"/>
      <c r="AD850" s="79"/>
      <c r="AE850" s="182"/>
      <c r="AF850" s="79"/>
      <c r="AG850" s="182"/>
      <c r="AH850" s="79"/>
      <c r="AI850" s="181"/>
      <c r="AJ850" s="79"/>
      <c r="AK850" s="181"/>
      <c r="AL850" s="79"/>
      <c r="AM850" s="182"/>
      <c r="AN850" s="79"/>
      <c r="AO850" s="182"/>
      <c r="AP850" s="79"/>
      <c r="AQ850" s="181"/>
      <c r="AR850" s="79"/>
      <c r="AS850" s="181"/>
      <c r="AT850" s="79"/>
      <c r="AU850" s="182"/>
      <c r="AV850" s="79"/>
      <c r="AW850" s="182"/>
      <c r="AX850" s="79"/>
      <c r="AY850" s="181"/>
      <c r="AZ850" s="79"/>
      <c r="BA850" s="181"/>
      <c r="BB850" s="79"/>
      <c r="BC850" s="182"/>
      <c r="BD850" s="79"/>
      <c r="BE850" s="182"/>
      <c r="BF850" s="79"/>
      <c r="BG850" s="181"/>
      <c r="BH850" s="79"/>
      <c r="BI850" s="181"/>
      <c r="BJ850" s="79"/>
      <c r="BK850" s="182"/>
      <c r="BL850" s="79"/>
      <c r="BM850" s="182"/>
      <c r="BN850" s="79"/>
      <c r="BO850" s="180"/>
      <c r="BP850" s="78"/>
      <c r="BQ850" s="79"/>
      <c r="BR850" s="26"/>
      <c r="BS850" s="193"/>
      <c r="BT850" s="79"/>
      <c r="BU850" s="192"/>
      <c r="BV850" s="78"/>
      <c r="BW850" s="78"/>
      <c r="BX850" s="78"/>
      <c r="BY850" s="78"/>
      <c r="BZ850" s="78"/>
      <c r="CA850" s="79"/>
      <c r="CB850" s="192"/>
      <c r="CC850" s="78"/>
      <c r="CD850" s="78"/>
      <c r="CE850" s="78"/>
      <c r="CF850" s="78"/>
      <c r="CG850" s="78"/>
      <c r="CH850" s="79"/>
      <c r="CI850" s="27">
        <f t="shared" si="1"/>
        <v>0</v>
      </c>
    </row>
    <row r="851" spans="1:87" ht="34.5" customHeight="1" x14ac:dyDescent="0.25">
      <c r="A851" s="23">
        <f t="shared" si="0"/>
        <v>839</v>
      </c>
      <c r="B851" s="179"/>
      <c r="C851" s="79"/>
      <c r="D851" s="181"/>
      <c r="E851" s="78"/>
      <c r="F851" s="79"/>
      <c r="G851" s="188"/>
      <c r="H851" s="79"/>
      <c r="I851" s="24"/>
      <c r="J851" s="25"/>
      <c r="K851" s="184"/>
      <c r="L851" s="79"/>
      <c r="M851" s="189"/>
      <c r="N851" s="79"/>
      <c r="O851" s="186"/>
      <c r="P851" s="79"/>
      <c r="Q851" s="190"/>
      <c r="R851" s="79"/>
      <c r="S851" s="181"/>
      <c r="T851" s="79"/>
      <c r="U851" s="181"/>
      <c r="V851" s="79"/>
      <c r="W851" s="179"/>
      <c r="X851" s="79"/>
      <c r="Y851" s="179"/>
      <c r="Z851" s="79"/>
      <c r="AA851" s="181"/>
      <c r="AB851" s="79"/>
      <c r="AC851" s="181"/>
      <c r="AD851" s="79"/>
      <c r="AE851" s="179"/>
      <c r="AF851" s="79"/>
      <c r="AG851" s="179"/>
      <c r="AH851" s="79"/>
      <c r="AI851" s="181"/>
      <c r="AJ851" s="79"/>
      <c r="AK851" s="181"/>
      <c r="AL851" s="79"/>
      <c r="AM851" s="179"/>
      <c r="AN851" s="79"/>
      <c r="AO851" s="179"/>
      <c r="AP851" s="79"/>
      <c r="AQ851" s="181"/>
      <c r="AR851" s="79"/>
      <c r="AS851" s="181"/>
      <c r="AT851" s="79"/>
      <c r="AU851" s="179"/>
      <c r="AV851" s="79"/>
      <c r="AW851" s="179"/>
      <c r="AX851" s="79"/>
      <c r="AY851" s="181"/>
      <c r="AZ851" s="79"/>
      <c r="BA851" s="181"/>
      <c r="BB851" s="79"/>
      <c r="BC851" s="179"/>
      <c r="BD851" s="79"/>
      <c r="BE851" s="179"/>
      <c r="BF851" s="79"/>
      <c r="BG851" s="181"/>
      <c r="BH851" s="79"/>
      <c r="BI851" s="181"/>
      <c r="BJ851" s="79"/>
      <c r="BK851" s="179"/>
      <c r="BL851" s="79"/>
      <c r="BM851" s="179"/>
      <c r="BN851" s="79"/>
      <c r="BO851" s="180"/>
      <c r="BP851" s="78"/>
      <c r="BQ851" s="79"/>
      <c r="BR851" s="26"/>
      <c r="BS851" s="191"/>
      <c r="BT851" s="79"/>
      <c r="BU851" s="192"/>
      <c r="BV851" s="78"/>
      <c r="BW851" s="78"/>
      <c r="BX851" s="78"/>
      <c r="BY851" s="78"/>
      <c r="BZ851" s="78"/>
      <c r="CA851" s="79"/>
      <c r="CB851" s="192"/>
      <c r="CC851" s="78"/>
      <c r="CD851" s="78"/>
      <c r="CE851" s="78"/>
      <c r="CF851" s="78"/>
      <c r="CG851" s="78"/>
      <c r="CH851" s="79"/>
      <c r="CI851" s="27">
        <f t="shared" si="1"/>
        <v>0</v>
      </c>
    </row>
    <row r="852" spans="1:87" ht="34.5" customHeight="1" x14ac:dyDescent="0.25">
      <c r="A852" s="23">
        <f t="shared" si="0"/>
        <v>840</v>
      </c>
      <c r="B852" s="182"/>
      <c r="C852" s="79"/>
      <c r="D852" s="179"/>
      <c r="E852" s="78"/>
      <c r="F852" s="79"/>
      <c r="G852" s="183"/>
      <c r="H852" s="79"/>
      <c r="I852" s="24"/>
      <c r="J852" s="28"/>
      <c r="K852" s="184"/>
      <c r="L852" s="79"/>
      <c r="M852" s="185"/>
      <c r="N852" s="79"/>
      <c r="O852" s="186"/>
      <c r="P852" s="79"/>
      <c r="Q852" s="187"/>
      <c r="R852" s="79"/>
      <c r="S852" s="181"/>
      <c r="T852" s="79"/>
      <c r="U852" s="181"/>
      <c r="V852" s="79"/>
      <c r="W852" s="182"/>
      <c r="X852" s="79"/>
      <c r="Y852" s="182"/>
      <c r="Z852" s="79"/>
      <c r="AA852" s="181"/>
      <c r="AB852" s="79"/>
      <c r="AC852" s="181"/>
      <c r="AD852" s="79"/>
      <c r="AE852" s="182"/>
      <c r="AF852" s="79"/>
      <c r="AG852" s="182"/>
      <c r="AH852" s="79"/>
      <c r="AI852" s="181"/>
      <c r="AJ852" s="79"/>
      <c r="AK852" s="181"/>
      <c r="AL852" s="79"/>
      <c r="AM852" s="182"/>
      <c r="AN852" s="79"/>
      <c r="AO852" s="182"/>
      <c r="AP852" s="79"/>
      <c r="AQ852" s="181"/>
      <c r="AR852" s="79"/>
      <c r="AS852" s="181"/>
      <c r="AT852" s="79"/>
      <c r="AU852" s="182"/>
      <c r="AV852" s="79"/>
      <c r="AW852" s="182"/>
      <c r="AX852" s="79"/>
      <c r="AY852" s="181"/>
      <c r="AZ852" s="79"/>
      <c r="BA852" s="181"/>
      <c r="BB852" s="79"/>
      <c r="BC852" s="182"/>
      <c r="BD852" s="79"/>
      <c r="BE852" s="182"/>
      <c r="BF852" s="79"/>
      <c r="BG852" s="181"/>
      <c r="BH852" s="79"/>
      <c r="BI852" s="181"/>
      <c r="BJ852" s="79"/>
      <c r="BK852" s="182"/>
      <c r="BL852" s="79"/>
      <c r="BM852" s="182"/>
      <c r="BN852" s="79"/>
      <c r="BO852" s="180"/>
      <c r="BP852" s="78"/>
      <c r="BQ852" s="79"/>
      <c r="BR852" s="26"/>
      <c r="BS852" s="193"/>
      <c r="BT852" s="79"/>
      <c r="BU852" s="192"/>
      <c r="BV852" s="78"/>
      <c r="BW852" s="78"/>
      <c r="BX852" s="78"/>
      <c r="BY852" s="78"/>
      <c r="BZ852" s="78"/>
      <c r="CA852" s="79"/>
      <c r="CB852" s="192"/>
      <c r="CC852" s="78"/>
      <c r="CD852" s="78"/>
      <c r="CE852" s="78"/>
      <c r="CF852" s="78"/>
      <c r="CG852" s="78"/>
      <c r="CH852" s="79"/>
      <c r="CI852" s="27">
        <f t="shared" si="1"/>
        <v>0</v>
      </c>
    </row>
    <row r="853" spans="1:87" ht="34.5" customHeight="1" x14ac:dyDescent="0.25">
      <c r="A853" s="23">
        <f t="shared" si="0"/>
        <v>841</v>
      </c>
      <c r="B853" s="179"/>
      <c r="C853" s="79"/>
      <c r="D853" s="181"/>
      <c r="E853" s="78"/>
      <c r="F853" s="79"/>
      <c r="G853" s="188"/>
      <c r="H853" s="79"/>
      <c r="I853" s="24"/>
      <c r="J853" s="25"/>
      <c r="K853" s="184"/>
      <c r="L853" s="79"/>
      <c r="M853" s="189"/>
      <c r="N853" s="79"/>
      <c r="O853" s="186"/>
      <c r="P853" s="79"/>
      <c r="Q853" s="190"/>
      <c r="R853" s="79"/>
      <c r="S853" s="181"/>
      <c r="T853" s="79"/>
      <c r="U853" s="181"/>
      <c r="V853" s="79"/>
      <c r="W853" s="179"/>
      <c r="X853" s="79"/>
      <c r="Y853" s="179"/>
      <c r="Z853" s="79"/>
      <c r="AA853" s="181"/>
      <c r="AB853" s="79"/>
      <c r="AC853" s="181"/>
      <c r="AD853" s="79"/>
      <c r="AE853" s="179"/>
      <c r="AF853" s="79"/>
      <c r="AG853" s="179"/>
      <c r="AH853" s="79"/>
      <c r="AI853" s="181"/>
      <c r="AJ853" s="79"/>
      <c r="AK853" s="181"/>
      <c r="AL853" s="79"/>
      <c r="AM853" s="179"/>
      <c r="AN853" s="79"/>
      <c r="AO853" s="179"/>
      <c r="AP853" s="79"/>
      <c r="AQ853" s="181"/>
      <c r="AR853" s="79"/>
      <c r="AS853" s="181"/>
      <c r="AT853" s="79"/>
      <c r="AU853" s="179"/>
      <c r="AV853" s="79"/>
      <c r="AW853" s="179"/>
      <c r="AX853" s="79"/>
      <c r="AY853" s="181"/>
      <c r="AZ853" s="79"/>
      <c r="BA853" s="181"/>
      <c r="BB853" s="79"/>
      <c r="BC853" s="179"/>
      <c r="BD853" s="79"/>
      <c r="BE853" s="179"/>
      <c r="BF853" s="79"/>
      <c r="BG853" s="181"/>
      <c r="BH853" s="79"/>
      <c r="BI853" s="181"/>
      <c r="BJ853" s="79"/>
      <c r="BK853" s="179"/>
      <c r="BL853" s="79"/>
      <c r="BM853" s="179"/>
      <c r="BN853" s="79"/>
      <c r="BO853" s="180"/>
      <c r="BP853" s="78"/>
      <c r="BQ853" s="79"/>
      <c r="BR853" s="26"/>
      <c r="BS853" s="191"/>
      <c r="BT853" s="79"/>
      <c r="BU853" s="192"/>
      <c r="BV853" s="78"/>
      <c r="BW853" s="78"/>
      <c r="BX853" s="78"/>
      <c r="BY853" s="78"/>
      <c r="BZ853" s="78"/>
      <c r="CA853" s="79"/>
      <c r="CB853" s="192"/>
      <c r="CC853" s="78"/>
      <c r="CD853" s="78"/>
      <c r="CE853" s="78"/>
      <c r="CF853" s="78"/>
      <c r="CG853" s="78"/>
      <c r="CH853" s="79"/>
      <c r="CI853" s="27">
        <f t="shared" si="1"/>
        <v>0</v>
      </c>
    </row>
    <row r="854" spans="1:87" ht="34.5" customHeight="1" x14ac:dyDescent="0.25">
      <c r="A854" s="23">
        <f t="shared" si="0"/>
        <v>842</v>
      </c>
      <c r="B854" s="182"/>
      <c r="C854" s="79"/>
      <c r="D854" s="179"/>
      <c r="E854" s="78"/>
      <c r="F854" s="79"/>
      <c r="G854" s="183"/>
      <c r="H854" s="79"/>
      <c r="I854" s="24"/>
      <c r="J854" s="28"/>
      <c r="K854" s="184"/>
      <c r="L854" s="79"/>
      <c r="M854" s="185"/>
      <c r="N854" s="79"/>
      <c r="O854" s="186"/>
      <c r="P854" s="79"/>
      <c r="Q854" s="187"/>
      <c r="R854" s="79"/>
      <c r="S854" s="181"/>
      <c r="T854" s="79"/>
      <c r="U854" s="181"/>
      <c r="V854" s="79"/>
      <c r="W854" s="182"/>
      <c r="X854" s="79"/>
      <c r="Y854" s="182"/>
      <c r="Z854" s="79"/>
      <c r="AA854" s="181"/>
      <c r="AB854" s="79"/>
      <c r="AC854" s="181"/>
      <c r="AD854" s="79"/>
      <c r="AE854" s="182"/>
      <c r="AF854" s="79"/>
      <c r="AG854" s="182"/>
      <c r="AH854" s="79"/>
      <c r="AI854" s="181"/>
      <c r="AJ854" s="79"/>
      <c r="AK854" s="181"/>
      <c r="AL854" s="79"/>
      <c r="AM854" s="182"/>
      <c r="AN854" s="79"/>
      <c r="AO854" s="182"/>
      <c r="AP854" s="79"/>
      <c r="AQ854" s="181"/>
      <c r="AR854" s="79"/>
      <c r="AS854" s="181"/>
      <c r="AT854" s="79"/>
      <c r="AU854" s="182"/>
      <c r="AV854" s="79"/>
      <c r="AW854" s="182"/>
      <c r="AX854" s="79"/>
      <c r="AY854" s="181"/>
      <c r="AZ854" s="79"/>
      <c r="BA854" s="181"/>
      <c r="BB854" s="79"/>
      <c r="BC854" s="182"/>
      <c r="BD854" s="79"/>
      <c r="BE854" s="182"/>
      <c r="BF854" s="79"/>
      <c r="BG854" s="181"/>
      <c r="BH854" s="79"/>
      <c r="BI854" s="181"/>
      <c r="BJ854" s="79"/>
      <c r="BK854" s="182"/>
      <c r="BL854" s="79"/>
      <c r="BM854" s="182"/>
      <c r="BN854" s="79"/>
      <c r="BO854" s="180"/>
      <c r="BP854" s="78"/>
      <c r="BQ854" s="79"/>
      <c r="BR854" s="26"/>
      <c r="BS854" s="193"/>
      <c r="BT854" s="79"/>
      <c r="BU854" s="192"/>
      <c r="BV854" s="78"/>
      <c r="BW854" s="78"/>
      <c r="BX854" s="78"/>
      <c r="BY854" s="78"/>
      <c r="BZ854" s="78"/>
      <c r="CA854" s="79"/>
      <c r="CB854" s="192"/>
      <c r="CC854" s="78"/>
      <c r="CD854" s="78"/>
      <c r="CE854" s="78"/>
      <c r="CF854" s="78"/>
      <c r="CG854" s="78"/>
      <c r="CH854" s="79"/>
      <c r="CI854" s="27">
        <f t="shared" si="1"/>
        <v>0</v>
      </c>
    </row>
    <row r="855" spans="1:87" ht="34.5" customHeight="1" x14ac:dyDescent="0.25">
      <c r="A855" s="23">
        <f t="shared" si="0"/>
        <v>843</v>
      </c>
      <c r="B855" s="179"/>
      <c r="C855" s="79"/>
      <c r="D855" s="181"/>
      <c r="E855" s="78"/>
      <c r="F855" s="79"/>
      <c r="G855" s="188"/>
      <c r="H855" s="79"/>
      <c r="I855" s="24"/>
      <c r="J855" s="25"/>
      <c r="K855" s="184"/>
      <c r="L855" s="79"/>
      <c r="M855" s="189"/>
      <c r="N855" s="79"/>
      <c r="O855" s="186"/>
      <c r="P855" s="79"/>
      <c r="Q855" s="190"/>
      <c r="R855" s="79"/>
      <c r="S855" s="181"/>
      <c r="T855" s="79"/>
      <c r="U855" s="181"/>
      <c r="V855" s="79"/>
      <c r="W855" s="179"/>
      <c r="X855" s="79"/>
      <c r="Y855" s="179"/>
      <c r="Z855" s="79"/>
      <c r="AA855" s="181"/>
      <c r="AB855" s="79"/>
      <c r="AC855" s="181"/>
      <c r="AD855" s="79"/>
      <c r="AE855" s="179"/>
      <c r="AF855" s="79"/>
      <c r="AG855" s="179"/>
      <c r="AH855" s="79"/>
      <c r="AI855" s="181"/>
      <c r="AJ855" s="79"/>
      <c r="AK855" s="181"/>
      <c r="AL855" s="79"/>
      <c r="AM855" s="179"/>
      <c r="AN855" s="79"/>
      <c r="AO855" s="179"/>
      <c r="AP855" s="79"/>
      <c r="AQ855" s="181"/>
      <c r="AR855" s="79"/>
      <c r="AS855" s="181"/>
      <c r="AT855" s="79"/>
      <c r="AU855" s="179"/>
      <c r="AV855" s="79"/>
      <c r="AW855" s="179"/>
      <c r="AX855" s="79"/>
      <c r="AY855" s="181"/>
      <c r="AZ855" s="79"/>
      <c r="BA855" s="181"/>
      <c r="BB855" s="79"/>
      <c r="BC855" s="179"/>
      <c r="BD855" s="79"/>
      <c r="BE855" s="179"/>
      <c r="BF855" s="79"/>
      <c r="BG855" s="181"/>
      <c r="BH855" s="79"/>
      <c r="BI855" s="181"/>
      <c r="BJ855" s="79"/>
      <c r="BK855" s="179"/>
      <c r="BL855" s="79"/>
      <c r="BM855" s="179"/>
      <c r="BN855" s="79"/>
      <c r="BO855" s="180"/>
      <c r="BP855" s="78"/>
      <c r="BQ855" s="79"/>
      <c r="BR855" s="26"/>
      <c r="BS855" s="191"/>
      <c r="BT855" s="79"/>
      <c r="BU855" s="192"/>
      <c r="BV855" s="78"/>
      <c r="BW855" s="78"/>
      <c r="BX855" s="78"/>
      <c r="BY855" s="78"/>
      <c r="BZ855" s="78"/>
      <c r="CA855" s="79"/>
      <c r="CB855" s="192"/>
      <c r="CC855" s="78"/>
      <c r="CD855" s="78"/>
      <c r="CE855" s="78"/>
      <c r="CF855" s="78"/>
      <c r="CG855" s="78"/>
      <c r="CH855" s="79"/>
      <c r="CI855" s="27">
        <f t="shared" si="1"/>
        <v>0</v>
      </c>
    </row>
    <row r="856" spans="1:87" ht="34.5" customHeight="1" x14ac:dyDescent="0.25">
      <c r="A856" s="23">
        <f t="shared" si="0"/>
        <v>844</v>
      </c>
      <c r="B856" s="182"/>
      <c r="C856" s="79"/>
      <c r="D856" s="179"/>
      <c r="E856" s="78"/>
      <c r="F856" s="79"/>
      <c r="G856" s="183"/>
      <c r="H856" s="79"/>
      <c r="I856" s="24"/>
      <c r="J856" s="28"/>
      <c r="K856" s="184"/>
      <c r="L856" s="79"/>
      <c r="M856" s="185"/>
      <c r="N856" s="79"/>
      <c r="O856" s="186"/>
      <c r="P856" s="79"/>
      <c r="Q856" s="187"/>
      <c r="R856" s="79"/>
      <c r="S856" s="181"/>
      <c r="T856" s="79"/>
      <c r="U856" s="181"/>
      <c r="V856" s="79"/>
      <c r="W856" s="182"/>
      <c r="X856" s="79"/>
      <c r="Y856" s="182"/>
      <c r="Z856" s="79"/>
      <c r="AA856" s="181"/>
      <c r="AB856" s="79"/>
      <c r="AC856" s="181"/>
      <c r="AD856" s="79"/>
      <c r="AE856" s="182"/>
      <c r="AF856" s="79"/>
      <c r="AG856" s="182"/>
      <c r="AH856" s="79"/>
      <c r="AI856" s="181"/>
      <c r="AJ856" s="79"/>
      <c r="AK856" s="181"/>
      <c r="AL856" s="79"/>
      <c r="AM856" s="182"/>
      <c r="AN856" s="79"/>
      <c r="AO856" s="182"/>
      <c r="AP856" s="79"/>
      <c r="AQ856" s="181"/>
      <c r="AR856" s="79"/>
      <c r="AS856" s="181"/>
      <c r="AT856" s="79"/>
      <c r="AU856" s="182"/>
      <c r="AV856" s="79"/>
      <c r="AW856" s="182"/>
      <c r="AX856" s="79"/>
      <c r="AY856" s="181"/>
      <c r="AZ856" s="79"/>
      <c r="BA856" s="181"/>
      <c r="BB856" s="79"/>
      <c r="BC856" s="182"/>
      <c r="BD856" s="79"/>
      <c r="BE856" s="182"/>
      <c r="BF856" s="79"/>
      <c r="BG856" s="181"/>
      <c r="BH856" s="79"/>
      <c r="BI856" s="181"/>
      <c r="BJ856" s="79"/>
      <c r="BK856" s="182"/>
      <c r="BL856" s="79"/>
      <c r="BM856" s="182"/>
      <c r="BN856" s="79"/>
      <c r="BO856" s="180"/>
      <c r="BP856" s="78"/>
      <c r="BQ856" s="79"/>
      <c r="BR856" s="26"/>
      <c r="BS856" s="193"/>
      <c r="BT856" s="79"/>
      <c r="BU856" s="192"/>
      <c r="BV856" s="78"/>
      <c r="BW856" s="78"/>
      <c r="BX856" s="78"/>
      <c r="BY856" s="78"/>
      <c r="BZ856" s="78"/>
      <c r="CA856" s="79"/>
      <c r="CB856" s="192"/>
      <c r="CC856" s="78"/>
      <c r="CD856" s="78"/>
      <c r="CE856" s="78"/>
      <c r="CF856" s="78"/>
      <c r="CG856" s="78"/>
      <c r="CH856" s="79"/>
      <c r="CI856" s="27">
        <f t="shared" si="1"/>
        <v>0</v>
      </c>
    </row>
    <row r="857" spans="1:87" ht="34.5" customHeight="1" x14ac:dyDescent="0.25">
      <c r="A857" s="23">
        <f t="shared" si="0"/>
        <v>845</v>
      </c>
      <c r="B857" s="179"/>
      <c r="C857" s="79"/>
      <c r="D857" s="181"/>
      <c r="E857" s="78"/>
      <c r="F857" s="79"/>
      <c r="G857" s="188"/>
      <c r="H857" s="79"/>
      <c r="I857" s="24"/>
      <c r="J857" s="25"/>
      <c r="K857" s="184"/>
      <c r="L857" s="79"/>
      <c r="M857" s="189"/>
      <c r="N857" s="79"/>
      <c r="O857" s="186"/>
      <c r="P857" s="79"/>
      <c r="Q857" s="190"/>
      <c r="R857" s="79"/>
      <c r="S857" s="181"/>
      <c r="T857" s="79"/>
      <c r="U857" s="181"/>
      <c r="V857" s="79"/>
      <c r="W857" s="179"/>
      <c r="X857" s="79"/>
      <c r="Y857" s="179"/>
      <c r="Z857" s="79"/>
      <c r="AA857" s="181"/>
      <c r="AB857" s="79"/>
      <c r="AC857" s="181"/>
      <c r="AD857" s="79"/>
      <c r="AE857" s="179"/>
      <c r="AF857" s="79"/>
      <c r="AG857" s="179"/>
      <c r="AH857" s="79"/>
      <c r="AI857" s="181"/>
      <c r="AJ857" s="79"/>
      <c r="AK857" s="181"/>
      <c r="AL857" s="79"/>
      <c r="AM857" s="179"/>
      <c r="AN857" s="79"/>
      <c r="AO857" s="179"/>
      <c r="AP857" s="79"/>
      <c r="AQ857" s="181"/>
      <c r="AR857" s="79"/>
      <c r="AS857" s="181"/>
      <c r="AT857" s="79"/>
      <c r="AU857" s="179"/>
      <c r="AV857" s="79"/>
      <c r="AW857" s="179"/>
      <c r="AX857" s="79"/>
      <c r="AY857" s="181"/>
      <c r="AZ857" s="79"/>
      <c r="BA857" s="181"/>
      <c r="BB857" s="79"/>
      <c r="BC857" s="179"/>
      <c r="BD857" s="79"/>
      <c r="BE857" s="179"/>
      <c r="BF857" s="79"/>
      <c r="BG857" s="181"/>
      <c r="BH857" s="79"/>
      <c r="BI857" s="181"/>
      <c r="BJ857" s="79"/>
      <c r="BK857" s="179"/>
      <c r="BL857" s="79"/>
      <c r="BM857" s="179"/>
      <c r="BN857" s="79"/>
      <c r="BO857" s="180"/>
      <c r="BP857" s="78"/>
      <c r="BQ857" s="79"/>
      <c r="BR857" s="26"/>
      <c r="BS857" s="191"/>
      <c r="BT857" s="79"/>
      <c r="BU857" s="192"/>
      <c r="BV857" s="78"/>
      <c r="BW857" s="78"/>
      <c r="BX857" s="78"/>
      <c r="BY857" s="78"/>
      <c r="BZ857" s="78"/>
      <c r="CA857" s="79"/>
      <c r="CB857" s="192"/>
      <c r="CC857" s="78"/>
      <c r="CD857" s="78"/>
      <c r="CE857" s="78"/>
      <c r="CF857" s="78"/>
      <c r="CG857" s="78"/>
      <c r="CH857" s="79"/>
      <c r="CI857" s="27">
        <f t="shared" si="1"/>
        <v>0</v>
      </c>
    </row>
    <row r="858" spans="1:87" ht="34.5" customHeight="1" x14ac:dyDescent="0.25">
      <c r="A858" s="23">
        <f t="shared" si="0"/>
        <v>846</v>
      </c>
      <c r="B858" s="182"/>
      <c r="C858" s="79"/>
      <c r="D858" s="179"/>
      <c r="E858" s="78"/>
      <c r="F858" s="79"/>
      <c r="G858" s="183"/>
      <c r="H858" s="79"/>
      <c r="I858" s="24"/>
      <c r="J858" s="28"/>
      <c r="K858" s="184"/>
      <c r="L858" s="79"/>
      <c r="M858" s="185"/>
      <c r="N858" s="79"/>
      <c r="O858" s="186"/>
      <c r="P858" s="79"/>
      <c r="Q858" s="187"/>
      <c r="R858" s="79"/>
      <c r="S858" s="181"/>
      <c r="T858" s="79"/>
      <c r="U858" s="181"/>
      <c r="V858" s="79"/>
      <c r="W858" s="182"/>
      <c r="X858" s="79"/>
      <c r="Y858" s="182"/>
      <c r="Z858" s="79"/>
      <c r="AA858" s="181"/>
      <c r="AB858" s="79"/>
      <c r="AC858" s="181"/>
      <c r="AD858" s="79"/>
      <c r="AE858" s="182"/>
      <c r="AF858" s="79"/>
      <c r="AG858" s="182"/>
      <c r="AH858" s="79"/>
      <c r="AI858" s="181"/>
      <c r="AJ858" s="79"/>
      <c r="AK858" s="181"/>
      <c r="AL858" s="79"/>
      <c r="AM858" s="182"/>
      <c r="AN858" s="79"/>
      <c r="AO858" s="182"/>
      <c r="AP858" s="79"/>
      <c r="AQ858" s="181"/>
      <c r="AR858" s="79"/>
      <c r="AS858" s="181"/>
      <c r="AT858" s="79"/>
      <c r="AU858" s="182"/>
      <c r="AV858" s="79"/>
      <c r="AW858" s="182"/>
      <c r="AX858" s="79"/>
      <c r="AY858" s="181"/>
      <c r="AZ858" s="79"/>
      <c r="BA858" s="181"/>
      <c r="BB858" s="79"/>
      <c r="BC858" s="182"/>
      <c r="BD858" s="79"/>
      <c r="BE858" s="182"/>
      <c r="BF858" s="79"/>
      <c r="BG858" s="181"/>
      <c r="BH858" s="79"/>
      <c r="BI858" s="181"/>
      <c r="BJ858" s="79"/>
      <c r="BK858" s="182"/>
      <c r="BL858" s="79"/>
      <c r="BM858" s="182"/>
      <c r="BN858" s="79"/>
      <c r="BO858" s="180"/>
      <c r="BP858" s="78"/>
      <c r="BQ858" s="79"/>
      <c r="BR858" s="26"/>
      <c r="BS858" s="193"/>
      <c r="BT858" s="79"/>
      <c r="BU858" s="192"/>
      <c r="BV858" s="78"/>
      <c r="BW858" s="78"/>
      <c r="BX858" s="78"/>
      <c r="BY858" s="78"/>
      <c r="BZ858" s="78"/>
      <c r="CA858" s="79"/>
      <c r="CB858" s="192"/>
      <c r="CC858" s="78"/>
      <c r="CD858" s="78"/>
      <c r="CE858" s="78"/>
      <c r="CF858" s="78"/>
      <c r="CG858" s="78"/>
      <c r="CH858" s="79"/>
      <c r="CI858" s="27">
        <f t="shared" si="1"/>
        <v>0</v>
      </c>
    </row>
    <row r="859" spans="1:87" ht="34.5" customHeight="1" x14ac:dyDescent="0.25">
      <c r="A859" s="23">
        <f t="shared" si="0"/>
        <v>847</v>
      </c>
      <c r="B859" s="179"/>
      <c r="C859" s="79"/>
      <c r="D859" s="181"/>
      <c r="E859" s="78"/>
      <c r="F859" s="79"/>
      <c r="G859" s="188"/>
      <c r="H859" s="79"/>
      <c r="I859" s="24"/>
      <c r="J859" s="25"/>
      <c r="K859" s="184"/>
      <c r="L859" s="79"/>
      <c r="M859" s="189"/>
      <c r="N859" s="79"/>
      <c r="O859" s="186"/>
      <c r="P859" s="79"/>
      <c r="Q859" s="190"/>
      <c r="R859" s="79"/>
      <c r="S859" s="181"/>
      <c r="T859" s="79"/>
      <c r="U859" s="181"/>
      <c r="V859" s="79"/>
      <c r="W859" s="179"/>
      <c r="X859" s="79"/>
      <c r="Y859" s="179"/>
      <c r="Z859" s="79"/>
      <c r="AA859" s="181"/>
      <c r="AB859" s="79"/>
      <c r="AC859" s="181"/>
      <c r="AD859" s="79"/>
      <c r="AE859" s="179"/>
      <c r="AF859" s="79"/>
      <c r="AG859" s="179"/>
      <c r="AH859" s="79"/>
      <c r="AI859" s="181"/>
      <c r="AJ859" s="79"/>
      <c r="AK859" s="181"/>
      <c r="AL859" s="79"/>
      <c r="AM859" s="179"/>
      <c r="AN859" s="79"/>
      <c r="AO859" s="179"/>
      <c r="AP859" s="79"/>
      <c r="AQ859" s="181"/>
      <c r="AR859" s="79"/>
      <c r="AS859" s="181"/>
      <c r="AT859" s="79"/>
      <c r="AU859" s="179"/>
      <c r="AV859" s="79"/>
      <c r="AW859" s="179"/>
      <c r="AX859" s="79"/>
      <c r="AY859" s="181"/>
      <c r="AZ859" s="79"/>
      <c r="BA859" s="181"/>
      <c r="BB859" s="79"/>
      <c r="BC859" s="179"/>
      <c r="BD859" s="79"/>
      <c r="BE859" s="179"/>
      <c r="BF859" s="79"/>
      <c r="BG859" s="181"/>
      <c r="BH859" s="79"/>
      <c r="BI859" s="181"/>
      <c r="BJ859" s="79"/>
      <c r="BK859" s="179"/>
      <c r="BL859" s="79"/>
      <c r="BM859" s="179"/>
      <c r="BN859" s="79"/>
      <c r="BO859" s="180"/>
      <c r="BP859" s="78"/>
      <c r="BQ859" s="79"/>
      <c r="BR859" s="26"/>
      <c r="BS859" s="191"/>
      <c r="BT859" s="79"/>
      <c r="BU859" s="192"/>
      <c r="BV859" s="78"/>
      <c r="BW859" s="78"/>
      <c r="BX859" s="78"/>
      <c r="BY859" s="78"/>
      <c r="BZ859" s="78"/>
      <c r="CA859" s="79"/>
      <c r="CB859" s="192"/>
      <c r="CC859" s="78"/>
      <c r="CD859" s="78"/>
      <c r="CE859" s="78"/>
      <c r="CF859" s="78"/>
      <c r="CG859" s="78"/>
      <c r="CH859" s="79"/>
      <c r="CI859" s="27">
        <f t="shared" si="1"/>
        <v>0</v>
      </c>
    </row>
    <row r="860" spans="1:87" ht="34.5" customHeight="1" x14ac:dyDescent="0.25">
      <c r="A860" s="23">
        <f t="shared" si="0"/>
        <v>848</v>
      </c>
      <c r="B860" s="182"/>
      <c r="C860" s="79"/>
      <c r="D860" s="179"/>
      <c r="E860" s="78"/>
      <c r="F860" s="79"/>
      <c r="G860" s="183"/>
      <c r="H860" s="79"/>
      <c r="I860" s="24"/>
      <c r="J860" s="28"/>
      <c r="K860" s="184"/>
      <c r="L860" s="79"/>
      <c r="M860" s="185"/>
      <c r="N860" s="79"/>
      <c r="O860" s="186"/>
      <c r="P860" s="79"/>
      <c r="Q860" s="187"/>
      <c r="R860" s="79"/>
      <c r="S860" s="181"/>
      <c r="T860" s="79"/>
      <c r="U860" s="181"/>
      <c r="V860" s="79"/>
      <c r="W860" s="182"/>
      <c r="X860" s="79"/>
      <c r="Y860" s="182"/>
      <c r="Z860" s="79"/>
      <c r="AA860" s="181"/>
      <c r="AB860" s="79"/>
      <c r="AC860" s="181"/>
      <c r="AD860" s="79"/>
      <c r="AE860" s="182"/>
      <c r="AF860" s="79"/>
      <c r="AG860" s="182"/>
      <c r="AH860" s="79"/>
      <c r="AI860" s="181"/>
      <c r="AJ860" s="79"/>
      <c r="AK860" s="181"/>
      <c r="AL860" s="79"/>
      <c r="AM860" s="182"/>
      <c r="AN860" s="79"/>
      <c r="AO860" s="182"/>
      <c r="AP860" s="79"/>
      <c r="AQ860" s="181"/>
      <c r="AR860" s="79"/>
      <c r="AS860" s="181"/>
      <c r="AT860" s="79"/>
      <c r="AU860" s="182"/>
      <c r="AV860" s="79"/>
      <c r="AW860" s="182"/>
      <c r="AX860" s="79"/>
      <c r="AY860" s="181"/>
      <c r="AZ860" s="79"/>
      <c r="BA860" s="181"/>
      <c r="BB860" s="79"/>
      <c r="BC860" s="182"/>
      <c r="BD860" s="79"/>
      <c r="BE860" s="182"/>
      <c r="BF860" s="79"/>
      <c r="BG860" s="181"/>
      <c r="BH860" s="79"/>
      <c r="BI860" s="181"/>
      <c r="BJ860" s="79"/>
      <c r="BK860" s="182"/>
      <c r="BL860" s="79"/>
      <c r="BM860" s="182"/>
      <c r="BN860" s="79"/>
      <c r="BO860" s="180"/>
      <c r="BP860" s="78"/>
      <c r="BQ860" s="79"/>
      <c r="BR860" s="26"/>
      <c r="BS860" s="193"/>
      <c r="BT860" s="79"/>
      <c r="BU860" s="192"/>
      <c r="BV860" s="78"/>
      <c r="BW860" s="78"/>
      <c r="BX860" s="78"/>
      <c r="BY860" s="78"/>
      <c r="BZ860" s="78"/>
      <c r="CA860" s="79"/>
      <c r="CB860" s="192"/>
      <c r="CC860" s="78"/>
      <c r="CD860" s="78"/>
      <c r="CE860" s="78"/>
      <c r="CF860" s="78"/>
      <c r="CG860" s="78"/>
      <c r="CH860" s="79"/>
      <c r="CI860" s="27">
        <f t="shared" si="1"/>
        <v>0</v>
      </c>
    </row>
    <row r="861" spans="1:87" ht="34.5" customHeight="1" x14ac:dyDescent="0.25">
      <c r="A861" s="23">
        <f t="shared" si="0"/>
        <v>849</v>
      </c>
      <c r="B861" s="179"/>
      <c r="C861" s="79"/>
      <c r="D861" s="181"/>
      <c r="E861" s="78"/>
      <c r="F861" s="79"/>
      <c r="G861" s="188"/>
      <c r="H861" s="79"/>
      <c r="I861" s="24"/>
      <c r="J861" s="25"/>
      <c r="K861" s="184"/>
      <c r="L861" s="79"/>
      <c r="M861" s="189"/>
      <c r="N861" s="79"/>
      <c r="O861" s="186"/>
      <c r="P861" s="79"/>
      <c r="Q861" s="190"/>
      <c r="R861" s="79"/>
      <c r="S861" s="181"/>
      <c r="T861" s="79"/>
      <c r="U861" s="181"/>
      <c r="V861" s="79"/>
      <c r="W861" s="179"/>
      <c r="X861" s="79"/>
      <c r="Y861" s="179"/>
      <c r="Z861" s="79"/>
      <c r="AA861" s="181"/>
      <c r="AB861" s="79"/>
      <c r="AC861" s="181"/>
      <c r="AD861" s="79"/>
      <c r="AE861" s="179"/>
      <c r="AF861" s="79"/>
      <c r="AG861" s="179"/>
      <c r="AH861" s="79"/>
      <c r="AI861" s="181"/>
      <c r="AJ861" s="79"/>
      <c r="AK861" s="181"/>
      <c r="AL861" s="79"/>
      <c r="AM861" s="179"/>
      <c r="AN861" s="79"/>
      <c r="AO861" s="179"/>
      <c r="AP861" s="79"/>
      <c r="AQ861" s="181"/>
      <c r="AR861" s="79"/>
      <c r="AS861" s="181"/>
      <c r="AT861" s="79"/>
      <c r="AU861" s="179"/>
      <c r="AV861" s="79"/>
      <c r="AW861" s="179"/>
      <c r="AX861" s="79"/>
      <c r="AY861" s="181"/>
      <c r="AZ861" s="79"/>
      <c r="BA861" s="181"/>
      <c r="BB861" s="79"/>
      <c r="BC861" s="179"/>
      <c r="BD861" s="79"/>
      <c r="BE861" s="179"/>
      <c r="BF861" s="79"/>
      <c r="BG861" s="181"/>
      <c r="BH861" s="79"/>
      <c r="BI861" s="181"/>
      <c r="BJ861" s="79"/>
      <c r="BK861" s="179"/>
      <c r="BL861" s="79"/>
      <c r="BM861" s="179"/>
      <c r="BN861" s="79"/>
      <c r="BO861" s="180"/>
      <c r="BP861" s="78"/>
      <c r="BQ861" s="79"/>
      <c r="BR861" s="26"/>
      <c r="BS861" s="191"/>
      <c r="BT861" s="79"/>
      <c r="BU861" s="192"/>
      <c r="BV861" s="78"/>
      <c r="BW861" s="78"/>
      <c r="BX861" s="78"/>
      <c r="BY861" s="78"/>
      <c r="BZ861" s="78"/>
      <c r="CA861" s="79"/>
      <c r="CB861" s="192"/>
      <c r="CC861" s="78"/>
      <c r="CD861" s="78"/>
      <c r="CE861" s="78"/>
      <c r="CF861" s="78"/>
      <c r="CG861" s="78"/>
      <c r="CH861" s="79"/>
      <c r="CI861" s="27">
        <f t="shared" si="1"/>
        <v>0</v>
      </c>
    </row>
    <row r="862" spans="1:87" ht="34.5" customHeight="1" x14ac:dyDescent="0.25">
      <c r="A862" s="23">
        <f t="shared" si="0"/>
        <v>850</v>
      </c>
      <c r="B862" s="182"/>
      <c r="C862" s="79"/>
      <c r="D862" s="179"/>
      <c r="E862" s="78"/>
      <c r="F862" s="79"/>
      <c r="G862" s="183"/>
      <c r="H862" s="79"/>
      <c r="I862" s="24"/>
      <c r="J862" s="28"/>
      <c r="K862" s="184"/>
      <c r="L862" s="79"/>
      <c r="M862" s="185"/>
      <c r="N862" s="79"/>
      <c r="O862" s="186"/>
      <c r="P862" s="79"/>
      <c r="Q862" s="187"/>
      <c r="R862" s="79"/>
      <c r="S862" s="181"/>
      <c r="T862" s="79"/>
      <c r="U862" s="181"/>
      <c r="V862" s="79"/>
      <c r="W862" s="182"/>
      <c r="X862" s="79"/>
      <c r="Y862" s="182"/>
      <c r="Z862" s="79"/>
      <c r="AA862" s="181"/>
      <c r="AB862" s="79"/>
      <c r="AC862" s="181"/>
      <c r="AD862" s="79"/>
      <c r="AE862" s="182"/>
      <c r="AF862" s="79"/>
      <c r="AG862" s="182"/>
      <c r="AH862" s="79"/>
      <c r="AI862" s="181"/>
      <c r="AJ862" s="79"/>
      <c r="AK862" s="181"/>
      <c r="AL862" s="79"/>
      <c r="AM862" s="182"/>
      <c r="AN862" s="79"/>
      <c r="AO862" s="182"/>
      <c r="AP862" s="79"/>
      <c r="AQ862" s="181"/>
      <c r="AR862" s="79"/>
      <c r="AS862" s="181"/>
      <c r="AT862" s="79"/>
      <c r="AU862" s="182"/>
      <c r="AV862" s="79"/>
      <c r="AW862" s="182"/>
      <c r="AX862" s="79"/>
      <c r="AY862" s="181"/>
      <c r="AZ862" s="79"/>
      <c r="BA862" s="181"/>
      <c r="BB862" s="79"/>
      <c r="BC862" s="182"/>
      <c r="BD862" s="79"/>
      <c r="BE862" s="182"/>
      <c r="BF862" s="79"/>
      <c r="BG862" s="181"/>
      <c r="BH862" s="79"/>
      <c r="BI862" s="181"/>
      <c r="BJ862" s="79"/>
      <c r="BK862" s="182"/>
      <c r="BL862" s="79"/>
      <c r="BM862" s="182"/>
      <c r="BN862" s="79"/>
      <c r="BO862" s="180"/>
      <c r="BP862" s="78"/>
      <c r="BQ862" s="79"/>
      <c r="BR862" s="26"/>
      <c r="BS862" s="193"/>
      <c r="BT862" s="79"/>
      <c r="BU862" s="192"/>
      <c r="BV862" s="78"/>
      <c r="BW862" s="78"/>
      <c r="BX862" s="78"/>
      <c r="BY862" s="78"/>
      <c r="BZ862" s="78"/>
      <c r="CA862" s="79"/>
      <c r="CB862" s="192"/>
      <c r="CC862" s="78"/>
      <c r="CD862" s="78"/>
      <c r="CE862" s="78"/>
      <c r="CF862" s="78"/>
      <c r="CG862" s="78"/>
      <c r="CH862" s="79"/>
      <c r="CI862" s="27">
        <f t="shared" si="1"/>
        <v>0</v>
      </c>
    </row>
    <row r="863" spans="1:87" ht="34.5" customHeight="1" x14ac:dyDescent="0.25">
      <c r="A863" s="23">
        <f t="shared" si="0"/>
        <v>851</v>
      </c>
      <c r="B863" s="179"/>
      <c r="C863" s="79"/>
      <c r="D863" s="181"/>
      <c r="E863" s="78"/>
      <c r="F863" s="79"/>
      <c r="G863" s="188"/>
      <c r="H863" s="79"/>
      <c r="I863" s="24"/>
      <c r="J863" s="25"/>
      <c r="K863" s="184"/>
      <c r="L863" s="79"/>
      <c r="M863" s="189"/>
      <c r="N863" s="79"/>
      <c r="O863" s="186"/>
      <c r="P863" s="79"/>
      <c r="Q863" s="190"/>
      <c r="R863" s="79"/>
      <c r="S863" s="181"/>
      <c r="T863" s="79"/>
      <c r="U863" s="181"/>
      <c r="V863" s="79"/>
      <c r="W863" s="179"/>
      <c r="X863" s="79"/>
      <c r="Y863" s="179"/>
      <c r="Z863" s="79"/>
      <c r="AA863" s="181"/>
      <c r="AB863" s="79"/>
      <c r="AC863" s="181"/>
      <c r="AD863" s="79"/>
      <c r="AE863" s="179"/>
      <c r="AF863" s="79"/>
      <c r="AG863" s="179"/>
      <c r="AH863" s="79"/>
      <c r="AI863" s="181"/>
      <c r="AJ863" s="79"/>
      <c r="AK863" s="181"/>
      <c r="AL863" s="79"/>
      <c r="AM863" s="179"/>
      <c r="AN863" s="79"/>
      <c r="AO863" s="179"/>
      <c r="AP863" s="79"/>
      <c r="AQ863" s="181"/>
      <c r="AR863" s="79"/>
      <c r="AS863" s="181"/>
      <c r="AT863" s="79"/>
      <c r="AU863" s="179"/>
      <c r="AV863" s="79"/>
      <c r="AW863" s="179"/>
      <c r="AX863" s="79"/>
      <c r="AY863" s="181"/>
      <c r="AZ863" s="79"/>
      <c r="BA863" s="181"/>
      <c r="BB863" s="79"/>
      <c r="BC863" s="179"/>
      <c r="BD863" s="79"/>
      <c r="BE863" s="179"/>
      <c r="BF863" s="79"/>
      <c r="BG863" s="181"/>
      <c r="BH863" s="79"/>
      <c r="BI863" s="181"/>
      <c r="BJ863" s="79"/>
      <c r="BK863" s="179"/>
      <c r="BL863" s="79"/>
      <c r="BM863" s="179"/>
      <c r="BN863" s="79"/>
      <c r="BO863" s="180"/>
      <c r="BP863" s="78"/>
      <c r="BQ863" s="79"/>
      <c r="BR863" s="26"/>
      <c r="BS863" s="191"/>
      <c r="BT863" s="79"/>
      <c r="BU863" s="192"/>
      <c r="BV863" s="78"/>
      <c r="BW863" s="78"/>
      <c r="BX863" s="78"/>
      <c r="BY863" s="78"/>
      <c r="BZ863" s="78"/>
      <c r="CA863" s="79"/>
      <c r="CB863" s="192"/>
      <c r="CC863" s="78"/>
      <c r="CD863" s="78"/>
      <c r="CE863" s="78"/>
      <c r="CF863" s="78"/>
      <c r="CG863" s="78"/>
      <c r="CH863" s="79"/>
      <c r="CI863" s="27">
        <f t="shared" si="1"/>
        <v>0</v>
      </c>
    </row>
    <row r="864" spans="1:87" ht="34.5" customHeight="1" x14ac:dyDescent="0.25">
      <c r="A864" s="23">
        <f t="shared" si="0"/>
        <v>852</v>
      </c>
      <c r="B864" s="182"/>
      <c r="C864" s="79"/>
      <c r="D864" s="179"/>
      <c r="E864" s="78"/>
      <c r="F864" s="79"/>
      <c r="G864" s="183"/>
      <c r="H864" s="79"/>
      <c r="I864" s="24"/>
      <c r="J864" s="28"/>
      <c r="K864" s="184"/>
      <c r="L864" s="79"/>
      <c r="M864" s="185"/>
      <c r="N864" s="79"/>
      <c r="O864" s="186"/>
      <c r="P864" s="79"/>
      <c r="Q864" s="187"/>
      <c r="R864" s="79"/>
      <c r="S864" s="181"/>
      <c r="T864" s="79"/>
      <c r="U864" s="181"/>
      <c r="V864" s="79"/>
      <c r="W864" s="182"/>
      <c r="X864" s="79"/>
      <c r="Y864" s="182"/>
      <c r="Z864" s="79"/>
      <c r="AA864" s="181"/>
      <c r="AB864" s="79"/>
      <c r="AC864" s="181"/>
      <c r="AD864" s="79"/>
      <c r="AE864" s="182"/>
      <c r="AF864" s="79"/>
      <c r="AG864" s="182"/>
      <c r="AH864" s="79"/>
      <c r="AI864" s="181"/>
      <c r="AJ864" s="79"/>
      <c r="AK864" s="181"/>
      <c r="AL864" s="79"/>
      <c r="AM864" s="182"/>
      <c r="AN864" s="79"/>
      <c r="AO864" s="182"/>
      <c r="AP864" s="79"/>
      <c r="AQ864" s="181"/>
      <c r="AR864" s="79"/>
      <c r="AS864" s="181"/>
      <c r="AT864" s="79"/>
      <c r="AU864" s="182"/>
      <c r="AV864" s="79"/>
      <c r="AW864" s="182"/>
      <c r="AX864" s="79"/>
      <c r="AY864" s="181"/>
      <c r="AZ864" s="79"/>
      <c r="BA864" s="181"/>
      <c r="BB864" s="79"/>
      <c r="BC864" s="182"/>
      <c r="BD864" s="79"/>
      <c r="BE864" s="182"/>
      <c r="BF864" s="79"/>
      <c r="BG864" s="181"/>
      <c r="BH864" s="79"/>
      <c r="BI864" s="181"/>
      <c r="BJ864" s="79"/>
      <c r="BK864" s="182"/>
      <c r="BL864" s="79"/>
      <c r="BM864" s="182"/>
      <c r="BN864" s="79"/>
      <c r="BO864" s="180"/>
      <c r="BP864" s="78"/>
      <c r="BQ864" s="79"/>
      <c r="BR864" s="26"/>
      <c r="BS864" s="193"/>
      <c r="BT864" s="79"/>
      <c r="BU864" s="192"/>
      <c r="BV864" s="78"/>
      <c r="BW864" s="78"/>
      <c r="BX864" s="78"/>
      <c r="BY864" s="78"/>
      <c r="BZ864" s="78"/>
      <c r="CA864" s="79"/>
      <c r="CB864" s="192"/>
      <c r="CC864" s="78"/>
      <c r="CD864" s="78"/>
      <c r="CE864" s="78"/>
      <c r="CF864" s="78"/>
      <c r="CG864" s="78"/>
      <c r="CH864" s="79"/>
      <c r="CI864" s="27">
        <f t="shared" si="1"/>
        <v>0</v>
      </c>
    </row>
    <row r="865" spans="1:87" ht="34.5" customHeight="1" x14ac:dyDescent="0.25">
      <c r="A865" s="23">
        <f t="shared" si="0"/>
        <v>853</v>
      </c>
      <c r="B865" s="179"/>
      <c r="C865" s="79"/>
      <c r="D865" s="181"/>
      <c r="E865" s="78"/>
      <c r="F865" s="79"/>
      <c r="G865" s="188"/>
      <c r="H865" s="79"/>
      <c r="I865" s="24"/>
      <c r="J865" s="25"/>
      <c r="K865" s="184"/>
      <c r="L865" s="79"/>
      <c r="M865" s="189"/>
      <c r="N865" s="79"/>
      <c r="O865" s="186"/>
      <c r="P865" s="79"/>
      <c r="Q865" s="190"/>
      <c r="R865" s="79"/>
      <c r="S865" s="181"/>
      <c r="T865" s="79"/>
      <c r="U865" s="181"/>
      <c r="V865" s="79"/>
      <c r="W865" s="179"/>
      <c r="X865" s="79"/>
      <c r="Y865" s="179"/>
      <c r="Z865" s="79"/>
      <c r="AA865" s="181"/>
      <c r="AB865" s="79"/>
      <c r="AC865" s="181"/>
      <c r="AD865" s="79"/>
      <c r="AE865" s="179"/>
      <c r="AF865" s="79"/>
      <c r="AG865" s="179"/>
      <c r="AH865" s="79"/>
      <c r="AI865" s="181"/>
      <c r="AJ865" s="79"/>
      <c r="AK865" s="181"/>
      <c r="AL865" s="79"/>
      <c r="AM865" s="179"/>
      <c r="AN865" s="79"/>
      <c r="AO865" s="179"/>
      <c r="AP865" s="79"/>
      <c r="AQ865" s="181"/>
      <c r="AR865" s="79"/>
      <c r="AS865" s="181"/>
      <c r="AT865" s="79"/>
      <c r="AU865" s="179"/>
      <c r="AV865" s="79"/>
      <c r="AW865" s="179"/>
      <c r="AX865" s="79"/>
      <c r="AY865" s="181"/>
      <c r="AZ865" s="79"/>
      <c r="BA865" s="181"/>
      <c r="BB865" s="79"/>
      <c r="BC865" s="179"/>
      <c r="BD865" s="79"/>
      <c r="BE865" s="179"/>
      <c r="BF865" s="79"/>
      <c r="BG865" s="181"/>
      <c r="BH865" s="79"/>
      <c r="BI865" s="181"/>
      <c r="BJ865" s="79"/>
      <c r="BK865" s="179"/>
      <c r="BL865" s="79"/>
      <c r="BM865" s="179"/>
      <c r="BN865" s="79"/>
      <c r="BO865" s="180"/>
      <c r="BP865" s="78"/>
      <c r="BQ865" s="79"/>
      <c r="BR865" s="26"/>
      <c r="BS865" s="191"/>
      <c r="BT865" s="79"/>
      <c r="BU865" s="192"/>
      <c r="BV865" s="78"/>
      <c r="BW865" s="78"/>
      <c r="BX865" s="78"/>
      <c r="BY865" s="78"/>
      <c r="BZ865" s="78"/>
      <c r="CA865" s="79"/>
      <c r="CB865" s="192"/>
      <c r="CC865" s="78"/>
      <c r="CD865" s="78"/>
      <c r="CE865" s="78"/>
      <c r="CF865" s="78"/>
      <c r="CG865" s="78"/>
      <c r="CH865" s="79"/>
      <c r="CI865" s="27">
        <f t="shared" si="1"/>
        <v>0</v>
      </c>
    </row>
    <row r="866" spans="1:87" ht="34.5" customHeight="1" x14ac:dyDescent="0.25">
      <c r="A866" s="23">
        <f t="shared" si="0"/>
        <v>854</v>
      </c>
      <c r="B866" s="182"/>
      <c r="C866" s="79"/>
      <c r="D866" s="179"/>
      <c r="E866" s="78"/>
      <c r="F866" s="79"/>
      <c r="G866" s="183"/>
      <c r="H866" s="79"/>
      <c r="I866" s="24"/>
      <c r="J866" s="28"/>
      <c r="K866" s="184"/>
      <c r="L866" s="79"/>
      <c r="M866" s="185"/>
      <c r="N866" s="79"/>
      <c r="O866" s="186"/>
      <c r="P866" s="79"/>
      <c r="Q866" s="187"/>
      <c r="R866" s="79"/>
      <c r="S866" s="181"/>
      <c r="T866" s="79"/>
      <c r="U866" s="181"/>
      <c r="V866" s="79"/>
      <c r="W866" s="182"/>
      <c r="X866" s="79"/>
      <c r="Y866" s="182"/>
      <c r="Z866" s="79"/>
      <c r="AA866" s="181"/>
      <c r="AB866" s="79"/>
      <c r="AC866" s="181"/>
      <c r="AD866" s="79"/>
      <c r="AE866" s="182"/>
      <c r="AF866" s="79"/>
      <c r="AG866" s="182"/>
      <c r="AH866" s="79"/>
      <c r="AI866" s="181"/>
      <c r="AJ866" s="79"/>
      <c r="AK866" s="181"/>
      <c r="AL866" s="79"/>
      <c r="AM866" s="182"/>
      <c r="AN866" s="79"/>
      <c r="AO866" s="182"/>
      <c r="AP866" s="79"/>
      <c r="AQ866" s="181"/>
      <c r="AR866" s="79"/>
      <c r="AS866" s="181"/>
      <c r="AT866" s="79"/>
      <c r="AU866" s="182"/>
      <c r="AV866" s="79"/>
      <c r="AW866" s="182"/>
      <c r="AX866" s="79"/>
      <c r="AY866" s="181"/>
      <c r="AZ866" s="79"/>
      <c r="BA866" s="181"/>
      <c r="BB866" s="79"/>
      <c r="BC866" s="182"/>
      <c r="BD866" s="79"/>
      <c r="BE866" s="182"/>
      <c r="BF866" s="79"/>
      <c r="BG866" s="181"/>
      <c r="BH866" s="79"/>
      <c r="BI866" s="181"/>
      <c r="BJ866" s="79"/>
      <c r="BK866" s="182"/>
      <c r="BL866" s="79"/>
      <c r="BM866" s="182"/>
      <c r="BN866" s="79"/>
      <c r="BO866" s="180"/>
      <c r="BP866" s="78"/>
      <c r="BQ866" s="79"/>
      <c r="BR866" s="26"/>
      <c r="BS866" s="193"/>
      <c r="BT866" s="79"/>
      <c r="BU866" s="192"/>
      <c r="BV866" s="78"/>
      <c r="BW866" s="78"/>
      <c r="BX866" s="78"/>
      <c r="BY866" s="78"/>
      <c r="BZ866" s="78"/>
      <c r="CA866" s="79"/>
      <c r="CB866" s="192"/>
      <c r="CC866" s="78"/>
      <c r="CD866" s="78"/>
      <c r="CE866" s="78"/>
      <c r="CF866" s="78"/>
      <c r="CG866" s="78"/>
      <c r="CH866" s="79"/>
      <c r="CI866" s="27">
        <f t="shared" si="1"/>
        <v>0</v>
      </c>
    </row>
    <row r="867" spans="1:87" ht="34.5" customHeight="1" x14ac:dyDescent="0.25">
      <c r="A867" s="23">
        <f t="shared" si="0"/>
        <v>855</v>
      </c>
      <c r="B867" s="179"/>
      <c r="C867" s="79"/>
      <c r="D867" s="181"/>
      <c r="E867" s="78"/>
      <c r="F867" s="79"/>
      <c r="G867" s="188"/>
      <c r="H867" s="79"/>
      <c r="I867" s="24"/>
      <c r="J867" s="25"/>
      <c r="K867" s="184"/>
      <c r="L867" s="79"/>
      <c r="M867" s="189"/>
      <c r="N867" s="79"/>
      <c r="O867" s="186"/>
      <c r="P867" s="79"/>
      <c r="Q867" s="190"/>
      <c r="R867" s="79"/>
      <c r="S867" s="181"/>
      <c r="T867" s="79"/>
      <c r="U867" s="181"/>
      <c r="V867" s="79"/>
      <c r="W867" s="179"/>
      <c r="X867" s="79"/>
      <c r="Y867" s="179"/>
      <c r="Z867" s="79"/>
      <c r="AA867" s="181"/>
      <c r="AB867" s="79"/>
      <c r="AC867" s="181"/>
      <c r="AD867" s="79"/>
      <c r="AE867" s="179"/>
      <c r="AF867" s="79"/>
      <c r="AG867" s="179"/>
      <c r="AH867" s="79"/>
      <c r="AI867" s="181"/>
      <c r="AJ867" s="79"/>
      <c r="AK867" s="181"/>
      <c r="AL867" s="79"/>
      <c r="AM867" s="179"/>
      <c r="AN867" s="79"/>
      <c r="AO867" s="179"/>
      <c r="AP867" s="79"/>
      <c r="AQ867" s="181"/>
      <c r="AR867" s="79"/>
      <c r="AS867" s="181"/>
      <c r="AT867" s="79"/>
      <c r="AU867" s="179"/>
      <c r="AV867" s="79"/>
      <c r="AW867" s="179"/>
      <c r="AX867" s="79"/>
      <c r="AY867" s="181"/>
      <c r="AZ867" s="79"/>
      <c r="BA867" s="181"/>
      <c r="BB867" s="79"/>
      <c r="BC867" s="179"/>
      <c r="BD867" s="79"/>
      <c r="BE867" s="179"/>
      <c r="BF867" s="79"/>
      <c r="BG867" s="181"/>
      <c r="BH867" s="79"/>
      <c r="BI867" s="181"/>
      <c r="BJ867" s="79"/>
      <c r="BK867" s="179"/>
      <c r="BL867" s="79"/>
      <c r="BM867" s="179"/>
      <c r="BN867" s="79"/>
      <c r="BO867" s="180"/>
      <c r="BP867" s="78"/>
      <c r="BQ867" s="79"/>
      <c r="BR867" s="26"/>
      <c r="BS867" s="191"/>
      <c r="BT867" s="79"/>
      <c r="BU867" s="192"/>
      <c r="BV867" s="78"/>
      <c r="BW867" s="78"/>
      <c r="BX867" s="78"/>
      <c r="BY867" s="78"/>
      <c r="BZ867" s="78"/>
      <c r="CA867" s="79"/>
      <c r="CB867" s="192"/>
      <c r="CC867" s="78"/>
      <c r="CD867" s="78"/>
      <c r="CE867" s="78"/>
      <c r="CF867" s="78"/>
      <c r="CG867" s="78"/>
      <c r="CH867" s="79"/>
      <c r="CI867" s="27">
        <f t="shared" si="1"/>
        <v>0</v>
      </c>
    </row>
    <row r="868" spans="1:87" ht="34.5" customHeight="1" x14ac:dyDescent="0.25">
      <c r="A868" s="23">
        <f t="shared" si="0"/>
        <v>856</v>
      </c>
      <c r="B868" s="182"/>
      <c r="C868" s="79"/>
      <c r="D868" s="179"/>
      <c r="E868" s="78"/>
      <c r="F868" s="79"/>
      <c r="G868" s="183"/>
      <c r="H868" s="79"/>
      <c r="I868" s="24"/>
      <c r="J868" s="28"/>
      <c r="K868" s="184"/>
      <c r="L868" s="79"/>
      <c r="M868" s="185"/>
      <c r="N868" s="79"/>
      <c r="O868" s="186"/>
      <c r="P868" s="79"/>
      <c r="Q868" s="187"/>
      <c r="R868" s="79"/>
      <c r="S868" s="181"/>
      <c r="T868" s="79"/>
      <c r="U868" s="181"/>
      <c r="V868" s="79"/>
      <c r="W868" s="182"/>
      <c r="X868" s="79"/>
      <c r="Y868" s="182"/>
      <c r="Z868" s="79"/>
      <c r="AA868" s="181"/>
      <c r="AB868" s="79"/>
      <c r="AC868" s="181"/>
      <c r="AD868" s="79"/>
      <c r="AE868" s="182"/>
      <c r="AF868" s="79"/>
      <c r="AG868" s="182"/>
      <c r="AH868" s="79"/>
      <c r="AI868" s="181"/>
      <c r="AJ868" s="79"/>
      <c r="AK868" s="181"/>
      <c r="AL868" s="79"/>
      <c r="AM868" s="182"/>
      <c r="AN868" s="79"/>
      <c r="AO868" s="182"/>
      <c r="AP868" s="79"/>
      <c r="AQ868" s="181"/>
      <c r="AR868" s="79"/>
      <c r="AS868" s="181"/>
      <c r="AT868" s="79"/>
      <c r="AU868" s="182"/>
      <c r="AV868" s="79"/>
      <c r="AW868" s="182"/>
      <c r="AX868" s="79"/>
      <c r="AY868" s="181"/>
      <c r="AZ868" s="79"/>
      <c r="BA868" s="181"/>
      <c r="BB868" s="79"/>
      <c r="BC868" s="182"/>
      <c r="BD868" s="79"/>
      <c r="BE868" s="182"/>
      <c r="BF868" s="79"/>
      <c r="BG868" s="181"/>
      <c r="BH868" s="79"/>
      <c r="BI868" s="181"/>
      <c r="BJ868" s="79"/>
      <c r="BK868" s="182"/>
      <c r="BL868" s="79"/>
      <c r="BM868" s="182"/>
      <c r="BN868" s="79"/>
      <c r="BO868" s="180"/>
      <c r="BP868" s="78"/>
      <c r="BQ868" s="79"/>
      <c r="BR868" s="26"/>
      <c r="BS868" s="193"/>
      <c r="BT868" s="79"/>
      <c r="BU868" s="192"/>
      <c r="BV868" s="78"/>
      <c r="BW868" s="78"/>
      <c r="BX868" s="78"/>
      <c r="BY868" s="78"/>
      <c r="BZ868" s="78"/>
      <c r="CA868" s="79"/>
      <c r="CB868" s="192"/>
      <c r="CC868" s="78"/>
      <c r="CD868" s="78"/>
      <c r="CE868" s="78"/>
      <c r="CF868" s="78"/>
      <c r="CG868" s="78"/>
      <c r="CH868" s="79"/>
      <c r="CI868" s="27">
        <f t="shared" si="1"/>
        <v>0</v>
      </c>
    </row>
    <row r="869" spans="1:87" ht="34.5" customHeight="1" x14ac:dyDescent="0.25">
      <c r="A869" s="23">
        <f t="shared" si="0"/>
        <v>857</v>
      </c>
      <c r="B869" s="179"/>
      <c r="C869" s="79"/>
      <c r="D869" s="181"/>
      <c r="E869" s="78"/>
      <c r="F869" s="79"/>
      <c r="G869" s="188"/>
      <c r="H869" s="79"/>
      <c r="I869" s="24"/>
      <c r="J869" s="25"/>
      <c r="K869" s="184"/>
      <c r="L869" s="79"/>
      <c r="M869" s="189"/>
      <c r="N869" s="79"/>
      <c r="O869" s="186"/>
      <c r="P869" s="79"/>
      <c r="Q869" s="190"/>
      <c r="R869" s="79"/>
      <c r="S869" s="181"/>
      <c r="T869" s="79"/>
      <c r="U869" s="181"/>
      <c r="V869" s="79"/>
      <c r="W869" s="179"/>
      <c r="X869" s="79"/>
      <c r="Y869" s="179"/>
      <c r="Z869" s="79"/>
      <c r="AA869" s="181"/>
      <c r="AB869" s="79"/>
      <c r="AC869" s="181"/>
      <c r="AD869" s="79"/>
      <c r="AE869" s="179"/>
      <c r="AF869" s="79"/>
      <c r="AG869" s="179"/>
      <c r="AH869" s="79"/>
      <c r="AI869" s="181"/>
      <c r="AJ869" s="79"/>
      <c r="AK869" s="181"/>
      <c r="AL869" s="79"/>
      <c r="AM869" s="179"/>
      <c r="AN869" s="79"/>
      <c r="AO869" s="179"/>
      <c r="AP869" s="79"/>
      <c r="AQ869" s="181"/>
      <c r="AR869" s="79"/>
      <c r="AS869" s="181"/>
      <c r="AT869" s="79"/>
      <c r="AU869" s="179"/>
      <c r="AV869" s="79"/>
      <c r="AW869" s="179"/>
      <c r="AX869" s="79"/>
      <c r="AY869" s="181"/>
      <c r="AZ869" s="79"/>
      <c r="BA869" s="181"/>
      <c r="BB869" s="79"/>
      <c r="BC869" s="179"/>
      <c r="BD869" s="79"/>
      <c r="BE869" s="179"/>
      <c r="BF869" s="79"/>
      <c r="BG869" s="181"/>
      <c r="BH869" s="79"/>
      <c r="BI869" s="181"/>
      <c r="BJ869" s="79"/>
      <c r="BK869" s="179"/>
      <c r="BL869" s="79"/>
      <c r="BM869" s="179"/>
      <c r="BN869" s="79"/>
      <c r="BO869" s="180"/>
      <c r="BP869" s="78"/>
      <c r="BQ869" s="79"/>
      <c r="BR869" s="26"/>
      <c r="BS869" s="191"/>
      <c r="BT869" s="79"/>
      <c r="BU869" s="192"/>
      <c r="BV869" s="78"/>
      <c r="BW869" s="78"/>
      <c r="BX869" s="78"/>
      <c r="BY869" s="78"/>
      <c r="BZ869" s="78"/>
      <c r="CA869" s="79"/>
      <c r="CB869" s="192"/>
      <c r="CC869" s="78"/>
      <c r="CD869" s="78"/>
      <c r="CE869" s="78"/>
      <c r="CF869" s="78"/>
      <c r="CG869" s="78"/>
      <c r="CH869" s="79"/>
      <c r="CI869" s="27">
        <f t="shared" si="1"/>
        <v>0</v>
      </c>
    </row>
    <row r="870" spans="1:87" ht="34.5" customHeight="1" x14ac:dyDescent="0.25">
      <c r="A870" s="23">
        <f t="shared" si="0"/>
        <v>858</v>
      </c>
      <c r="B870" s="182"/>
      <c r="C870" s="79"/>
      <c r="D870" s="179"/>
      <c r="E870" s="78"/>
      <c r="F870" s="79"/>
      <c r="G870" s="183"/>
      <c r="H870" s="79"/>
      <c r="I870" s="24"/>
      <c r="J870" s="28"/>
      <c r="K870" s="184"/>
      <c r="L870" s="79"/>
      <c r="M870" s="185"/>
      <c r="N870" s="79"/>
      <c r="O870" s="186"/>
      <c r="P870" s="79"/>
      <c r="Q870" s="187"/>
      <c r="R870" s="79"/>
      <c r="S870" s="181"/>
      <c r="T870" s="79"/>
      <c r="U870" s="181"/>
      <c r="V870" s="79"/>
      <c r="W870" s="182"/>
      <c r="X870" s="79"/>
      <c r="Y870" s="182"/>
      <c r="Z870" s="79"/>
      <c r="AA870" s="181"/>
      <c r="AB870" s="79"/>
      <c r="AC870" s="181"/>
      <c r="AD870" s="79"/>
      <c r="AE870" s="182"/>
      <c r="AF870" s="79"/>
      <c r="AG870" s="182"/>
      <c r="AH870" s="79"/>
      <c r="AI870" s="181"/>
      <c r="AJ870" s="79"/>
      <c r="AK870" s="181"/>
      <c r="AL870" s="79"/>
      <c r="AM870" s="182"/>
      <c r="AN870" s="79"/>
      <c r="AO870" s="182"/>
      <c r="AP870" s="79"/>
      <c r="AQ870" s="181"/>
      <c r="AR870" s="79"/>
      <c r="AS870" s="181"/>
      <c r="AT870" s="79"/>
      <c r="AU870" s="182"/>
      <c r="AV870" s="79"/>
      <c r="AW870" s="182"/>
      <c r="AX870" s="79"/>
      <c r="AY870" s="181"/>
      <c r="AZ870" s="79"/>
      <c r="BA870" s="181"/>
      <c r="BB870" s="79"/>
      <c r="BC870" s="182"/>
      <c r="BD870" s="79"/>
      <c r="BE870" s="182"/>
      <c r="BF870" s="79"/>
      <c r="BG870" s="181"/>
      <c r="BH870" s="79"/>
      <c r="BI870" s="181"/>
      <c r="BJ870" s="79"/>
      <c r="BK870" s="182"/>
      <c r="BL870" s="79"/>
      <c r="BM870" s="182"/>
      <c r="BN870" s="79"/>
      <c r="BO870" s="180"/>
      <c r="BP870" s="78"/>
      <c r="BQ870" s="79"/>
      <c r="BR870" s="26"/>
      <c r="BS870" s="193"/>
      <c r="BT870" s="79"/>
      <c r="BU870" s="192"/>
      <c r="BV870" s="78"/>
      <c r="BW870" s="78"/>
      <c r="BX870" s="78"/>
      <c r="BY870" s="78"/>
      <c r="BZ870" s="78"/>
      <c r="CA870" s="79"/>
      <c r="CB870" s="192"/>
      <c r="CC870" s="78"/>
      <c r="CD870" s="78"/>
      <c r="CE870" s="78"/>
      <c r="CF870" s="78"/>
      <c r="CG870" s="78"/>
      <c r="CH870" s="79"/>
      <c r="CI870" s="27">
        <f t="shared" si="1"/>
        <v>0</v>
      </c>
    </row>
    <row r="871" spans="1:87" ht="34.5" customHeight="1" x14ac:dyDescent="0.25">
      <c r="A871" s="23">
        <f t="shared" si="0"/>
        <v>859</v>
      </c>
      <c r="B871" s="179"/>
      <c r="C871" s="79"/>
      <c r="D871" s="181"/>
      <c r="E871" s="78"/>
      <c r="F871" s="79"/>
      <c r="G871" s="188"/>
      <c r="H871" s="79"/>
      <c r="I871" s="24"/>
      <c r="J871" s="25"/>
      <c r="K871" s="184"/>
      <c r="L871" s="79"/>
      <c r="M871" s="189"/>
      <c r="N871" s="79"/>
      <c r="O871" s="186"/>
      <c r="P871" s="79"/>
      <c r="Q871" s="190"/>
      <c r="R871" s="79"/>
      <c r="S871" s="181"/>
      <c r="T871" s="79"/>
      <c r="U871" s="181"/>
      <c r="V871" s="79"/>
      <c r="W871" s="179"/>
      <c r="X871" s="79"/>
      <c r="Y871" s="179"/>
      <c r="Z871" s="79"/>
      <c r="AA871" s="181"/>
      <c r="AB871" s="79"/>
      <c r="AC871" s="181"/>
      <c r="AD871" s="79"/>
      <c r="AE871" s="179"/>
      <c r="AF871" s="79"/>
      <c r="AG871" s="179"/>
      <c r="AH871" s="79"/>
      <c r="AI871" s="181"/>
      <c r="AJ871" s="79"/>
      <c r="AK871" s="181"/>
      <c r="AL871" s="79"/>
      <c r="AM871" s="179"/>
      <c r="AN871" s="79"/>
      <c r="AO871" s="179"/>
      <c r="AP871" s="79"/>
      <c r="AQ871" s="181"/>
      <c r="AR871" s="79"/>
      <c r="AS871" s="181"/>
      <c r="AT871" s="79"/>
      <c r="AU871" s="179"/>
      <c r="AV871" s="79"/>
      <c r="AW871" s="179"/>
      <c r="AX871" s="79"/>
      <c r="AY871" s="181"/>
      <c r="AZ871" s="79"/>
      <c r="BA871" s="181"/>
      <c r="BB871" s="79"/>
      <c r="BC871" s="179"/>
      <c r="BD871" s="79"/>
      <c r="BE871" s="179"/>
      <c r="BF871" s="79"/>
      <c r="BG871" s="181"/>
      <c r="BH871" s="79"/>
      <c r="BI871" s="181"/>
      <c r="BJ871" s="79"/>
      <c r="BK871" s="179"/>
      <c r="BL871" s="79"/>
      <c r="BM871" s="179"/>
      <c r="BN871" s="79"/>
      <c r="BO871" s="180"/>
      <c r="BP871" s="78"/>
      <c r="BQ871" s="79"/>
      <c r="BR871" s="26"/>
      <c r="BS871" s="191"/>
      <c r="BT871" s="79"/>
      <c r="BU871" s="192"/>
      <c r="BV871" s="78"/>
      <c r="BW871" s="78"/>
      <c r="BX871" s="78"/>
      <c r="BY871" s="78"/>
      <c r="BZ871" s="78"/>
      <c r="CA871" s="79"/>
      <c r="CB871" s="192"/>
      <c r="CC871" s="78"/>
      <c r="CD871" s="78"/>
      <c r="CE871" s="78"/>
      <c r="CF871" s="78"/>
      <c r="CG871" s="78"/>
      <c r="CH871" s="79"/>
      <c r="CI871" s="27">
        <f t="shared" si="1"/>
        <v>0</v>
      </c>
    </row>
    <row r="872" spans="1:87" ht="34.5" customHeight="1" x14ac:dyDescent="0.25">
      <c r="A872" s="23">
        <f t="shared" si="0"/>
        <v>860</v>
      </c>
      <c r="B872" s="182"/>
      <c r="C872" s="79"/>
      <c r="D872" s="179"/>
      <c r="E872" s="78"/>
      <c r="F872" s="79"/>
      <c r="G872" s="183"/>
      <c r="H872" s="79"/>
      <c r="I872" s="24"/>
      <c r="J872" s="28"/>
      <c r="K872" s="184"/>
      <c r="L872" s="79"/>
      <c r="M872" s="185"/>
      <c r="N872" s="79"/>
      <c r="O872" s="186"/>
      <c r="P872" s="79"/>
      <c r="Q872" s="187"/>
      <c r="R872" s="79"/>
      <c r="S872" s="181"/>
      <c r="T872" s="79"/>
      <c r="U872" s="181"/>
      <c r="V872" s="79"/>
      <c r="W872" s="182"/>
      <c r="X872" s="79"/>
      <c r="Y872" s="182"/>
      <c r="Z872" s="79"/>
      <c r="AA872" s="181"/>
      <c r="AB872" s="79"/>
      <c r="AC872" s="181"/>
      <c r="AD872" s="79"/>
      <c r="AE872" s="182"/>
      <c r="AF872" s="79"/>
      <c r="AG872" s="182"/>
      <c r="AH872" s="79"/>
      <c r="AI872" s="181"/>
      <c r="AJ872" s="79"/>
      <c r="AK872" s="181"/>
      <c r="AL872" s="79"/>
      <c r="AM872" s="182"/>
      <c r="AN872" s="79"/>
      <c r="AO872" s="182"/>
      <c r="AP872" s="79"/>
      <c r="AQ872" s="181"/>
      <c r="AR872" s="79"/>
      <c r="AS872" s="181"/>
      <c r="AT872" s="79"/>
      <c r="AU872" s="182"/>
      <c r="AV872" s="79"/>
      <c r="AW872" s="182"/>
      <c r="AX872" s="79"/>
      <c r="AY872" s="181"/>
      <c r="AZ872" s="79"/>
      <c r="BA872" s="181"/>
      <c r="BB872" s="79"/>
      <c r="BC872" s="182"/>
      <c r="BD872" s="79"/>
      <c r="BE872" s="182"/>
      <c r="BF872" s="79"/>
      <c r="BG872" s="181"/>
      <c r="BH872" s="79"/>
      <c r="BI872" s="181"/>
      <c r="BJ872" s="79"/>
      <c r="BK872" s="182"/>
      <c r="BL872" s="79"/>
      <c r="BM872" s="182"/>
      <c r="BN872" s="79"/>
      <c r="BO872" s="180"/>
      <c r="BP872" s="78"/>
      <c r="BQ872" s="79"/>
      <c r="BR872" s="26"/>
      <c r="BS872" s="193"/>
      <c r="BT872" s="79"/>
      <c r="BU872" s="192"/>
      <c r="BV872" s="78"/>
      <c r="BW872" s="78"/>
      <c r="BX872" s="78"/>
      <c r="BY872" s="78"/>
      <c r="BZ872" s="78"/>
      <c r="CA872" s="79"/>
      <c r="CB872" s="192"/>
      <c r="CC872" s="78"/>
      <c r="CD872" s="78"/>
      <c r="CE872" s="78"/>
      <c r="CF872" s="78"/>
      <c r="CG872" s="78"/>
      <c r="CH872" s="79"/>
      <c r="CI872" s="27">
        <f t="shared" si="1"/>
        <v>0</v>
      </c>
    </row>
    <row r="873" spans="1:87" ht="34.5" customHeight="1" x14ac:dyDescent="0.25">
      <c r="A873" s="23">
        <f t="shared" si="0"/>
        <v>861</v>
      </c>
      <c r="B873" s="179"/>
      <c r="C873" s="79"/>
      <c r="D873" s="181"/>
      <c r="E873" s="78"/>
      <c r="F873" s="79"/>
      <c r="G873" s="188"/>
      <c r="H873" s="79"/>
      <c r="I873" s="24"/>
      <c r="J873" s="25"/>
      <c r="K873" s="184"/>
      <c r="L873" s="79"/>
      <c r="M873" s="189"/>
      <c r="N873" s="79"/>
      <c r="O873" s="186"/>
      <c r="P873" s="79"/>
      <c r="Q873" s="190"/>
      <c r="R873" s="79"/>
      <c r="S873" s="181"/>
      <c r="T873" s="79"/>
      <c r="U873" s="181"/>
      <c r="V873" s="79"/>
      <c r="W873" s="179"/>
      <c r="X873" s="79"/>
      <c r="Y873" s="179"/>
      <c r="Z873" s="79"/>
      <c r="AA873" s="181"/>
      <c r="AB873" s="79"/>
      <c r="AC873" s="181"/>
      <c r="AD873" s="79"/>
      <c r="AE873" s="179"/>
      <c r="AF873" s="79"/>
      <c r="AG873" s="179"/>
      <c r="AH873" s="79"/>
      <c r="AI873" s="181"/>
      <c r="AJ873" s="79"/>
      <c r="AK873" s="181"/>
      <c r="AL873" s="79"/>
      <c r="AM873" s="179"/>
      <c r="AN873" s="79"/>
      <c r="AO873" s="179"/>
      <c r="AP873" s="79"/>
      <c r="AQ873" s="181"/>
      <c r="AR873" s="79"/>
      <c r="AS873" s="181"/>
      <c r="AT873" s="79"/>
      <c r="AU873" s="179"/>
      <c r="AV873" s="79"/>
      <c r="AW873" s="179"/>
      <c r="AX873" s="79"/>
      <c r="AY873" s="181"/>
      <c r="AZ873" s="79"/>
      <c r="BA873" s="181"/>
      <c r="BB873" s="79"/>
      <c r="BC873" s="179"/>
      <c r="BD873" s="79"/>
      <c r="BE873" s="179"/>
      <c r="BF873" s="79"/>
      <c r="BG873" s="181"/>
      <c r="BH873" s="79"/>
      <c r="BI873" s="181"/>
      <c r="BJ873" s="79"/>
      <c r="BK873" s="179"/>
      <c r="BL873" s="79"/>
      <c r="BM873" s="179"/>
      <c r="BN873" s="79"/>
      <c r="BO873" s="180"/>
      <c r="BP873" s="78"/>
      <c r="BQ873" s="79"/>
      <c r="BR873" s="26"/>
      <c r="BS873" s="191"/>
      <c r="BT873" s="79"/>
      <c r="BU873" s="192"/>
      <c r="BV873" s="78"/>
      <c r="BW873" s="78"/>
      <c r="BX873" s="78"/>
      <c r="BY873" s="78"/>
      <c r="BZ873" s="78"/>
      <c r="CA873" s="79"/>
      <c r="CB873" s="192"/>
      <c r="CC873" s="78"/>
      <c r="CD873" s="78"/>
      <c r="CE873" s="78"/>
      <c r="CF873" s="78"/>
      <c r="CG873" s="78"/>
      <c r="CH873" s="79"/>
      <c r="CI873" s="27">
        <f t="shared" si="1"/>
        <v>0</v>
      </c>
    </row>
    <row r="874" spans="1:87" ht="34.5" customHeight="1" x14ac:dyDescent="0.25">
      <c r="A874" s="23">
        <f t="shared" si="0"/>
        <v>862</v>
      </c>
      <c r="B874" s="182"/>
      <c r="C874" s="79"/>
      <c r="D874" s="179"/>
      <c r="E874" s="78"/>
      <c r="F874" s="79"/>
      <c r="G874" s="183"/>
      <c r="H874" s="79"/>
      <c r="I874" s="24"/>
      <c r="J874" s="28"/>
      <c r="K874" s="184"/>
      <c r="L874" s="79"/>
      <c r="M874" s="185"/>
      <c r="N874" s="79"/>
      <c r="O874" s="186"/>
      <c r="P874" s="79"/>
      <c r="Q874" s="187"/>
      <c r="R874" s="79"/>
      <c r="S874" s="181"/>
      <c r="T874" s="79"/>
      <c r="U874" s="181"/>
      <c r="V874" s="79"/>
      <c r="W874" s="182"/>
      <c r="X874" s="79"/>
      <c r="Y874" s="182"/>
      <c r="Z874" s="79"/>
      <c r="AA874" s="181"/>
      <c r="AB874" s="79"/>
      <c r="AC874" s="181"/>
      <c r="AD874" s="79"/>
      <c r="AE874" s="182"/>
      <c r="AF874" s="79"/>
      <c r="AG874" s="182"/>
      <c r="AH874" s="79"/>
      <c r="AI874" s="181"/>
      <c r="AJ874" s="79"/>
      <c r="AK874" s="181"/>
      <c r="AL874" s="79"/>
      <c r="AM874" s="182"/>
      <c r="AN874" s="79"/>
      <c r="AO874" s="182"/>
      <c r="AP874" s="79"/>
      <c r="AQ874" s="181"/>
      <c r="AR874" s="79"/>
      <c r="AS874" s="181"/>
      <c r="AT874" s="79"/>
      <c r="AU874" s="182"/>
      <c r="AV874" s="79"/>
      <c r="AW874" s="182"/>
      <c r="AX874" s="79"/>
      <c r="AY874" s="181"/>
      <c r="AZ874" s="79"/>
      <c r="BA874" s="181"/>
      <c r="BB874" s="79"/>
      <c r="BC874" s="182"/>
      <c r="BD874" s="79"/>
      <c r="BE874" s="182"/>
      <c r="BF874" s="79"/>
      <c r="BG874" s="181"/>
      <c r="BH874" s="79"/>
      <c r="BI874" s="181"/>
      <c r="BJ874" s="79"/>
      <c r="BK874" s="182"/>
      <c r="BL874" s="79"/>
      <c r="BM874" s="182"/>
      <c r="BN874" s="79"/>
      <c r="BO874" s="180"/>
      <c r="BP874" s="78"/>
      <c r="BQ874" s="79"/>
      <c r="BR874" s="26"/>
      <c r="BS874" s="193"/>
      <c r="BT874" s="79"/>
      <c r="BU874" s="192"/>
      <c r="BV874" s="78"/>
      <c r="BW874" s="78"/>
      <c r="BX874" s="78"/>
      <c r="BY874" s="78"/>
      <c r="BZ874" s="78"/>
      <c r="CA874" s="79"/>
      <c r="CB874" s="192"/>
      <c r="CC874" s="78"/>
      <c r="CD874" s="78"/>
      <c r="CE874" s="78"/>
      <c r="CF874" s="78"/>
      <c r="CG874" s="78"/>
      <c r="CH874" s="79"/>
      <c r="CI874" s="27">
        <f t="shared" si="1"/>
        <v>0</v>
      </c>
    </row>
    <row r="875" spans="1:87" ht="34.5" customHeight="1" x14ac:dyDescent="0.25">
      <c r="A875" s="23">
        <f t="shared" si="0"/>
        <v>863</v>
      </c>
      <c r="B875" s="179"/>
      <c r="C875" s="79"/>
      <c r="D875" s="181"/>
      <c r="E875" s="78"/>
      <c r="F875" s="79"/>
      <c r="G875" s="188"/>
      <c r="H875" s="79"/>
      <c r="I875" s="24"/>
      <c r="J875" s="25"/>
      <c r="K875" s="184"/>
      <c r="L875" s="79"/>
      <c r="M875" s="189"/>
      <c r="N875" s="79"/>
      <c r="O875" s="186"/>
      <c r="P875" s="79"/>
      <c r="Q875" s="190"/>
      <c r="R875" s="79"/>
      <c r="S875" s="181"/>
      <c r="T875" s="79"/>
      <c r="U875" s="181"/>
      <c r="V875" s="79"/>
      <c r="W875" s="179"/>
      <c r="X875" s="79"/>
      <c r="Y875" s="179"/>
      <c r="Z875" s="79"/>
      <c r="AA875" s="181"/>
      <c r="AB875" s="79"/>
      <c r="AC875" s="181"/>
      <c r="AD875" s="79"/>
      <c r="AE875" s="179"/>
      <c r="AF875" s="79"/>
      <c r="AG875" s="179"/>
      <c r="AH875" s="79"/>
      <c r="AI875" s="181"/>
      <c r="AJ875" s="79"/>
      <c r="AK875" s="181"/>
      <c r="AL875" s="79"/>
      <c r="AM875" s="179"/>
      <c r="AN875" s="79"/>
      <c r="AO875" s="179"/>
      <c r="AP875" s="79"/>
      <c r="AQ875" s="181"/>
      <c r="AR875" s="79"/>
      <c r="AS875" s="181"/>
      <c r="AT875" s="79"/>
      <c r="AU875" s="179"/>
      <c r="AV875" s="79"/>
      <c r="AW875" s="179"/>
      <c r="AX875" s="79"/>
      <c r="AY875" s="181"/>
      <c r="AZ875" s="79"/>
      <c r="BA875" s="181"/>
      <c r="BB875" s="79"/>
      <c r="BC875" s="179"/>
      <c r="BD875" s="79"/>
      <c r="BE875" s="179"/>
      <c r="BF875" s="79"/>
      <c r="BG875" s="181"/>
      <c r="BH875" s="79"/>
      <c r="BI875" s="181"/>
      <c r="BJ875" s="79"/>
      <c r="BK875" s="179"/>
      <c r="BL875" s="79"/>
      <c r="BM875" s="179"/>
      <c r="BN875" s="79"/>
      <c r="BO875" s="180"/>
      <c r="BP875" s="78"/>
      <c r="BQ875" s="79"/>
      <c r="BR875" s="26"/>
      <c r="BS875" s="191"/>
      <c r="BT875" s="79"/>
      <c r="BU875" s="192"/>
      <c r="BV875" s="78"/>
      <c r="BW875" s="78"/>
      <c r="BX875" s="78"/>
      <c r="BY875" s="78"/>
      <c r="BZ875" s="78"/>
      <c r="CA875" s="79"/>
      <c r="CB875" s="192"/>
      <c r="CC875" s="78"/>
      <c r="CD875" s="78"/>
      <c r="CE875" s="78"/>
      <c r="CF875" s="78"/>
      <c r="CG875" s="78"/>
      <c r="CH875" s="79"/>
      <c r="CI875" s="27">
        <f t="shared" si="1"/>
        <v>0</v>
      </c>
    </row>
    <row r="876" spans="1:87" ht="34.5" customHeight="1" x14ac:dyDescent="0.25">
      <c r="A876" s="23">
        <f t="shared" si="0"/>
        <v>864</v>
      </c>
      <c r="B876" s="182"/>
      <c r="C876" s="79"/>
      <c r="D876" s="179"/>
      <c r="E876" s="78"/>
      <c r="F876" s="79"/>
      <c r="G876" s="183"/>
      <c r="H876" s="79"/>
      <c r="I876" s="24"/>
      <c r="J876" s="28"/>
      <c r="K876" s="184"/>
      <c r="L876" s="79"/>
      <c r="M876" s="185"/>
      <c r="N876" s="79"/>
      <c r="O876" s="186"/>
      <c r="P876" s="79"/>
      <c r="Q876" s="187"/>
      <c r="R876" s="79"/>
      <c r="S876" s="181"/>
      <c r="T876" s="79"/>
      <c r="U876" s="181"/>
      <c r="V876" s="79"/>
      <c r="W876" s="182"/>
      <c r="X876" s="79"/>
      <c r="Y876" s="182"/>
      <c r="Z876" s="79"/>
      <c r="AA876" s="181"/>
      <c r="AB876" s="79"/>
      <c r="AC876" s="181"/>
      <c r="AD876" s="79"/>
      <c r="AE876" s="182"/>
      <c r="AF876" s="79"/>
      <c r="AG876" s="182"/>
      <c r="AH876" s="79"/>
      <c r="AI876" s="181"/>
      <c r="AJ876" s="79"/>
      <c r="AK876" s="181"/>
      <c r="AL876" s="79"/>
      <c r="AM876" s="182"/>
      <c r="AN876" s="79"/>
      <c r="AO876" s="182"/>
      <c r="AP876" s="79"/>
      <c r="AQ876" s="181"/>
      <c r="AR876" s="79"/>
      <c r="AS876" s="181"/>
      <c r="AT876" s="79"/>
      <c r="AU876" s="182"/>
      <c r="AV876" s="79"/>
      <c r="AW876" s="182"/>
      <c r="AX876" s="79"/>
      <c r="AY876" s="181"/>
      <c r="AZ876" s="79"/>
      <c r="BA876" s="181"/>
      <c r="BB876" s="79"/>
      <c r="BC876" s="182"/>
      <c r="BD876" s="79"/>
      <c r="BE876" s="182"/>
      <c r="BF876" s="79"/>
      <c r="BG876" s="181"/>
      <c r="BH876" s="79"/>
      <c r="BI876" s="181"/>
      <c r="BJ876" s="79"/>
      <c r="BK876" s="182"/>
      <c r="BL876" s="79"/>
      <c r="BM876" s="182"/>
      <c r="BN876" s="79"/>
      <c r="BO876" s="180"/>
      <c r="BP876" s="78"/>
      <c r="BQ876" s="79"/>
      <c r="BR876" s="26"/>
      <c r="BS876" s="193"/>
      <c r="BT876" s="79"/>
      <c r="BU876" s="192"/>
      <c r="BV876" s="78"/>
      <c r="BW876" s="78"/>
      <c r="BX876" s="78"/>
      <c r="BY876" s="78"/>
      <c r="BZ876" s="78"/>
      <c r="CA876" s="79"/>
      <c r="CB876" s="192"/>
      <c r="CC876" s="78"/>
      <c r="CD876" s="78"/>
      <c r="CE876" s="78"/>
      <c r="CF876" s="78"/>
      <c r="CG876" s="78"/>
      <c r="CH876" s="79"/>
      <c r="CI876" s="27">
        <f t="shared" si="1"/>
        <v>0</v>
      </c>
    </row>
    <row r="877" spans="1:87" ht="34.5" customHeight="1" x14ac:dyDescent="0.25">
      <c r="A877" s="23">
        <f t="shared" si="0"/>
        <v>865</v>
      </c>
      <c r="B877" s="179"/>
      <c r="C877" s="79"/>
      <c r="D877" s="181"/>
      <c r="E877" s="78"/>
      <c r="F877" s="79"/>
      <c r="G877" s="188"/>
      <c r="H877" s="79"/>
      <c r="I877" s="24"/>
      <c r="J877" s="25"/>
      <c r="K877" s="184"/>
      <c r="L877" s="79"/>
      <c r="M877" s="189"/>
      <c r="N877" s="79"/>
      <c r="O877" s="186"/>
      <c r="P877" s="79"/>
      <c r="Q877" s="190"/>
      <c r="R877" s="79"/>
      <c r="S877" s="181"/>
      <c r="T877" s="79"/>
      <c r="U877" s="181"/>
      <c r="V877" s="79"/>
      <c r="W877" s="179"/>
      <c r="X877" s="79"/>
      <c r="Y877" s="179"/>
      <c r="Z877" s="79"/>
      <c r="AA877" s="181"/>
      <c r="AB877" s="79"/>
      <c r="AC877" s="181"/>
      <c r="AD877" s="79"/>
      <c r="AE877" s="179"/>
      <c r="AF877" s="79"/>
      <c r="AG877" s="179"/>
      <c r="AH877" s="79"/>
      <c r="AI877" s="181"/>
      <c r="AJ877" s="79"/>
      <c r="AK877" s="181"/>
      <c r="AL877" s="79"/>
      <c r="AM877" s="179"/>
      <c r="AN877" s="79"/>
      <c r="AO877" s="179"/>
      <c r="AP877" s="79"/>
      <c r="AQ877" s="181"/>
      <c r="AR877" s="79"/>
      <c r="AS877" s="181"/>
      <c r="AT877" s="79"/>
      <c r="AU877" s="179"/>
      <c r="AV877" s="79"/>
      <c r="AW877" s="179"/>
      <c r="AX877" s="79"/>
      <c r="AY877" s="181"/>
      <c r="AZ877" s="79"/>
      <c r="BA877" s="181"/>
      <c r="BB877" s="79"/>
      <c r="BC877" s="179"/>
      <c r="BD877" s="79"/>
      <c r="BE877" s="179"/>
      <c r="BF877" s="79"/>
      <c r="BG877" s="181"/>
      <c r="BH877" s="79"/>
      <c r="BI877" s="181"/>
      <c r="BJ877" s="79"/>
      <c r="BK877" s="179"/>
      <c r="BL877" s="79"/>
      <c r="BM877" s="179"/>
      <c r="BN877" s="79"/>
      <c r="BO877" s="180"/>
      <c r="BP877" s="78"/>
      <c r="BQ877" s="79"/>
      <c r="BR877" s="26"/>
      <c r="BS877" s="191"/>
      <c r="BT877" s="79"/>
      <c r="BU877" s="194"/>
      <c r="BV877" s="78"/>
      <c r="BW877" s="78"/>
      <c r="BX877" s="78"/>
      <c r="BY877" s="78"/>
      <c r="BZ877" s="78"/>
      <c r="CA877" s="79"/>
      <c r="CB877" s="192"/>
      <c r="CC877" s="78"/>
      <c r="CD877" s="78"/>
      <c r="CE877" s="78"/>
      <c r="CF877" s="78"/>
      <c r="CG877" s="78"/>
      <c r="CH877" s="79"/>
      <c r="CI877" s="27">
        <f t="shared" si="1"/>
        <v>0</v>
      </c>
    </row>
    <row r="878" spans="1:87" ht="34.5" customHeight="1" x14ac:dyDescent="0.25">
      <c r="A878" s="23">
        <f t="shared" si="0"/>
        <v>866</v>
      </c>
      <c r="B878" s="182"/>
      <c r="C878" s="79"/>
      <c r="D878" s="179"/>
      <c r="E878" s="78"/>
      <c r="F878" s="79"/>
      <c r="G878" s="183"/>
      <c r="H878" s="79"/>
      <c r="I878" s="24"/>
      <c r="J878" s="28"/>
      <c r="K878" s="184"/>
      <c r="L878" s="79"/>
      <c r="M878" s="185"/>
      <c r="N878" s="79"/>
      <c r="O878" s="186"/>
      <c r="P878" s="79"/>
      <c r="Q878" s="187"/>
      <c r="R878" s="79"/>
      <c r="S878" s="181"/>
      <c r="T878" s="79"/>
      <c r="U878" s="181"/>
      <c r="V878" s="79"/>
      <c r="W878" s="182"/>
      <c r="X878" s="79"/>
      <c r="Y878" s="182"/>
      <c r="Z878" s="79"/>
      <c r="AA878" s="181"/>
      <c r="AB878" s="79"/>
      <c r="AC878" s="181"/>
      <c r="AD878" s="79"/>
      <c r="AE878" s="182"/>
      <c r="AF878" s="79"/>
      <c r="AG878" s="182"/>
      <c r="AH878" s="79"/>
      <c r="AI878" s="181"/>
      <c r="AJ878" s="79"/>
      <c r="AK878" s="181"/>
      <c r="AL878" s="79"/>
      <c r="AM878" s="182"/>
      <c r="AN878" s="79"/>
      <c r="AO878" s="182"/>
      <c r="AP878" s="79"/>
      <c r="AQ878" s="181"/>
      <c r="AR878" s="79"/>
      <c r="AS878" s="181"/>
      <c r="AT878" s="79"/>
      <c r="AU878" s="182"/>
      <c r="AV878" s="79"/>
      <c r="AW878" s="182"/>
      <c r="AX878" s="79"/>
      <c r="AY878" s="181"/>
      <c r="AZ878" s="79"/>
      <c r="BA878" s="181"/>
      <c r="BB878" s="79"/>
      <c r="BC878" s="182"/>
      <c r="BD878" s="79"/>
      <c r="BE878" s="182"/>
      <c r="BF878" s="79"/>
      <c r="BG878" s="181"/>
      <c r="BH878" s="79"/>
      <c r="BI878" s="181"/>
      <c r="BJ878" s="79"/>
      <c r="BK878" s="182"/>
      <c r="BL878" s="79"/>
      <c r="BM878" s="182"/>
      <c r="BN878" s="79"/>
      <c r="BO878" s="180"/>
      <c r="BP878" s="78"/>
      <c r="BQ878" s="79"/>
      <c r="BR878" s="26"/>
      <c r="BS878" s="193"/>
      <c r="BT878" s="79"/>
      <c r="BU878" s="194"/>
      <c r="BV878" s="78"/>
      <c r="BW878" s="78"/>
      <c r="BX878" s="78"/>
      <c r="BY878" s="78"/>
      <c r="BZ878" s="78"/>
      <c r="CA878" s="79"/>
      <c r="CB878" s="192"/>
      <c r="CC878" s="78"/>
      <c r="CD878" s="78"/>
      <c r="CE878" s="78"/>
      <c r="CF878" s="78"/>
      <c r="CG878" s="78"/>
      <c r="CH878" s="79"/>
      <c r="CI878" s="27">
        <f t="shared" si="1"/>
        <v>0</v>
      </c>
    </row>
    <row r="879" spans="1:87" ht="34.5" customHeight="1" x14ac:dyDescent="0.25">
      <c r="A879" s="23">
        <f t="shared" si="0"/>
        <v>867</v>
      </c>
      <c r="B879" s="179"/>
      <c r="C879" s="79"/>
      <c r="D879" s="181"/>
      <c r="E879" s="78"/>
      <c r="F879" s="79"/>
      <c r="G879" s="188"/>
      <c r="H879" s="79"/>
      <c r="I879" s="24"/>
      <c r="J879" s="25"/>
      <c r="K879" s="184"/>
      <c r="L879" s="79"/>
      <c r="M879" s="189"/>
      <c r="N879" s="79"/>
      <c r="O879" s="186"/>
      <c r="P879" s="79"/>
      <c r="Q879" s="190"/>
      <c r="R879" s="79"/>
      <c r="S879" s="181"/>
      <c r="T879" s="79"/>
      <c r="U879" s="181"/>
      <c r="V879" s="79"/>
      <c r="W879" s="179"/>
      <c r="X879" s="79"/>
      <c r="Y879" s="179"/>
      <c r="Z879" s="79"/>
      <c r="AA879" s="181"/>
      <c r="AB879" s="79"/>
      <c r="AC879" s="181"/>
      <c r="AD879" s="79"/>
      <c r="AE879" s="179"/>
      <c r="AF879" s="79"/>
      <c r="AG879" s="179"/>
      <c r="AH879" s="79"/>
      <c r="AI879" s="181"/>
      <c r="AJ879" s="79"/>
      <c r="AK879" s="181"/>
      <c r="AL879" s="79"/>
      <c r="AM879" s="179"/>
      <c r="AN879" s="79"/>
      <c r="AO879" s="179"/>
      <c r="AP879" s="79"/>
      <c r="AQ879" s="181"/>
      <c r="AR879" s="79"/>
      <c r="AS879" s="181"/>
      <c r="AT879" s="79"/>
      <c r="AU879" s="179"/>
      <c r="AV879" s="79"/>
      <c r="AW879" s="179"/>
      <c r="AX879" s="79"/>
      <c r="AY879" s="181"/>
      <c r="AZ879" s="79"/>
      <c r="BA879" s="181"/>
      <c r="BB879" s="79"/>
      <c r="BC879" s="179"/>
      <c r="BD879" s="79"/>
      <c r="BE879" s="179"/>
      <c r="BF879" s="79"/>
      <c r="BG879" s="181"/>
      <c r="BH879" s="79"/>
      <c r="BI879" s="181"/>
      <c r="BJ879" s="79"/>
      <c r="BK879" s="179"/>
      <c r="BL879" s="79"/>
      <c r="BM879" s="179"/>
      <c r="BN879" s="79"/>
      <c r="BO879" s="180"/>
      <c r="BP879" s="78"/>
      <c r="BQ879" s="79"/>
      <c r="BR879" s="26"/>
      <c r="BS879" s="191"/>
      <c r="BT879" s="79"/>
      <c r="BU879" s="194"/>
      <c r="BV879" s="78"/>
      <c r="BW879" s="78"/>
      <c r="BX879" s="78"/>
      <c r="BY879" s="78"/>
      <c r="BZ879" s="78"/>
      <c r="CA879" s="79"/>
      <c r="CB879" s="192"/>
      <c r="CC879" s="78"/>
      <c r="CD879" s="78"/>
      <c r="CE879" s="78"/>
      <c r="CF879" s="78"/>
      <c r="CG879" s="78"/>
      <c r="CH879" s="79"/>
      <c r="CI879" s="27">
        <f t="shared" si="1"/>
        <v>0</v>
      </c>
    </row>
    <row r="880" spans="1:87" ht="34.5" customHeight="1" x14ac:dyDescent="0.25">
      <c r="A880" s="23">
        <f t="shared" si="0"/>
        <v>868</v>
      </c>
      <c r="B880" s="182"/>
      <c r="C880" s="79"/>
      <c r="D880" s="179"/>
      <c r="E880" s="78"/>
      <c r="F880" s="79"/>
      <c r="G880" s="183"/>
      <c r="H880" s="79"/>
      <c r="I880" s="24"/>
      <c r="J880" s="28"/>
      <c r="K880" s="184"/>
      <c r="L880" s="79"/>
      <c r="M880" s="185"/>
      <c r="N880" s="79"/>
      <c r="O880" s="186"/>
      <c r="P880" s="79"/>
      <c r="Q880" s="187"/>
      <c r="R880" s="79"/>
      <c r="S880" s="181"/>
      <c r="T880" s="79"/>
      <c r="U880" s="181"/>
      <c r="V880" s="79"/>
      <c r="W880" s="182"/>
      <c r="X880" s="79"/>
      <c r="Y880" s="182"/>
      <c r="Z880" s="79"/>
      <c r="AA880" s="181"/>
      <c r="AB880" s="79"/>
      <c r="AC880" s="181"/>
      <c r="AD880" s="79"/>
      <c r="AE880" s="182"/>
      <c r="AF880" s="79"/>
      <c r="AG880" s="182"/>
      <c r="AH880" s="79"/>
      <c r="AI880" s="181"/>
      <c r="AJ880" s="79"/>
      <c r="AK880" s="181"/>
      <c r="AL880" s="79"/>
      <c r="AM880" s="182"/>
      <c r="AN880" s="79"/>
      <c r="AO880" s="182"/>
      <c r="AP880" s="79"/>
      <c r="AQ880" s="181"/>
      <c r="AR880" s="79"/>
      <c r="AS880" s="181"/>
      <c r="AT880" s="79"/>
      <c r="AU880" s="182"/>
      <c r="AV880" s="79"/>
      <c r="AW880" s="182"/>
      <c r="AX880" s="79"/>
      <c r="AY880" s="181"/>
      <c r="AZ880" s="79"/>
      <c r="BA880" s="181"/>
      <c r="BB880" s="79"/>
      <c r="BC880" s="182"/>
      <c r="BD880" s="79"/>
      <c r="BE880" s="182"/>
      <c r="BF880" s="79"/>
      <c r="BG880" s="181"/>
      <c r="BH880" s="79"/>
      <c r="BI880" s="181"/>
      <c r="BJ880" s="79"/>
      <c r="BK880" s="182"/>
      <c r="BL880" s="79"/>
      <c r="BM880" s="182"/>
      <c r="BN880" s="79"/>
      <c r="BO880" s="180"/>
      <c r="BP880" s="78"/>
      <c r="BQ880" s="79"/>
      <c r="BR880" s="26"/>
      <c r="BS880" s="193"/>
      <c r="BT880" s="79"/>
      <c r="BU880" s="194"/>
      <c r="BV880" s="78"/>
      <c r="BW880" s="78"/>
      <c r="BX880" s="78"/>
      <c r="BY880" s="78"/>
      <c r="BZ880" s="78"/>
      <c r="CA880" s="79"/>
      <c r="CB880" s="192"/>
      <c r="CC880" s="78"/>
      <c r="CD880" s="78"/>
      <c r="CE880" s="78"/>
      <c r="CF880" s="78"/>
      <c r="CG880" s="78"/>
      <c r="CH880" s="79"/>
      <c r="CI880" s="27">
        <f t="shared" si="1"/>
        <v>0</v>
      </c>
    </row>
    <row r="881" spans="1:87" ht="34.5" customHeight="1" x14ac:dyDescent="0.25">
      <c r="A881" s="23">
        <f t="shared" si="0"/>
        <v>869</v>
      </c>
      <c r="B881" s="179"/>
      <c r="C881" s="79"/>
      <c r="D881" s="181"/>
      <c r="E881" s="78"/>
      <c r="F881" s="79"/>
      <c r="G881" s="188"/>
      <c r="H881" s="79"/>
      <c r="I881" s="24"/>
      <c r="J881" s="25"/>
      <c r="K881" s="184"/>
      <c r="L881" s="79"/>
      <c r="M881" s="189"/>
      <c r="N881" s="79"/>
      <c r="O881" s="186"/>
      <c r="P881" s="79"/>
      <c r="Q881" s="190"/>
      <c r="R881" s="79"/>
      <c r="S881" s="181"/>
      <c r="T881" s="79"/>
      <c r="U881" s="181"/>
      <c r="V881" s="79"/>
      <c r="W881" s="179"/>
      <c r="X881" s="79"/>
      <c r="Y881" s="179"/>
      <c r="Z881" s="79"/>
      <c r="AA881" s="181"/>
      <c r="AB881" s="79"/>
      <c r="AC881" s="181"/>
      <c r="AD881" s="79"/>
      <c r="AE881" s="179"/>
      <c r="AF881" s="79"/>
      <c r="AG881" s="179"/>
      <c r="AH881" s="79"/>
      <c r="AI881" s="181"/>
      <c r="AJ881" s="79"/>
      <c r="AK881" s="181"/>
      <c r="AL881" s="79"/>
      <c r="AM881" s="179"/>
      <c r="AN881" s="79"/>
      <c r="AO881" s="179"/>
      <c r="AP881" s="79"/>
      <c r="AQ881" s="181"/>
      <c r="AR881" s="79"/>
      <c r="AS881" s="181"/>
      <c r="AT881" s="79"/>
      <c r="AU881" s="179"/>
      <c r="AV881" s="79"/>
      <c r="AW881" s="179"/>
      <c r="AX881" s="79"/>
      <c r="AY881" s="181"/>
      <c r="AZ881" s="79"/>
      <c r="BA881" s="181"/>
      <c r="BB881" s="79"/>
      <c r="BC881" s="179"/>
      <c r="BD881" s="79"/>
      <c r="BE881" s="179"/>
      <c r="BF881" s="79"/>
      <c r="BG881" s="181"/>
      <c r="BH881" s="79"/>
      <c r="BI881" s="181"/>
      <c r="BJ881" s="79"/>
      <c r="BK881" s="179"/>
      <c r="BL881" s="79"/>
      <c r="BM881" s="179"/>
      <c r="BN881" s="79"/>
      <c r="BO881" s="180"/>
      <c r="BP881" s="78"/>
      <c r="BQ881" s="79"/>
      <c r="BR881" s="26"/>
      <c r="BS881" s="191"/>
      <c r="BT881" s="79"/>
      <c r="BU881" s="194"/>
      <c r="BV881" s="78"/>
      <c r="BW881" s="78"/>
      <c r="BX881" s="78"/>
      <c r="BY881" s="78"/>
      <c r="BZ881" s="78"/>
      <c r="CA881" s="79"/>
      <c r="CB881" s="192"/>
      <c r="CC881" s="78"/>
      <c r="CD881" s="78"/>
      <c r="CE881" s="78"/>
      <c r="CF881" s="78"/>
      <c r="CG881" s="78"/>
      <c r="CH881" s="79"/>
      <c r="CI881" s="27">
        <f t="shared" si="1"/>
        <v>0</v>
      </c>
    </row>
    <row r="882" spans="1:87" ht="34.5" customHeight="1" x14ac:dyDescent="0.25">
      <c r="A882" s="23">
        <f t="shared" si="0"/>
        <v>870</v>
      </c>
      <c r="B882" s="182"/>
      <c r="C882" s="79"/>
      <c r="D882" s="179"/>
      <c r="E882" s="78"/>
      <c r="F882" s="79"/>
      <c r="G882" s="183"/>
      <c r="H882" s="79"/>
      <c r="I882" s="24"/>
      <c r="J882" s="28"/>
      <c r="K882" s="184"/>
      <c r="L882" s="79"/>
      <c r="M882" s="185"/>
      <c r="N882" s="79"/>
      <c r="O882" s="186"/>
      <c r="P882" s="79"/>
      <c r="Q882" s="187"/>
      <c r="R882" s="79"/>
      <c r="S882" s="181"/>
      <c r="T882" s="79"/>
      <c r="U882" s="181"/>
      <c r="V882" s="79"/>
      <c r="W882" s="182"/>
      <c r="X882" s="79"/>
      <c r="Y882" s="182"/>
      <c r="Z882" s="79"/>
      <c r="AA882" s="181"/>
      <c r="AB882" s="79"/>
      <c r="AC882" s="181"/>
      <c r="AD882" s="79"/>
      <c r="AE882" s="182"/>
      <c r="AF882" s="79"/>
      <c r="AG882" s="182"/>
      <c r="AH882" s="79"/>
      <c r="AI882" s="181"/>
      <c r="AJ882" s="79"/>
      <c r="AK882" s="181"/>
      <c r="AL882" s="79"/>
      <c r="AM882" s="182"/>
      <c r="AN882" s="79"/>
      <c r="AO882" s="182"/>
      <c r="AP882" s="79"/>
      <c r="AQ882" s="181"/>
      <c r="AR882" s="79"/>
      <c r="AS882" s="181"/>
      <c r="AT882" s="79"/>
      <c r="AU882" s="182"/>
      <c r="AV882" s="79"/>
      <c r="AW882" s="182"/>
      <c r="AX882" s="79"/>
      <c r="AY882" s="181"/>
      <c r="AZ882" s="79"/>
      <c r="BA882" s="181"/>
      <c r="BB882" s="79"/>
      <c r="BC882" s="182"/>
      <c r="BD882" s="79"/>
      <c r="BE882" s="182"/>
      <c r="BF882" s="79"/>
      <c r="BG882" s="181"/>
      <c r="BH882" s="79"/>
      <c r="BI882" s="181"/>
      <c r="BJ882" s="79"/>
      <c r="BK882" s="182"/>
      <c r="BL882" s="79"/>
      <c r="BM882" s="182"/>
      <c r="BN882" s="79"/>
      <c r="BO882" s="180"/>
      <c r="BP882" s="78"/>
      <c r="BQ882" s="79"/>
      <c r="BR882" s="26"/>
      <c r="BS882" s="193"/>
      <c r="BT882" s="79"/>
      <c r="BU882" s="194"/>
      <c r="BV882" s="78"/>
      <c r="BW882" s="78"/>
      <c r="BX882" s="78"/>
      <c r="BY882" s="78"/>
      <c r="BZ882" s="78"/>
      <c r="CA882" s="79"/>
      <c r="CB882" s="192"/>
      <c r="CC882" s="78"/>
      <c r="CD882" s="78"/>
      <c r="CE882" s="78"/>
      <c r="CF882" s="78"/>
      <c r="CG882" s="78"/>
      <c r="CH882" s="79"/>
      <c r="CI882" s="27">
        <f t="shared" si="1"/>
        <v>0</v>
      </c>
    </row>
    <row r="883" spans="1:87" ht="34.5" customHeight="1" x14ac:dyDescent="0.25">
      <c r="A883" s="23">
        <f t="shared" si="0"/>
        <v>871</v>
      </c>
      <c r="B883" s="179"/>
      <c r="C883" s="79"/>
      <c r="D883" s="181"/>
      <c r="E883" s="78"/>
      <c r="F883" s="79"/>
      <c r="G883" s="188"/>
      <c r="H883" s="79"/>
      <c r="I883" s="24"/>
      <c r="J883" s="25"/>
      <c r="K883" s="184"/>
      <c r="L883" s="79"/>
      <c r="M883" s="189"/>
      <c r="N883" s="79"/>
      <c r="O883" s="186"/>
      <c r="P883" s="79"/>
      <c r="Q883" s="190"/>
      <c r="R883" s="79"/>
      <c r="S883" s="181"/>
      <c r="T883" s="79"/>
      <c r="U883" s="181"/>
      <c r="V883" s="79"/>
      <c r="W883" s="179"/>
      <c r="X883" s="79"/>
      <c r="Y883" s="179"/>
      <c r="Z883" s="79"/>
      <c r="AA883" s="181"/>
      <c r="AB883" s="79"/>
      <c r="AC883" s="181"/>
      <c r="AD883" s="79"/>
      <c r="AE883" s="179"/>
      <c r="AF883" s="79"/>
      <c r="AG883" s="179"/>
      <c r="AH883" s="79"/>
      <c r="AI883" s="181"/>
      <c r="AJ883" s="79"/>
      <c r="AK883" s="181"/>
      <c r="AL883" s="79"/>
      <c r="AM883" s="179"/>
      <c r="AN883" s="79"/>
      <c r="AO883" s="179"/>
      <c r="AP883" s="79"/>
      <c r="AQ883" s="181"/>
      <c r="AR883" s="79"/>
      <c r="AS883" s="181"/>
      <c r="AT883" s="79"/>
      <c r="AU883" s="179"/>
      <c r="AV883" s="79"/>
      <c r="AW883" s="179"/>
      <c r="AX883" s="79"/>
      <c r="AY883" s="181"/>
      <c r="AZ883" s="79"/>
      <c r="BA883" s="181"/>
      <c r="BB883" s="79"/>
      <c r="BC883" s="179"/>
      <c r="BD883" s="79"/>
      <c r="BE883" s="179"/>
      <c r="BF883" s="79"/>
      <c r="BG883" s="181"/>
      <c r="BH883" s="79"/>
      <c r="BI883" s="181"/>
      <c r="BJ883" s="79"/>
      <c r="BK883" s="179"/>
      <c r="BL883" s="79"/>
      <c r="BM883" s="179"/>
      <c r="BN883" s="79"/>
      <c r="BO883" s="180"/>
      <c r="BP883" s="78"/>
      <c r="BQ883" s="79"/>
      <c r="BR883" s="26"/>
      <c r="BS883" s="191"/>
      <c r="BT883" s="79"/>
      <c r="BU883" s="194"/>
      <c r="BV883" s="78"/>
      <c r="BW883" s="78"/>
      <c r="BX883" s="78"/>
      <c r="BY883" s="78"/>
      <c r="BZ883" s="78"/>
      <c r="CA883" s="79"/>
      <c r="CB883" s="192"/>
      <c r="CC883" s="78"/>
      <c r="CD883" s="78"/>
      <c r="CE883" s="78"/>
      <c r="CF883" s="78"/>
      <c r="CG883" s="78"/>
      <c r="CH883" s="79"/>
      <c r="CI883" s="27">
        <f t="shared" si="1"/>
        <v>0</v>
      </c>
    </row>
    <row r="884" spans="1:87" ht="34.5" customHeight="1" x14ac:dyDescent="0.25">
      <c r="A884" s="23">
        <f t="shared" si="0"/>
        <v>872</v>
      </c>
      <c r="B884" s="182"/>
      <c r="C884" s="79"/>
      <c r="D884" s="179"/>
      <c r="E884" s="78"/>
      <c r="F884" s="79"/>
      <c r="G884" s="183"/>
      <c r="H884" s="79"/>
      <c r="I884" s="24"/>
      <c r="J884" s="28"/>
      <c r="K884" s="184"/>
      <c r="L884" s="79"/>
      <c r="M884" s="185"/>
      <c r="N884" s="79"/>
      <c r="O884" s="186"/>
      <c r="P884" s="79"/>
      <c r="Q884" s="187"/>
      <c r="R884" s="79"/>
      <c r="S884" s="181"/>
      <c r="T884" s="79"/>
      <c r="U884" s="181"/>
      <c r="V884" s="79"/>
      <c r="W884" s="182"/>
      <c r="X884" s="79"/>
      <c r="Y884" s="182"/>
      <c r="Z884" s="79"/>
      <c r="AA884" s="181"/>
      <c r="AB884" s="79"/>
      <c r="AC884" s="181"/>
      <c r="AD884" s="79"/>
      <c r="AE884" s="182"/>
      <c r="AF884" s="79"/>
      <c r="AG884" s="182"/>
      <c r="AH884" s="79"/>
      <c r="AI884" s="181"/>
      <c r="AJ884" s="79"/>
      <c r="AK884" s="181"/>
      <c r="AL884" s="79"/>
      <c r="AM884" s="182"/>
      <c r="AN884" s="79"/>
      <c r="AO884" s="182"/>
      <c r="AP884" s="79"/>
      <c r="AQ884" s="181"/>
      <c r="AR884" s="79"/>
      <c r="AS884" s="181"/>
      <c r="AT884" s="79"/>
      <c r="AU884" s="182"/>
      <c r="AV884" s="79"/>
      <c r="AW884" s="182"/>
      <c r="AX884" s="79"/>
      <c r="AY884" s="181"/>
      <c r="AZ884" s="79"/>
      <c r="BA884" s="181"/>
      <c r="BB884" s="79"/>
      <c r="BC884" s="182"/>
      <c r="BD884" s="79"/>
      <c r="BE884" s="182"/>
      <c r="BF884" s="79"/>
      <c r="BG884" s="181"/>
      <c r="BH884" s="79"/>
      <c r="BI884" s="181"/>
      <c r="BJ884" s="79"/>
      <c r="BK884" s="182"/>
      <c r="BL884" s="79"/>
      <c r="BM884" s="182"/>
      <c r="BN884" s="79"/>
      <c r="BO884" s="180"/>
      <c r="BP884" s="78"/>
      <c r="BQ884" s="79"/>
      <c r="BR884" s="26"/>
      <c r="BS884" s="193"/>
      <c r="BT884" s="79"/>
      <c r="BU884" s="194"/>
      <c r="BV884" s="78"/>
      <c r="BW884" s="78"/>
      <c r="BX884" s="78"/>
      <c r="BY884" s="78"/>
      <c r="BZ884" s="78"/>
      <c r="CA884" s="79"/>
      <c r="CB884" s="192"/>
      <c r="CC884" s="78"/>
      <c r="CD884" s="78"/>
      <c r="CE884" s="78"/>
      <c r="CF884" s="78"/>
      <c r="CG884" s="78"/>
      <c r="CH884" s="79"/>
      <c r="CI884" s="27">
        <f t="shared" si="1"/>
        <v>0</v>
      </c>
    </row>
    <row r="885" spans="1:87" ht="34.5" customHeight="1" x14ac:dyDescent="0.25">
      <c r="A885" s="23">
        <f t="shared" si="0"/>
        <v>873</v>
      </c>
      <c r="B885" s="179"/>
      <c r="C885" s="79"/>
      <c r="D885" s="181"/>
      <c r="E885" s="78"/>
      <c r="F885" s="79"/>
      <c r="G885" s="188"/>
      <c r="H885" s="79"/>
      <c r="I885" s="24"/>
      <c r="J885" s="25"/>
      <c r="K885" s="184"/>
      <c r="L885" s="79"/>
      <c r="M885" s="189"/>
      <c r="N885" s="79"/>
      <c r="O885" s="186"/>
      <c r="P885" s="79"/>
      <c r="Q885" s="190"/>
      <c r="R885" s="79"/>
      <c r="S885" s="181"/>
      <c r="T885" s="79"/>
      <c r="U885" s="181"/>
      <c r="V885" s="79"/>
      <c r="W885" s="179"/>
      <c r="X885" s="79"/>
      <c r="Y885" s="179"/>
      <c r="Z885" s="79"/>
      <c r="AA885" s="181"/>
      <c r="AB885" s="79"/>
      <c r="AC885" s="181"/>
      <c r="AD885" s="79"/>
      <c r="AE885" s="179"/>
      <c r="AF885" s="79"/>
      <c r="AG885" s="179"/>
      <c r="AH885" s="79"/>
      <c r="AI885" s="181"/>
      <c r="AJ885" s="79"/>
      <c r="AK885" s="181"/>
      <c r="AL885" s="79"/>
      <c r="AM885" s="179"/>
      <c r="AN885" s="79"/>
      <c r="AO885" s="179"/>
      <c r="AP885" s="79"/>
      <c r="AQ885" s="181"/>
      <c r="AR885" s="79"/>
      <c r="AS885" s="181"/>
      <c r="AT885" s="79"/>
      <c r="AU885" s="179"/>
      <c r="AV885" s="79"/>
      <c r="AW885" s="179"/>
      <c r="AX885" s="79"/>
      <c r="AY885" s="181"/>
      <c r="AZ885" s="79"/>
      <c r="BA885" s="181"/>
      <c r="BB885" s="79"/>
      <c r="BC885" s="179"/>
      <c r="BD885" s="79"/>
      <c r="BE885" s="179"/>
      <c r="BF885" s="79"/>
      <c r="BG885" s="181"/>
      <c r="BH885" s="79"/>
      <c r="BI885" s="181"/>
      <c r="BJ885" s="79"/>
      <c r="BK885" s="179"/>
      <c r="BL885" s="79"/>
      <c r="BM885" s="179"/>
      <c r="BN885" s="79"/>
      <c r="BO885" s="180"/>
      <c r="BP885" s="78"/>
      <c r="BQ885" s="79"/>
      <c r="BR885" s="26"/>
      <c r="BS885" s="191"/>
      <c r="BT885" s="79"/>
      <c r="BU885" s="194"/>
      <c r="BV885" s="78"/>
      <c r="BW885" s="78"/>
      <c r="BX885" s="78"/>
      <c r="BY885" s="78"/>
      <c r="BZ885" s="78"/>
      <c r="CA885" s="79"/>
      <c r="CB885" s="192"/>
      <c r="CC885" s="78"/>
      <c r="CD885" s="78"/>
      <c r="CE885" s="78"/>
      <c r="CF885" s="78"/>
      <c r="CG885" s="78"/>
      <c r="CH885" s="79"/>
      <c r="CI885" s="27">
        <f t="shared" si="1"/>
        <v>0</v>
      </c>
    </row>
    <row r="886" spans="1:87" ht="34.5" customHeight="1" x14ac:dyDescent="0.25">
      <c r="A886" s="23">
        <f t="shared" si="0"/>
        <v>874</v>
      </c>
      <c r="B886" s="182"/>
      <c r="C886" s="79"/>
      <c r="D886" s="179"/>
      <c r="E886" s="78"/>
      <c r="F886" s="79"/>
      <c r="G886" s="183"/>
      <c r="H886" s="79"/>
      <c r="I886" s="24"/>
      <c r="J886" s="28"/>
      <c r="K886" s="184"/>
      <c r="L886" s="79"/>
      <c r="M886" s="185"/>
      <c r="N886" s="79"/>
      <c r="O886" s="186"/>
      <c r="P886" s="79"/>
      <c r="Q886" s="187"/>
      <c r="R886" s="79"/>
      <c r="S886" s="181"/>
      <c r="T886" s="79"/>
      <c r="U886" s="181"/>
      <c r="V886" s="79"/>
      <c r="W886" s="182"/>
      <c r="X886" s="79"/>
      <c r="Y886" s="182"/>
      <c r="Z886" s="79"/>
      <c r="AA886" s="181"/>
      <c r="AB886" s="79"/>
      <c r="AC886" s="181"/>
      <c r="AD886" s="79"/>
      <c r="AE886" s="182"/>
      <c r="AF886" s="79"/>
      <c r="AG886" s="182"/>
      <c r="AH886" s="79"/>
      <c r="AI886" s="181"/>
      <c r="AJ886" s="79"/>
      <c r="AK886" s="181"/>
      <c r="AL886" s="79"/>
      <c r="AM886" s="182"/>
      <c r="AN886" s="79"/>
      <c r="AO886" s="182"/>
      <c r="AP886" s="79"/>
      <c r="AQ886" s="181"/>
      <c r="AR886" s="79"/>
      <c r="AS886" s="181"/>
      <c r="AT886" s="79"/>
      <c r="AU886" s="182"/>
      <c r="AV886" s="79"/>
      <c r="AW886" s="182"/>
      <c r="AX886" s="79"/>
      <c r="AY886" s="181"/>
      <c r="AZ886" s="79"/>
      <c r="BA886" s="181"/>
      <c r="BB886" s="79"/>
      <c r="BC886" s="182"/>
      <c r="BD886" s="79"/>
      <c r="BE886" s="182"/>
      <c r="BF886" s="79"/>
      <c r="BG886" s="181"/>
      <c r="BH886" s="79"/>
      <c r="BI886" s="181"/>
      <c r="BJ886" s="79"/>
      <c r="BK886" s="182"/>
      <c r="BL886" s="79"/>
      <c r="BM886" s="182"/>
      <c r="BN886" s="79"/>
      <c r="BO886" s="180"/>
      <c r="BP886" s="78"/>
      <c r="BQ886" s="79"/>
      <c r="BR886" s="26"/>
      <c r="BS886" s="193"/>
      <c r="BT886" s="79"/>
      <c r="BU886" s="194"/>
      <c r="BV886" s="78"/>
      <c r="BW886" s="78"/>
      <c r="BX886" s="78"/>
      <c r="BY886" s="78"/>
      <c r="BZ886" s="78"/>
      <c r="CA886" s="79"/>
      <c r="CB886" s="192"/>
      <c r="CC886" s="78"/>
      <c r="CD886" s="78"/>
      <c r="CE886" s="78"/>
      <c r="CF886" s="78"/>
      <c r="CG886" s="78"/>
      <c r="CH886" s="79"/>
      <c r="CI886" s="27">
        <f t="shared" si="1"/>
        <v>0</v>
      </c>
    </row>
    <row r="887" spans="1:87" ht="34.5" customHeight="1" x14ac:dyDescent="0.25">
      <c r="A887" s="23">
        <f t="shared" si="0"/>
        <v>875</v>
      </c>
      <c r="B887" s="179"/>
      <c r="C887" s="79"/>
      <c r="D887" s="181"/>
      <c r="E887" s="78"/>
      <c r="F887" s="79"/>
      <c r="G887" s="188"/>
      <c r="H887" s="79"/>
      <c r="I887" s="24"/>
      <c r="J887" s="25"/>
      <c r="K887" s="184"/>
      <c r="L887" s="79"/>
      <c r="M887" s="189"/>
      <c r="N887" s="79"/>
      <c r="O887" s="186"/>
      <c r="P887" s="79"/>
      <c r="Q887" s="190"/>
      <c r="R887" s="79"/>
      <c r="S887" s="181"/>
      <c r="T887" s="79"/>
      <c r="U887" s="181"/>
      <c r="V887" s="79"/>
      <c r="W887" s="179"/>
      <c r="X887" s="79"/>
      <c r="Y887" s="179"/>
      <c r="Z887" s="79"/>
      <c r="AA887" s="181"/>
      <c r="AB887" s="79"/>
      <c r="AC887" s="181"/>
      <c r="AD887" s="79"/>
      <c r="AE887" s="179"/>
      <c r="AF887" s="79"/>
      <c r="AG887" s="179"/>
      <c r="AH887" s="79"/>
      <c r="AI887" s="181"/>
      <c r="AJ887" s="79"/>
      <c r="AK887" s="181"/>
      <c r="AL887" s="79"/>
      <c r="AM887" s="179"/>
      <c r="AN887" s="79"/>
      <c r="AO887" s="179"/>
      <c r="AP887" s="79"/>
      <c r="AQ887" s="181"/>
      <c r="AR887" s="79"/>
      <c r="AS887" s="181"/>
      <c r="AT887" s="79"/>
      <c r="AU887" s="179"/>
      <c r="AV887" s="79"/>
      <c r="AW887" s="179"/>
      <c r="AX887" s="79"/>
      <c r="AY887" s="181"/>
      <c r="AZ887" s="79"/>
      <c r="BA887" s="181"/>
      <c r="BB887" s="79"/>
      <c r="BC887" s="179"/>
      <c r="BD887" s="79"/>
      <c r="BE887" s="179"/>
      <c r="BF887" s="79"/>
      <c r="BG887" s="181"/>
      <c r="BH887" s="79"/>
      <c r="BI887" s="181"/>
      <c r="BJ887" s="79"/>
      <c r="BK887" s="179"/>
      <c r="BL887" s="79"/>
      <c r="BM887" s="179"/>
      <c r="BN887" s="79"/>
      <c r="BO887" s="180"/>
      <c r="BP887" s="78"/>
      <c r="BQ887" s="79"/>
      <c r="BR887" s="26"/>
      <c r="BS887" s="191"/>
      <c r="BT887" s="79"/>
      <c r="BU887" s="194"/>
      <c r="BV887" s="78"/>
      <c r="BW887" s="78"/>
      <c r="BX887" s="78"/>
      <c r="BY887" s="78"/>
      <c r="BZ887" s="78"/>
      <c r="CA887" s="79"/>
      <c r="CB887" s="192"/>
      <c r="CC887" s="78"/>
      <c r="CD887" s="78"/>
      <c r="CE887" s="78"/>
      <c r="CF887" s="78"/>
      <c r="CG887" s="78"/>
      <c r="CH887" s="79"/>
      <c r="CI887" s="27">
        <f t="shared" si="1"/>
        <v>0</v>
      </c>
    </row>
    <row r="888" spans="1:87" ht="34.5" customHeight="1" x14ac:dyDescent="0.25">
      <c r="A888" s="23">
        <f t="shared" si="0"/>
        <v>876</v>
      </c>
      <c r="B888" s="182"/>
      <c r="C888" s="79"/>
      <c r="D888" s="179"/>
      <c r="E888" s="78"/>
      <c r="F888" s="79"/>
      <c r="G888" s="183"/>
      <c r="H888" s="79"/>
      <c r="I888" s="24"/>
      <c r="J888" s="28"/>
      <c r="K888" s="184"/>
      <c r="L888" s="79"/>
      <c r="M888" s="185"/>
      <c r="N888" s="79"/>
      <c r="O888" s="186"/>
      <c r="P888" s="79"/>
      <c r="Q888" s="187"/>
      <c r="R888" s="79"/>
      <c r="S888" s="181"/>
      <c r="T888" s="79"/>
      <c r="U888" s="181"/>
      <c r="V888" s="79"/>
      <c r="W888" s="182"/>
      <c r="X888" s="79"/>
      <c r="Y888" s="182"/>
      <c r="Z888" s="79"/>
      <c r="AA888" s="181"/>
      <c r="AB888" s="79"/>
      <c r="AC888" s="181"/>
      <c r="AD888" s="79"/>
      <c r="AE888" s="182"/>
      <c r="AF888" s="79"/>
      <c r="AG888" s="182"/>
      <c r="AH888" s="79"/>
      <c r="AI888" s="181"/>
      <c r="AJ888" s="79"/>
      <c r="AK888" s="181"/>
      <c r="AL888" s="79"/>
      <c r="AM888" s="182"/>
      <c r="AN888" s="79"/>
      <c r="AO888" s="182"/>
      <c r="AP888" s="79"/>
      <c r="AQ888" s="181"/>
      <c r="AR888" s="79"/>
      <c r="AS888" s="181"/>
      <c r="AT888" s="79"/>
      <c r="AU888" s="182"/>
      <c r="AV888" s="79"/>
      <c r="AW888" s="182"/>
      <c r="AX888" s="79"/>
      <c r="AY888" s="181"/>
      <c r="AZ888" s="79"/>
      <c r="BA888" s="181"/>
      <c r="BB888" s="79"/>
      <c r="BC888" s="182"/>
      <c r="BD888" s="79"/>
      <c r="BE888" s="182"/>
      <c r="BF888" s="79"/>
      <c r="BG888" s="181"/>
      <c r="BH888" s="79"/>
      <c r="BI888" s="181"/>
      <c r="BJ888" s="79"/>
      <c r="BK888" s="182"/>
      <c r="BL888" s="79"/>
      <c r="BM888" s="182"/>
      <c r="BN888" s="79"/>
      <c r="BO888" s="180"/>
      <c r="BP888" s="78"/>
      <c r="BQ888" s="79"/>
      <c r="BR888" s="26"/>
      <c r="BS888" s="193"/>
      <c r="BT888" s="79"/>
      <c r="BU888" s="194"/>
      <c r="BV888" s="78"/>
      <c r="BW888" s="78"/>
      <c r="BX888" s="78"/>
      <c r="BY888" s="78"/>
      <c r="BZ888" s="78"/>
      <c r="CA888" s="79"/>
      <c r="CB888" s="192"/>
      <c r="CC888" s="78"/>
      <c r="CD888" s="78"/>
      <c r="CE888" s="78"/>
      <c r="CF888" s="78"/>
      <c r="CG888" s="78"/>
      <c r="CH888" s="79"/>
      <c r="CI888" s="27">
        <f t="shared" si="1"/>
        <v>0</v>
      </c>
    </row>
    <row r="889" spans="1:87" ht="34.5" customHeight="1" x14ac:dyDescent="0.25">
      <c r="A889" s="23">
        <f t="shared" si="0"/>
        <v>877</v>
      </c>
      <c r="B889" s="179"/>
      <c r="C889" s="79"/>
      <c r="D889" s="181"/>
      <c r="E889" s="78"/>
      <c r="F889" s="79"/>
      <c r="G889" s="188"/>
      <c r="H889" s="79"/>
      <c r="I889" s="24"/>
      <c r="J889" s="25"/>
      <c r="K889" s="184"/>
      <c r="L889" s="79"/>
      <c r="M889" s="189"/>
      <c r="N889" s="79"/>
      <c r="O889" s="186"/>
      <c r="P889" s="79"/>
      <c r="Q889" s="190"/>
      <c r="R889" s="79"/>
      <c r="S889" s="181"/>
      <c r="T889" s="79"/>
      <c r="U889" s="181"/>
      <c r="V889" s="79"/>
      <c r="W889" s="179"/>
      <c r="X889" s="79"/>
      <c r="Y889" s="179"/>
      <c r="Z889" s="79"/>
      <c r="AA889" s="181"/>
      <c r="AB889" s="79"/>
      <c r="AC889" s="181"/>
      <c r="AD889" s="79"/>
      <c r="AE889" s="179"/>
      <c r="AF889" s="79"/>
      <c r="AG889" s="179"/>
      <c r="AH889" s="79"/>
      <c r="AI889" s="181"/>
      <c r="AJ889" s="79"/>
      <c r="AK889" s="181"/>
      <c r="AL889" s="79"/>
      <c r="AM889" s="179"/>
      <c r="AN889" s="79"/>
      <c r="AO889" s="179"/>
      <c r="AP889" s="79"/>
      <c r="AQ889" s="181"/>
      <c r="AR889" s="79"/>
      <c r="AS889" s="181"/>
      <c r="AT889" s="79"/>
      <c r="AU889" s="179"/>
      <c r="AV889" s="79"/>
      <c r="AW889" s="179"/>
      <c r="AX889" s="79"/>
      <c r="AY889" s="181"/>
      <c r="AZ889" s="79"/>
      <c r="BA889" s="181"/>
      <c r="BB889" s="79"/>
      <c r="BC889" s="179"/>
      <c r="BD889" s="79"/>
      <c r="BE889" s="179"/>
      <c r="BF889" s="79"/>
      <c r="BG889" s="181"/>
      <c r="BH889" s="79"/>
      <c r="BI889" s="181"/>
      <c r="BJ889" s="79"/>
      <c r="BK889" s="179"/>
      <c r="BL889" s="79"/>
      <c r="BM889" s="179"/>
      <c r="BN889" s="79"/>
      <c r="BO889" s="180"/>
      <c r="BP889" s="78"/>
      <c r="BQ889" s="79"/>
      <c r="BR889" s="26"/>
      <c r="BS889" s="191"/>
      <c r="BT889" s="79"/>
      <c r="BU889" s="194"/>
      <c r="BV889" s="78"/>
      <c r="BW889" s="78"/>
      <c r="BX889" s="78"/>
      <c r="BY889" s="78"/>
      <c r="BZ889" s="78"/>
      <c r="CA889" s="79"/>
      <c r="CB889" s="192"/>
      <c r="CC889" s="78"/>
      <c r="CD889" s="78"/>
      <c r="CE889" s="78"/>
      <c r="CF889" s="78"/>
      <c r="CG889" s="78"/>
      <c r="CH889" s="79"/>
      <c r="CI889" s="27">
        <f t="shared" si="1"/>
        <v>0</v>
      </c>
    </row>
    <row r="890" spans="1:87" ht="34.5" customHeight="1" x14ac:dyDescent="0.25">
      <c r="A890" s="23">
        <f t="shared" si="0"/>
        <v>878</v>
      </c>
      <c r="B890" s="182"/>
      <c r="C890" s="79"/>
      <c r="D890" s="179"/>
      <c r="E890" s="78"/>
      <c r="F890" s="79"/>
      <c r="G890" s="183"/>
      <c r="H890" s="79"/>
      <c r="I890" s="24"/>
      <c r="J890" s="28"/>
      <c r="K890" s="184"/>
      <c r="L890" s="79"/>
      <c r="M890" s="185"/>
      <c r="N890" s="79"/>
      <c r="O890" s="186"/>
      <c r="P890" s="79"/>
      <c r="Q890" s="187"/>
      <c r="R890" s="79"/>
      <c r="S890" s="181"/>
      <c r="T890" s="79"/>
      <c r="U890" s="181"/>
      <c r="V890" s="79"/>
      <c r="W890" s="182"/>
      <c r="X890" s="79"/>
      <c r="Y890" s="182"/>
      <c r="Z890" s="79"/>
      <c r="AA890" s="181"/>
      <c r="AB890" s="79"/>
      <c r="AC890" s="181"/>
      <c r="AD890" s="79"/>
      <c r="AE890" s="182"/>
      <c r="AF890" s="79"/>
      <c r="AG890" s="182"/>
      <c r="AH890" s="79"/>
      <c r="AI890" s="181"/>
      <c r="AJ890" s="79"/>
      <c r="AK890" s="181"/>
      <c r="AL890" s="79"/>
      <c r="AM890" s="182"/>
      <c r="AN890" s="79"/>
      <c r="AO890" s="182"/>
      <c r="AP890" s="79"/>
      <c r="AQ890" s="181"/>
      <c r="AR890" s="79"/>
      <c r="AS890" s="181"/>
      <c r="AT890" s="79"/>
      <c r="AU890" s="182"/>
      <c r="AV890" s="79"/>
      <c r="AW890" s="182"/>
      <c r="AX890" s="79"/>
      <c r="AY890" s="181"/>
      <c r="AZ890" s="79"/>
      <c r="BA890" s="181"/>
      <c r="BB890" s="79"/>
      <c r="BC890" s="182"/>
      <c r="BD890" s="79"/>
      <c r="BE890" s="182"/>
      <c r="BF890" s="79"/>
      <c r="BG890" s="181"/>
      <c r="BH890" s="79"/>
      <c r="BI890" s="181"/>
      <c r="BJ890" s="79"/>
      <c r="BK890" s="182"/>
      <c r="BL890" s="79"/>
      <c r="BM890" s="182"/>
      <c r="BN890" s="79"/>
      <c r="BO890" s="180"/>
      <c r="BP890" s="78"/>
      <c r="BQ890" s="79"/>
      <c r="BR890" s="26"/>
      <c r="BS890" s="193"/>
      <c r="BT890" s="79"/>
      <c r="BU890" s="194"/>
      <c r="BV890" s="78"/>
      <c r="BW890" s="78"/>
      <c r="BX890" s="78"/>
      <c r="BY890" s="78"/>
      <c r="BZ890" s="78"/>
      <c r="CA890" s="79"/>
      <c r="CB890" s="192"/>
      <c r="CC890" s="78"/>
      <c r="CD890" s="78"/>
      <c r="CE890" s="78"/>
      <c r="CF890" s="78"/>
      <c r="CG890" s="78"/>
      <c r="CH890" s="79"/>
      <c r="CI890" s="27">
        <f t="shared" si="1"/>
        <v>0</v>
      </c>
    </row>
    <row r="891" spans="1:87" ht="34.5" customHeight="1" x14ac:dyDescent="0.25">
      <c r="A891" s="23">
        <f t="shared" si="0"/>
        <v>879</v>
      </c>
      <c r="B891" s="179"/>
      <c r="C891" s="79"/>
      <c r="D891" s="181"/>
      <c r="E891" s="78"/>
      <c r="F891" s="79"/>
      <c r="G891" s="188"/>
      <c r="H891" s="79"/>
      <c r="I891" s="24"/>
      <c r="J891" s="25"/>
      <c r="K891" s="184"/>
      <c r="L891" s="79"/>
      <c r="M891" s="189"/>
      <c r="N891" s="79"/>
      <c r="O891" s="186"/>
      <c r="P891" s="79"/>
      <c r="Q891" s="190"/>
      <c r="R891" s="79"/>
      <c r="S891" s="181"/>
      <c r="T891" s="79"/>
      <c r="U891" s="181"/>
      <c r="V891" s="79"/>
      <c r="W891" s="179"/>
      <c r="X891" s="79"/>
      <c r="Y891" s="179"/>
      <c r="Z891" s="79"/>
      <c r="AA891" s="181"/>
      <c r="AB891" s="79"/>
      <c r="AC891" s="181"/>
      <c r="AD891" s="79"/>
      <c r="AE891" s="179"/>
      <c r="AF891" s="79"/>
      <c r="AG891" s="179"/>
      <c r="AH891" s="79"/>
      <c r="AI891" s="181"/>
      <c r="AJ891" s="79"/>
      <c r="AK891" s="181"/>
      <c r="AL891" s="79"/>
      <c r="AM891" s="179"/>
      <c r="AN891" s="79"/>
      <c r="AO891" s="179"/>
      <c r="AP891" s="79"/>
      <c r="AQ891" s="181"/>
      <c r="AR891" s="79"/>
      <c r="AS891" s="181"/>
      <c r="AT891" s="79"/>
      <c r="AU891" s="179"/>
      <c r="AV891" s="79"/>
      <c r="AW891" s="179"/>
      <c r="AX891" s="79"/>
      <c r="AY891" s="181"/>
      <c r="AZ891" s="79"/>
      <c r="BA891" s="181"/>
      <c r="BB891" s="79"/>
      <c r="BC891" s="179"/>
      <c r="BD891" s="79"/>
      <c r="BE891" s="179"/>
      <c r="BF891" s="79"/>
      <c r="BG891" s="181"/>
      <c r="BH891" s="79"/>
      <c r="BI891" s="181"/>
      <c r="BJ891" s="79"/>
      <c r="BK891" s="179"/>
      <c r="BL891" s="79"/>
      <c r="BM891" s="179"/>
      <c r="BN891" s="79"/>
      <c r="BO891" s="180"/>
      <c r="BP891" s="78"/>
      <c r="BQ891" s="79"/>
      <c r="BR891" s="26"/>
      <c r="BS891" s="191"/>
      <c r="BT891" s="79"/>
      <c r="BU891" s="194"/>
      <c r="BV891" s="78"/>
      <c r="BW891" s="78"/>
      <c r="BX891" s="78"/>
      <c r="BY891" s="78"/>
      <c r="BZ891" s="78"/>
      <c r="CA891" s="79"/>
      <c r="CB891" s="192"/>
      <c r="CC891" s="78"/>
      <c r="CD891" s="78"/>
      <c r="CE891" s="78"/>
      <c r="CF891" s="78"/>
      <c r="CG891" s="78"/>
      <c r="CH891" s="79"/>
      <c r="CI891" s="27">
        <f t="shared" si="1"/>
        <v>0</v>
      </c>
    </row>
    <row r="892" spans="1:87" ht="34.5" customHeight="1" x14ac:dyDescent="0.25">
      <c r="A892" s="23">
        <f t="shared" si="0"/>
        <v>880</v>
      </c>
      <c r="B892" s="182"/>
      <c r="C892" s="79"/>
      <c r="D892" s="179"/>
      <c r="E892" s="78"/>
      <c r="F892" s="79"/>
      <c r="G892" s="183"/>
      <c r="H892" s="79"/>
      <c r="I892" s="24"/>
      <c r="J892" s="28"/>
      <c r="K892" s="184"/>
      <c r="L892" s="79"/>
      <c r="M892" s="185"/>
      <c r="N892" s="79"/>
      <c r="O892" s="186"/>
      <c r="P892" s="79"/>
      <c r="Q892" s="187"/>
      <c r="R892" s="79"/>
      <c r="S892" s="181"/>
      <c r="T892" s="79"/>
      <c r="U892" s="181"/>
      <c r="V892" s="79"/>
      <c r="W892" s="182"/>
      <c r="X892" s="79"/>
      <c r="Y892" s="182"/>
      <c r="Z892" s="79"/>
      <c r="AA892" s="181"/>
      <c r="AB892" s="79"/>
      <c r="AC892" s="181"/>
      <c r="AD892" s="79"/>
      <c r="AE892" s="182"/>
      <c r="AF892" s="79"/>
      <c r="AG892" s="182"/>
      <c r="AH892" s="79"/>
      <c r="AI892" s="181"/>
      <c r="AJ892" s="79"/>
      <c r="AK892" s="181"/>
      <c r="AL892" s="79"/>
      <c r="AM892" s="182"/>
      <c r="AN892" s="79"/>
      <c r="AO892" s="182"/>
      <c r="AP892" s="79"/>
      <c r="AQ892" s="181"/>
      <c r="AR892" s="79"/>
      <c r="AS892" s="181"/>
      <c r="AT892" s="79"/>
      <c r="AU892" s="182"/>
      <c r="AV892" s="79"/>
      <c r="AW892" s="182"/>
      <c r="AX892" s="79"/>
      <c r="AY892" s="181"/>
      <c r="AZ892" s="79"/>
      <c r="BA892" s="181"/>
      <c r="BB892" s="79"/>
      <c r="BC892" s="182"/>
      <c r="BD892" s="79"/>
      <c r="BE892" s="182"/>
      <c r="BF892" s="79"/>
      <c r="BG892" s="181"/>
      <c r="BH892" s="79"/>
      <c r="BI892" s="181"/>
      <c r="BJ892" s="79"/>
      <c r="BK892" s="182"/>
      <c r="BL892" s="79"/>
      <c r="BM892" s="182"/>
      <c r="BN892" s="79"/>
      <c r="BO892" s="180"/>
      <c r="BP892" s="78"/>
      <c r="BQ892" s="79"/>
      <c r="BR892" s="26"/>
      <c r="BS892" s="193"/>
      <c r="BT892" s="79"/>
      <c r="BU892" s="194"/>
      <c r="BV892" s="78"/>
      <c r="BW892" s="78"/>
      <c r="BX892" s="78"/>
      <c r="BY892" s="78"/>
      <c r="BZ892" s="78"/>
      <c r="CA892" s="79"/>
      <c r="CB892" s="192"/>
      <c r="CC892" s="78"/>
      <c r="CD892" s="78"/>
      <c r="CE892" s="78"/>
      <c r="CF892" s="78"/>
      <c r="CG892" s="78"/>
      <c r="CH892" s="79"/>
      <c r="CI892" s="27">
        <f t="shared" si="1"/>
        <v>0</v>
      </c>
    </row>
    <row r="893" spans="1:87" ht="34.5" customHeight="1" x14ac:dyDescent="0.25">
      <c r="A893" s="23">
        <f t="shared" si="0"/>
        <v>881</v>
      </c>
      <c r="B893" s="179"/>
      <c r="C893" s="79"/>
      <c r="D893" s="181"/>
      <c r="E893" s="78"/>
      <c r="F893" s="79"/>
      <c r="G893" s="188"/>
      <c r="H893" s="79"/>
      <c r="I893" s="24"/>
      <c r="J893" s="25"/>
      <c r="K893" s="184"/>
      <c r="L893" s="79"/>
      <c r="M893" s="189"/>
      <c r="N893" s="79"/>
      <c r="O893" s="186"/>
      <c r="P893" s="79"/>
      <c r="Q893" s="190"/>
      <c r="R893" s="79"/>
      <c r="S893" s="181"/>
      <c r="T893" s="79"/>
      <c r="U893" s="181"/>
      <c r="V893" s="79"/>
      <c r="W893" s="179"/>
      <c r="X893" s="79"/>
      <c r="Y893" s="179"/>
      <c r="Z893" s="79"/>
      <c r="AA893" s="181"/>
      <c r="AB893" s="79"/>
      <c r="AC893" s="181"/>
      <c r="AD893" s="79"/>
      <c r="AE893" s="179"/>
      <c r="AF893" s="79"/>
      <c r="AG893" s="179"/>
      <c r="AH893" s="79"/>
      <c r="AI893" s="181"/>
      <c r="AJ893" s="79"/>
      <c r="AK893" s="181"/>
      <c r="AL893" s="79"/>
      <c r="AM893" s="179"/>
      <c r="AN893" s="79"/>
      <c r="AO893" s="179"/>
      <c r="AP893" s="79"/>
      <c r="AQ893" s="181"/>
      <c r="AR893" s="79"/>
      <c r="AS893" s="181"/>
      <c r="AT893" s="79"/>
      <c r="AU893" s="179"/>
      <c r="AV893" s="79"/>
      <c r="AW893" s="179"/>
      <c r="AX893" s="79"/>
      <c r="AY893" s="181"/>
      <c r="AZ893" s="79"/>
      <c r="BA893" s="181"/>
      <c r="BB893" s="79"/>
      <c r="BC893" s="179"/>
      <c r="BD893" s="79"/>
      <c r="BE893" s="179"/>
      <c r="BF893" s="79"/>
      <c r="BG893" s="181"/>
      <c r="BH893" s="79"/>
      <c r="BI893" s="181"/>
      <c r="BJ893" s="79"/>
      <c r="BK893" s="179"/>
      <c r="BL893" s="79"/>
      <c r="BM893" s="179"/>
      <c r="BN893" s="79"/>
      <c r="BO893" s="180"/>
      <c r="BP893" s="78"/>
      <c r="BQ893" s="79"/>
      <c r="BR893" s="26"/>
      <c r="BS893" s="191"/>
      <c r="BT893" s="79"/>
      <c r="BU893" s="194"/>
      <c r="BV893" s="78"/>
      <c r="BW893" s="78"/>
      <c r="BX893" s="78"/>
      <c r="BY893" s="78"/>
      <c r="BZ893" s="78"/>
      <c r="CA893" s="79"/>
      <c r="CB893" s="192"/>
      <c r="CC893" s="78"/>
      <c r="CD893" s="78"/>
      <c r="CE893" s="78"/>
      <c r="CF893" s="78"/>
      <c r="CG893" s="78"/>
      <c r="CH893" s="79"/>
      <c r="CI893" s="27">
        <f t="shared" si="1"/>
        <v>0</v>
      </c>
    </row>
    <row r="894" spans="1:87" ht="34.5" customHeight="1" x14ac:dyDescent="0.25">
      <c r="A894" s="23">
        <f t="shared" si="0"/>
        <v>882</v>
      </c>
      <c r="B894" s="182"/>
      <c r="C894" s="79"/>
      <c r="D894" s="179"/>
      <c r="E894" s="78"/>
      <c r="F894" s="79"/>
      <c r="G894" s="183"/>
      <c r="H894" s="79"/>
      <c r="I894" s="24"/>
      <c r="J894" s="28"/>
      <c r="K894" s="184"/>
      <c r="L894" s="79"/>
      <c r="M894" s="185"/>
      <c r="N894" s="79"/>
      <c r="O894" s="186"/>
      <c r="P894" s="79"/>
      <c r="Q894" s="187"/>
      <c r="R894" s="79"/>
      <c r="S894" s="181"/>
      <c r="T894" s="79"/>
      <c r="U894" s="181"/>
      <c r="V894" s="79"/>
      <c r="W894" s="182"/>
      <c r="X894" s="79"/>
      <c r="Y894" s="182"/>
      <c r="Z894" s="79"/>
      <c r="AA894" s="181"/>
      <c r="AB894" s="79"/>
      <c r="AC894" s="181"/>
      <c r="AD894" s="79"/>
      <c r="AE894" s="182"/>
      <c r="AF894" s="79"/>
      <c r="AG894" s="182"/>
      <c r="AH894" s="79"/>
      <c r="AI894" s="181"/>
      <c r="AJ894" s="79"/>
      <c r="AK894" s="181"/>
      <c r="AL894" s="79"/>
      <c r="AM894" s="182"/>
      <c r="AN894" s="79"/>
      <c r="AO894" s="182"/>
      <c r="AP894" s="79"/>
      <c r="AQ894" s="181"/>
      <c r="AR894" s="79"/>
      <c r="AS894" s="181"/>
      <c r="AT894" s="79"/>
      <c r="AU894" s="182"/>
      <c r="AV894" s="79"/>
      <c r="AW894" s="182"/>
      <c r="AX894" s="79"/>
      <c r="AY894" s="181"/>
      <c r="AZ894" s="79"/>
      <c r="BA894" s="181"/>
      <c r="BB894" s="79"/>
      <c r="BC894" s="182"/>
      <c r="BD894" s="79"/>
      <c r="BE894" s="182"/>
      <c r="BF894" s="79"/>
      <c r="BG894" s="181"/>
      <c r="BH894" s="79"/>
      <c r="BI894" s="181"/>
      <c r="BJ894" s="79"/>
      <c r="BK894" s="182"/>
      <c r="BL894" s="79"/>
      <c r="BM894" s="182"/>
      <c r="BN894" s="79"/>
      <c r="BO894" s="180"/>
      <c r="BP894" s="78"/>
      <c r="BQ894" s="79"/>
      <c r="BR894" s="26"/>
      <c r="BS894" s="193"/>
      <c r="BT894" s="79"/>
      <c r="BU894" s="194"/>
      <c r="BV894" s="78"/>
      <c r="BW894" s="78"/>
      <c r="BX894" s="78"/>
      <c r="BY894" s="78"/>
      <c r="BZ894" s="78"/>
      <c r="CA894" s="79"/>
      <c r="CB894" s="192"/>
      <c r="CC894" s="78"/>
      <c r="CD894" s="78"/>
      <c r="CE894" s="78"/>
      <c r="CF894" s="78"/>
      <c r="CG894" s="78"/>
      <c r="CH894" s="79"/>
      <c r="CI894" s="27">
        <f t="shared" si="1"/>
        <v>0</v>
      </c>
    </row>
    <row r="895" spans="1:87" ht="34.5" customHeight="1" x14ac:dyDescent="0.25">
      <c r="A895" s="23">
        <f t="shared" si="0"/>
        <v>883</v>
      </c>
      <c r="B895" s="179"/>
      <c r="C895" s="79"/>
      <c r="D895" s="181"/>
      <c r="E895" s="78"/>
      <c r="F895" s="79"/>
      <c r="G895" s="188"/>
      <c r="H895" s="79"/>
      <c r="I895" s="24"/>
      <c r="J895" s="25"/>
      <c r="K895" s="184"/>
      <c r="L895" s="79"/>
      <c r="M895" s="189"/>
      <c r="N895" s="79"/>
      <c r="O895" s="186"/>
      <c r="P895" s="79"/>
      <c r="Q895" s="190"/>
      <c r="R895" s="79"/>
      <c r="S895" s="181"/>
      <c r="T895" s="79"/>
      <c r="U895" s="181"/>
      <c r="V895" s="79"/>
      <c r="W895" s="179"/>
      <c r="X895" s="79"/>
      <c r="Y895" s="179"/>
      <c r="Z895" s="79"/>
      <c r="AA895" s="181"/>
      <c r="AB895" s="79"/>
      <c r="AC895" s="181"/>
      <c r="AD895" s="79"/>
      <c r="AE895" s="179"/>
      <c r="AF895" s="79"/>
      <c r="AG895" s="179"/>
      <c r="AH895" s="79"/>
      <c r="AI895" s="181"/>
      <c r="AJ895" s="79"/>
      <c r="AK895" s="181"/>
      <c r="AL895" s="79"/>
      <c r="AM895" s="179"/>
      <c r="AN895" s="79"/>
      <c r="AO895" s="179"/>
      <c r="AP895" s="79"/>
      <c r="AQ895" s="181"/>
      <c r="AR895" s="79"/>
      <c r="AS895" s="181"/>
      <c r="AT895" s="79"/>
      <c r="AU895" s="179"/>
      <c r="AV895" s="79"/>
      <c r="AW895" s="179"/>
      <c r="AX895" s="79"/>
      <c r="AY895" s="181"/>
      <c r="AZ895" s="79"/>
      <c r="BA895" s="181"/>
      <c r="BB895" s="79"/>
      <c r="BC895" s="179"/>
      <c r="BD895" s="79"/>
      <c r="BE895" s="179"/>
      <c r="BF895" s="79"/>
      <c r="BG895" s="181"/>
      <c r="BH895" s="79"/>
      <c r="BI895" s="181"/>
      <c r="BJ895" s="79"/>
      <c r="BK895" s="179"/>
      <c r="BL895" s="79"/>
      <c r="BM895" s="179"/>
      <c r="BN895" s="79"/>
      <c r="BO895" s="180"/>
      <c r="BP895" s="78"/>
      <c r="BQ895" s="79"/>
      <c r="BR895" s="26"/>
      <c r="BS895" s="191"/>
      <c r="BT895" s="79"/>
      <c r="BU895" s="194"/>
      <c r="BV895" s="78"/>
      <c r="BW895" s="78"/>
      <c r="BX895" s="78"/>
      <c r="BY895" s="78"/>
      <c r="BZ895" s="78"/>
      <c r="CA895" s="79"/>
      <c r="CB895" s="192"/>
      <c r="CC895" s="78"/>
      <c r="CD895" s="78"/>
      <c r="CE895" s="78"/>
      <c r="CF895" s="78"/>
      <c r="CG895" s="78"/>
      <c r="CH895" s="79"/>
      <c r="CI895" s="27">
        <f t="shared" si="1"/>
        <v>0</v>
      </c>
    </row>
    <row r="896" spans="1:87" ht="34.5" customHeight="1" x14ac:dyDescent="0.25">
      <c r="A896" s="23">
        <f t="shared" si="0"/>
        <v>884</v>
      </c>
      <c r="B896" s="182"/>
      <c r="C896" s="79"/>
      <c r="D896" s="179"/>
      <c r="E896" s="78"/>
      <c r="F896" s="79"/>
      <c r="G896" s="183"/>
      <c r="H896" s="79"/>
      <c r="I896" s="24"/>
      <c r="J896" s="28"/>
      <c r="K896" s="184"/>
      <c r="L896" s="79"/>
      <c r="M896" s="185"/>
      <c r="N896" s="79"/>
      <c r="O896" s="186"/>
      <c r="P896" s="79"/>
      <c r="Q896" s="187"/>
      <c r="R896" s="79"/>
      <c r="S896" s="181"/>
      <c r="T896" s="79"/>
      <c r="U896" s="181"/>
      <c r="V896" s="79"/>
      <c r="W896" s="182"/>
      <c r="X896" s="79"/>
      <c r="Y896" s="182"/>
      <c r="Z896" s="79"/>
      <c r="AA896" s="181"/>
      <c r="AB896" s="79"/>
      <c r="AC896" s="181"/>
      <c r="AD896" s="79"/>
      <c r="AE896" s="182"/>
      <c r="AF896" s="79"/>
      <c r="AG896" s="182"/>
      <c r="AH896" s="79"/>
      <c r="AI896" s="181"/>
      <c r="AJ896" s="79"/>
      <c r="AK896" s="181"/>
      <c r="AL896" s="79"/>
      <c r="AM896" s="182"/>
      <c r="AN896" s="79"/>
      <c r="AO896" s="182"/>
      <c r="AP896" s="79"/>
      <c r="AQ896" s="181"/>
      <c r="AR896" s="79"/>
      <c r="AS896" s="181"/>
      <c r="AT896" s="79"/>
      <c r="AU896" s="182"/>
      <c r="AV896" s="79"/>
      <c r="AW896" s="182"/>
      <c r="AX896" s="79"/>
      <c r="AY896" s="181"/>
      <c r="AZ896" s="79"/>
      <c r="BA896" s="181"/>
      <c r="BB896" s="79"/>
      <c r="BC896" s="182"/>
      <c r="BD896" s="79"/>
      <c r="BE896" s="182"/>
      <c r="BF896" s="79"/>
      <c r="BG896" s="181"/>
      <c r="BH896" s="79"/>
      <c r="BI896" s="181"/>
      <c r="BJ896" s="79"/>
      <c r="BK896" s="182"/>
      <c r="BL896" s="79"/>
      <c r="BM896" s="182"/>
      <c r="BN896" s="79"/>
      <c r="BO896" s="180"/>
      <c r="BP896" s="78"/>
      <c r="BQ896" s="79"/>
      <c r="BR896" s="26"/>
      <c r="BS896" s="193"/>
      <c r="BT896" s="79"/>
      <c r="BU896" s="194"/>
      <c r="BV896" s="78"/>
      <c r="BW896" s="78"/>
      <c r="BX896" s="78"/>
      <c r="BY896" s="78"/>
      <c r="BZ896" s="78"/>
      <c r="CA896" s="79"/>
      <c r="CB896" s="192"/>
      <c r="CC896" s="78"/>
      <c r="CD896" s="78"/>
      <c r="CE896" s="78"/>
      <c r="CF896" s="78"/>
      <c r="CG896" s="78"/>
      <c r="CH896" s="79"/>
      <c r="CI896" s="27">
        <f t="shared" si="1"/>
        <v>0</v>
      </c>
    </row>
    <row r="897" spans="1:87" ht="34.5" customHeight="1" x14ac:dyDescent="0.25">
      <c r="A897" s="23">
        <f t="shared" si="0"/>
        <v>885</v>
      </c>
      <c r="B897" s="179"/>
      <c r="C897" s="79"/>
      <c r="D897" s="181"/>
      <c r="E897" s="78"/>
      <c r="F897" s="79"/>
      <c r="G897" s="188"/>
      <c r="H897" s="79"/>
      <c r="I897" s="24"/>
      <c r="J897" s="25"/>
      <c r="K897" s="184"/>
      <c r="L897" s="79"/>
      <c r="M897" s="189"/>
      <c r="N897" s="79"/>
      <c r="O897" s="186"/>
      <c r="P897" s="79"/>
      <c r="Q897" s="190"/>
      <c r="R897" s="79"/>
      <c r="S897" s="181"/>
      <c r="T897" s="79"/>
      <c r="U897" s="181"/>
      <c r="V897" s="79"/>
      <c r="W897" s="179"/>
      <c r="X897" s="79"/>
      <c r="Y897" s="179"/>
      <c r="Z897" s="79"/>
      <c r="AA897" s="181"/>
      <c r="AB897" s="79"/>
      <c r="AC897" s="181"/>
      <c r="AD897" s="79"/>
      <c r="AE897" s="179"/>
      <c r="AF897" s="79"/>
      <c r="AG897" s="179"/>
      <c r="AH897" s="79"/>
      <c r="AI897" s="181"/>
      <c r="AJ897" s="79"/>
      <c r="AK897" s="181"/>
      <c r="AL897" s="79"/>
      <c r="AM897" s="179"/>
      <c r="AN897" s="79"/>
      <c r="AO897" s="179"/>
      <c r="AP897" s="79"/>
      <c r="AQ897" s="181"/>
      <c r="AR897" s="79"/>
      <c r="AS897" s="181"/>
      <c r="AT897" s="79"/>
      <c r="AU897" s="179"/>
      <c r="AV897" s="79"/>
      <c r="AW897" s="179"/>
      <c r="AX897" s="79"/>
      <c r="AY897" s="181"/>
      <c r="AZ897" s="79"/>
      <c r="BA897" s="181"/>
      <c r="BB897" s="79"/>
      <c r="BC897" s="179"/>
      <c r="BD897" s="79"/>
      <c r="BE897" s="179"/>
      <c r="BF897" s="79"/>
      <c r="BG897" s="181"/>
      <c r="BH897" s="79"/>
      <c r="BI897" s="181"/>
      <c r="BJ897" s="79"/>
      <c r="BK897" s="179"/>
      <c r="BL897" s="79"/>
      <c r="BM897" s="179"/>
      <c r="BN897" s="79"/>
      <c r="BO897" s="180"/>
      <c r="BP897" s="78"/>
      <c r="BQ897" s="79"/>
      <c r="BR897" s="26"/>
      <c r="BS897" s="191"/>
      <c r="BT897" s="79"/>
      <c r="BU897" s="194"/>
      <c r="BV897" s="78"/>
      <c r="BW897" s="78"/>
      <c r="BX897" s="78"/>
      <c r="BY897" s="78"/>
      <c r="BZ897" s="78"/>
      <c r="CA897" s="79"/>
      <c r="CB897" s="192"/>
      <c r="CC897" s="78"/>
      <c r="CD897" s="78"/>
      <c r="CE897" s="78"/>
      <c r="CF897" s="78"/>
      <c r="CG897" s="78"/>
      <c r="CH897" s="79"/>
      <c r="CI897" s="27">
        <f t="shared" si="1"/>
        <v>0</v>
      </c>
    </row>
    <row r="898" spans="1:87" ht="34.5" customHeight="1" x14ac:dyDescent="0.25">
      <c r="A898" s="23">
        <f t="shared" si="0"/>
        <v>886</v>
      </c>
      <c r="B898" s="182"/>
      <c r="C898" s="79"/>
      <c r="D898" s="179"/>
      <c r="E898" s="78"/>
      <c r="F898" s="79"/>
      <c r="G898" s="183"/>
      <c r="H898" s="79"/>
      <c r="I898" s="24"/>
      <c r="J898" s="28"/>
      <c r="K898" s="184"/>
      <c r="L898" s="79"/>
      <c r="M898" s="185"/>
      <c r="N898" s="79"/>
      <c r="O898" s="186"/>
      <c r="P898" s="79"/>
      <c r="Q898" s="187"/>
      <c r="R898" s="79"/>
      <c r="S898" s="181"/>
      <c r="T898" s="79"/>
      <c r="U898" s="181"/>
      <c r="V898" s="79"/>
      <c r="W898" s="182"/>
      <c r="X898" s="79"/>
      <c r="Y898" s="182"/>
      <c r="Z898" s="79"/>
      <c r="AA898" s="181"/>
      <c r="AB898" s="79"/>
      <c r="AC898" s="181"/>
      <c r="AD898" s="79"/>
      <c r="AE898" s="182"/>
      <c r="AF898" s="79"/>
      <c r="AG898" s="182"/>
      <c r="AH898" s="79"/>
      <c r="AI898" s="181"/>
      <c r="AJ898" s="79"/>
      <c r="AK898" s="181"/>
      <c r="AL898" s="79"/>
      <c r="AM898" s="182"/>
      <c r="AN898" s="79"/>
      <c r="AO898" s="182"/>
      <c r="AP898" s="79"/>
      <c r="AQ898" s="181"/>
      <c r="AR898" s="79"/>
      <c r="AS898" s="181"/>
      <c r="AT898" s="79"/>
      <c r="AU898" s="182"/>
      <c r="AV898" s="79"/>
      <c r="AW898" s="182"/>
      <c r="AX898" s="79"/>
      <c r="AY898" s="181"/>
      <c r="AZ898" s="79"/>
      <c r="BA898" s="181"/>
      <c r="BB898" s="79"/>
      <c r="BC898" s="182"/>
      <c r="BD898" s="79"/>
      <c r="BE898" s="182"/>
      <c r="BF898" s="79"/>
      <c r="BG898" s="181"/>
      <c r="BH898" s="79"/>
      <c r="BI898" s="181"/>
      <c r="BJ898" s="79"/>
      <c r="BK898" s="182"/>
      <c r="BL898" s="79"/>
      <c r="BM898" s="182"/>
      <c r="BN898" s="79"/>
      <c r="BO898" s="180"/>
      <c r="BP898" s="78"/>
      <c r="BQ898" s="79"/>
      <c r="BR898" s="26"/>
      <c r="BS898" s="193"/>
      <c r="BT898" s="79"/>
      <c r="BU898" s="194"/>
      <c r="BV898" s="78"/>
      <c r="BW898" s="78"/>
      <c r="BX898" s="78"/>
      <c r="BY898" s="78"/>
      <c r="BZ898" s="78"/>
      <c r="CA898" s="79"/>
      <c r="CB898" s="192"/>
      <c r="CC898" s="78"/>
      <c r="CD898" s="78"/>
      <c r="CE898" s="78"/>
      <c r="CF898" s="78"/>
      <c r="CG898" s="78"/>
      <c r="CH898" s="79"/>
      <c r="CI898" s="27">
        <f t="shared" si="1"/>
        <v>0</v>
      </c>
    </row>
    <row r="899" spans="1:87" ht="34.5" customHeight="1" x14ac:dyDescent="0.25">
      <c r="A899" s="23">
        <f t="shared" si="0"/>
        <v>887</v>
      </c>
      <c r="B899" s="179"/>
      <c r="C899" s="79"/>
      <c r="D899" s="181"/>
      <c r="E899" s="78"/>
      <c r="F899" s="79"/>
      <c r="G899" s="188"/>
      <c r="H899" s="79"/>
      <c r="I899" s="24"/>
      <c r="J899" s="25"/>
      <c r="K899" s="184"/>
      <c r="L899" s="79"/>
      <c r="M899" s="189"/>
      <c r="N899" s="79"/>
      <c r="O899" s="186"/>
      <c r="P899" s="79"/>
      <c r="Q899" s="190"/>
      <c r="R899" s="79"/>
      <c r="S899" s="181"/>
      <c r="T899" s="79"/>
      <c r="U899" s="181"/>
      <c r="V899" s="79"/>
      <c r="W899" s="179"/>
      <c r="X899" s="79"/>
      <c r="Y899" s="179"/>
      <c r="Z899" s="79"/>
      <c r="AA899" s="181"/>
      <c r="AB899" s="79"/>
      <c r="AC899" s="181"/>
      <c r="AD899" s="79"/>
      <c r="AE899" s="179"/>
      <c r="AF899" s="79"/>
      <c r="AG899" s="179"/>
      <c r="AH899" s="79"/>
      <c r="AI899" s="181"/>
      <c r="AJ899" s="79"/>
      <c r="AK899" s="181"/>
      <c r="AL899" s="79"/>
      <c r="AM899" s="179"/>
      <c r="AN899" s="79"/>
      <c r="AO899" s="179"/>
      <c r="AP899" s="79"/>
      <c r="AQ899" s="181"/>
      <c r="AR899" s="79"/>
      <c r="AS899" s="181"/>
      <c r="AT899" s="79"/>
      <c r="AU899" s="179"/>
      <c r="AV899" s="79"/>
      <c r="AW899" s="179"/>
      <c r="AX899" s="79"/>
      <c r="AY899" s="181"/>
      <c r="AZ899" s="79"/>
      <c r="BA899" s="181"/>
      <c r="BB899" s="79"/>
      <c r="BC899" s="179"/>
      <c r="BD899" s="79"/>
      <c r="BE899" s="179"/>
      <c r="BF899" s="79"/>
      <c r="BG899" s="181"/>
      <c r="BH899" s="79"/>
      <c r="BI899" s="181"/>
      <c r="BJ899" s="79"/>
      <c r="BK899" s="179"/>
      <c r="BL899" s="79"/>
      <c r="BM899" s="179"/>
      <c r="BN899" s="79"/>
      <c r="BO899" s="180"/>
      <c r="BP899" s="78"/>
      <c r="BQ899" s="79"/>
      <c r="BR899" s="26"/>
      <c r="BS899" s="191"/>
      <c r="BT899" s="79"/>
      <c r="BU899" s="194"/>
      <c r="BV899" s="78"/>
      <c r="BW899" s="78"/>
      <c r="BX899" s="78"/>
      <c r="BY899" s="78"/>
      <c r="BZ899" s="78"/>
      <c r="CA899" s="79"/>
      <c r="CB899" s="192"/>
      <c r="CC899" s="78"/>
      <c r="CD899" s="78"/>
      <c r="CE899" s="78"/>
      <c r="CF899" s="78"/>
      <c r="CG899" s="78"/>
      <c r="CH899" s="79"/>
      <c r="CI899" s="27">
        <f t="shared" si="1"/>
        <v>0</v>
      </c>
    </row>
    <row r="900" spans="1:87" ht="34.5" customHeight="1" x14ac:dyDescent="0.25">
      <c r="A900" s="23">
        <f t="shared" si="0"/>
        <v>888</v>
      </c>
      <c r="B900" s="182"/>
      <c r="C900" s="79"/>
      <c r="D900" s="179"/>
      <c r="E900" s="78"/>
      <c r="F900" s="79"/>
      <c r="G900" s="183"/>
      <c r="H900" s="79"/>
      <c r="I900" s="24"/>
      <c r="J900" s="28"/>
      <c r="K900" s="184"/>
      <c r="L900" s="79"/>
      <c r="M900" s="185"/>
      <c r="N900" s="79"/>
      <c r="O900" s="186"/>
      <c r="P900" s="79"/>
      <c r="Q900" s="187"/>
      <c r="R900" s="79"/>
      <c r="S900" s="181"/>
      <c r="T900" s="79"/>
      <c r="U900" s="181"/>
      <c r="V900" s="79"/>
      <c r="W900" s="182"/>
      <c r="X900" s="79"/>
      <c r="Y900" s="182"/>
      <c r="Z900" s="79"/>
      <c r="AA900" s="181"/>
      <c r="AB900" s="79"/>
      <c r="AC900" s="181"/>
      <c r="AD900" s="79"/>
      <c r="AE900" s="182"/>
      <c r="AF900" s="79"/>
      <c r="AG900" s="182"/>
      <c r="AH900" s="79"/>
      <c r="AI900" s="181"/>
      <c r="AJ900" s="79"/>
      <c r="AK900" s="181"/>
      <c r="AL900" s="79"/>
      <c r="AM900" s="182"/>
      <c r="AN900" s="79"/>
      <c r="AO900" s="182"/>
      <c r="AP900" s="79"/>
      <c r="AQ900" s="181"/>
      <c r="AR900" s="79"/>
      <c r="AS900" s="181"/>
      <c r="AT900" s="79"/>
      <c r="AU900" s="182"/>
      <c r="AV900" s="79"/>
      <c r="AW900" s="182"/>
      <c r="AX900" s="79"/>
      <c r="AY900" s="181"/>
      <c r="AZ900" s="79"/>
      <c r="BA900" s="181"/>
      <c r="BB900" s="79"/>
      <c r="BC900" s="182"/>
      <c r="BD900" s="79"/>
      <c r="BE900" s="182"/>
      <c r="BF900" s="79"/>
      <c r="BG900" s="181"/>
      <c r="BH900" s="79"/>
      <c r="BI900" s="181"/>
      <c r="BJ900" s="79"/>
      <c r="BK900" s="182"/>
      <c r="BL900" s="79"/>
      <c r="BM900" s="182"/>
      <c r="BN900" s="79"/>
      <c r="BO900" s="180"/>
      <c r="BP900" s="78"/>
      <c r="BQ900" s="79"/>
      <c r="BR900" s="26"/>
      <c r="BS900" s="193"/>
      <c r="BT900" s="79"/>
      <c r="BU900" s="194"/>
      <c r="BV900" s="78"/>
      <c r="BW900" s="78"/>
      <c r="BX900" s="78"/>
      <c r="BY900" s="78"/>
      <c r="BZ900" s="78"/>
      <c r="CA900" s="79"/>
      <c r="CB900" s="192"/>
      <c r="CC900" s="78"/>
      <c r="CD900" s="78"/>
      <c r="CE900" s="78"/>
      <c r="CF900" s="78"/>
      <c r="CG900" s="78"/>
      <c r="CH900" s="79"/>
      <c r="CI900" s="27">
        <f t="shared" si="1"/>
        <v>0</v>
      </c>
    </row>
    <row r="901" spans="1:87" ht="34.5" customHeight="1" x14ac:dyDescent="0.25">
      <c r="A901" s="23">
        <f t="shared" si="0"/>
        <v>889</v>
      </c>
      <c r="B901" s="179"/>
      <c r="C901" s="79"/>
      <c r="D901" s="181"/>
      <c r="E901" s="78"/>
      <c r="F901" s="79"/>
      <c r="G901" s="188"/>
      <c r="H901" s="79"/>
      <c r="I901" s="24"/>
      <c r="J901" s="25"/>
      <c r="K901" s="184"/>
      <c r="L901" s="79"/>
      <c r="M901" s="189"/>
      <c r="N901" s="79"/>
      <c r="O901" s="186"/>
      <c r="P901" s="79"/>
      <c r="Q901" s="190"/>
      <c r="R901" s="79"/>
      <c r="S901" s="181"/>
      <c r="T901" s="79"/>
      <c r="U901" s="181"/>
      <c r="V901" s="79"/>
      <c r="W901" s="179"/>
      <c r="X901" s="79"/>
      <c r="Y901" s="179"/>
      <c r="Z901" s="79"/>
      <c r="AA901" s="181"/>
      <c r="AB901" s="79"/>
      <c r="AC901" s="181"/>
      <c r="AD901" s="79"/>
      <c r="AE901" s="179"/>
      <c r="AF901" s="79"/>
      <c r="AG901" s="179"/>
      <c r="AH901" s="79"/>
      <c r="AI901" s="181"/>
      <c r="AJ901" s="79"/>
      <c r="AK901" s="181"/>
      <c r="AL901" s="79"/>
      <c r="AM901" s="179"/>
      <c r="AN901" s="79"/>
      <c r="AO901" s="179"/>
      <c r="AP901" s="79"/>
      <c r="AQ901" s="181"/>
      <c r="AR901" s="79"/>
      <c r="AS901" s="181"/>
      <c r="AT901" s="79"/>
      <c r="AU901" s="179"/>
      <c r="AV901" s="79"/>
      <c r="AW901" s="179"/>
      <c r="AX901" s="79"/>
      <c r="AY901" s="181"/>
      <c r="AZ901" s="79"/>
      <c r="BA901" s="181"/>
      <c r="BB901" s="79"/>
      <c r="BC901" s="179"/>
      <c r="BD901" s="79"/>
      <c r="BE901" s="179"/>
      <c r="BF901" s="79"/>
      <c r="BG901" s="181"/>
      <c r="BH901" s="79"/>
      <c r="BI901" s="181"/>
      <c r="BJ901" s="79"/>
      <c r="BK901" s="179"/>
      <c r="BL901" s="79"/>
      <c r="BM901" s="179"/>
      <c r="BN901" s="79"/>
      <c r="BO901" s="180"/>
      <c r="BP901" s="78"/>
      <c r="BQ901" s="79"/>
      <c r="BR901" s="26"/>
      <c r="BS901" s="191"/>
      <c r="BT901" s="79"/>
      <c r="BU901" s="194"/>
      <c r="BV901" s="78"/>
      <c r="BW901" s="78"/>
      <c r="BX901" s="78"/>
      <c r="BY901" s="78"/>
      <c r="BZ901" s="78"/>
      <c r="CA901" s="79"/>
      <c r="CB901" s="192"/>
      <c r="CC901" s="78"/>
      <c r="CD901" s="78"/>
      <c r="CE901" s="78"/>
      <c r="CF901" s="78"/>
      <c r="CG901" s="78"/>
      <c r="CH901" s="79"/>
      <c r="CI901" s="27">
        <f t="shared" si="1"/>
        <v>0</v>
      </c>
    </row>
    <row r="902" spans="1:87" ht="34.5" customHeight="1" x14ac:dyDescent="0.25">
      <c r="A902" s="23">
        <f t="shared" si="0"/>
        <v>890</v>
      </c>
      <c r="B902" s="182"/>
      <c r="C902" s="79"/>
      <c r="D902" s="179"/>
      <c r="E902" s="78"/>
      <c r="F902" s="79"/>
      <c r="G902" s="183"/>
      <c r="H902" s="79"/>
      <c r="I902" s="24"/>
      <c r="J902" s="28"/>
      <c r="K902" s="184"/>
      <c r="L902" s="79"/>
      <c r="M902" s="185"/>
      <c r="N902" s="79"/>
      <c r="O902" s="186"/>
      <c r="P902" s="79"/>
      <c r="Q902" s="187"/>
      <c r="R902" s="79"/>
      <c r="S902" s="181"/>
      <c r="T902" s="79"/>
      <c r="U902" s="181"/>
      <c r="V902" s="79"/>
      <c r="W902" s="182"/>
      <c r="X902" s="79"/>
      <c r="Y902" s="182"/>
      <c r="Z902" s="79"/>
      <c r="AA902" s="181"/>
      <c r="AB902" s="79"/>
      <c r="AC902" s="181"/>
      <c r="AD902" s="79"/>
      <c r="AE902" s="182"/>
      <c r="AF902" s="79"/>
      <c r="AG902" s="182"/>
      <c r="AH902" s="79"/>
      <c r="AI902" s="181"/>
      <c r="AJ902" s="79"/>
      <c r="AK902" s="181"/>
      <c r="AL902" s="79"/>
      <c r="AM902" s="182"/>
      <c r="AN902" s="79"/>
      <c r="AO902" s="182"/>
      <c r="AP902" s="79"/>
      <c r="AQ902" s="181"/>
      <c r="AR902" s="79"/>
      <c r="AS902" s="181"/>
      <c r="AT902" s="79"/>
      <c r="AU902" s="182"/>
      <c r="AV902" s="79"/>
      <c r="AW902" s="182"/>
      <c r="AX902" s="79"/>
      <c r="AY902" s="181"/>
      <c r="AZ902" s="79"/>
      <c r="BA902" s="181"/>
      <c r="BB902" s="79"/>
      <c r="BC902" s="182"/>
      <c r="BD902" s="79"/>
      <c r="BE902" s="182"/>
      <c r="BF902" s="79"/>
      <c r="BG902" s="181"/>
      <c r="BH902" s="79"/>
      <c r="BI902" s="181"/>
      <c r="BJ902" s="79"/>
      <c r="BK902" s="182"/>
      <c r="BL902" s="79"/>
      <c r="BM902" s="182"/>
      <c r="BN902" s="79"/>
      <c r="BO902" s="180"/>
      <c r="BP902" s="78"/>
      <c r="BQ902" s="79"/>
      <c r="BR902" s="26"/>
      <c r="BS902" s="193"/>
      <c r="BT902" s="79"/>
      <c r="BU902" s="194"/>
      <c r="BV902" s="78"/>
      <c r="BW902" s="78"/>
      <c r="BX902" s="78"/>
      <c r="BY902" s="78"/>
      <c r="BZ902" s="78"/>
      <c r="CA902" s="79"/>
      <c r="CB902" s="192"/>
      <c r="CC902" s="78"/>
      <c r="CD902" s="78"/>
      <c r="CE902" s="78"/>
      <c r="CF902" s="78"/>
      <c r="CG902" s="78"/>
      <c r="CH902" s="79"/>
      <c r="CI902" s="27">
        <f t="shared" si="1"/>
        <v>0</v>
      </c>
    </row>
    <row r="903" spans="1:87" ht="34.5" customHeight="1" x14ac:dyDescent="0.25">
      <c r="A903" s="23">
        <f t="shared" si="0"/>
        <v>891</v>
      </c>
      <c r="B903" s="179"/>
      <c r="C903" s="79"/>
      <c r="D903" s="181"/>
      <c r="E903" s="78"/>
      <c r="F903" s="79"/>
      <c r="G903" s="188"/>
      <c r="H903" s="79"/>
      <c r="I903" s="24"/>
      <c r="J903" s="25"/>
      <c r="K903" s="184"/>
      <c r="L903" s="79"/>
      <c r="M903" s="189"/>
      <c r="N903" s="79"/>
      <c r="O903" s="186"/>
      <c r="P903" s="79"/>
      <c r="Q903" s="190"/>
      <c r="R903" s="79"/>
      <c r="S903" s="181"/>
      <c r="T903" s="79"/>
      <c r="U903" s="181"/>
      <c r="V903" s="79"/>
      <c r="W903" s="179"/>
      <c r="X903" s="79"/>
      <c r="Y903" s="179"/>
      <c r="Z903" s="79"/>
      <c r="AA903" s="181"/>
      <c r="AB903" s="79"/>
      <c r="AC903" s="181"/>
      <c r="AD903" s="79"/>
      <c r="AE903" s="179"/>
      <c r="AF903" s="79"/>
      <c r="AG903" s="179"/>
      <c r="AH903" s="79"/>
      <c r="AI903" s="181"/>
      <c r="AJ903" s="79"/>
      <c r="AK903" s="181"/>
      <c r="AL903" s="79"/>
      <c r="AM903" s="179"/>
      <c r="AN903" s="79"/>
      <c r="AO903" s="179"/>
      <c r="AP903" s="79"/>
      <c r="AQ903" s="181"/>
      <c r="AR903" s="79"/>
      <c r="AS903" s="181"/>
      <c r="AT903" s="79"/>
      <c r="AU903" s="179"/>
      <c r="AV903" s="79"/>
      <c r="AW903" s="179"/>
      <c r="AX903" s="79"/>
      <c r="AY903" s="181"/>
      <c r="AZ903" s="79"/>
      <c r="BA903" s="181"/>
      <c r="BB903" s="79"/>
      <c r="BC903" s="179"/>
      <c r="BD903" s="79"/>
      <c r="BE903" s="179"/>
      <c r="BF903" s="79"/>
      <c r="BG903" s="181"/>
      <c r="BH903" s="79"/>
      <c r="BI903" s="181"/>
      <c r="BJ903" s="79"/>
      <c r="BK903" s="179"/>
      <c r="BL903" s="79"/>
      <c r="BM903" s="179"/>
      <c r="BN903" s="79"/>
      <c r="BO903" s="180"/>
      <c r="BP903" s="78"/>
      <c r="BQ903" s="79"/>
      <c r="BR903" s="26"/>
      <c r="BS903" s="191"/>
      <c r="BT903" s="79"/>
      <c r="BU903" s="194"/>
      <c r="BV903" s="78"/>
      <c r="BW903" s="78"/>
      <c r="BX903" s="78"/>
      <c r="BY903" s="78"/>
      <c r="BZ903" s="78"/>
      <c r="CA903" s="79"/>
      <c r="CB903" s="192"/>
      <c r="CC903" s="78"/>
      <c r="CD903" s="78"/>
      <c r="CE903" s="78"/>
      <c r="CF903" s="78"/>
      <c r="CG903" s="78"/>
      <c r="CH903" s="79"/>
      <c r="CI903" s="27">
        <f t="shared" si="1"/>
        <v>0</v>
      </c>
    </row>
    <row r="904" spans="1:87" ht="34.5" customHeight="1" x14ac:dyDescent="0.25">
      <c r="A904" s="23">
        <f t="shared" si="0"/>
        <v>892</v>
      </c>
      <c r="B904" s="182"/>
      <c r="C904" s="79"/>
      <c r="D904" s="179"/>
      <c r="E904" s="78"/>
      <c r="F904" s="79"/>
      <c r="G904" s="183"/>
      <c r="H904" s="79"/>
      <c r="I904" s="24"/>
      <c r="J904" s="28"/>
      <c r="K904" s="184"/>
      <c r="L904" s="79"/>
      <c r="M904" s="185"/>
      <c r="N904" s="79"/>
      <c r="O904" s="186"/>
      <c r="P904" s="79"/>
      <c r="Q904" s="187"/>
      <c r="R904" s="79"/>
      <c r="S904" s="181"/>
      <c r="T904" s="79"/>
      <c r="U904" s="181"/>
      <c r="V904" s="79"/>
      <c r="W904" s="182"/>
      <c r="X904" s="79"/>
      <c r="Y904" s="182"/>
      <c r="Z904" s="79"/>
      <c r="AA904" s="181"/>
      <c r="AB904" s="79"/>
      <c r="AC904" s="181"/>
      <c r="AD904" s="79"/>
      <c r="AE904" s="182"/>
      <c r="AF904" s="79"/>
      <c r="AG904" s="182"/>
      <c r="AH904" s="79"/>
      <c r="AI904" s="181"/>
      <c r="AJ904" s="79"/>
      <c r="AK904" s="181"/>
      <c r="AL904" s="79"/>
      <c r="AM904" s="182"/>
      <c r="AN904" s="79"/>
      <c r="AO904" s="182"/>
      <c r="AP904" s="79"/>
      <c r="AQ904" s="181"/>
      <c r="AR904" s="79"/>
      <c r="AS904" s="181"/>
      <c r="AT904" s="79"/>
      <c r="AU904" s="182"/>
      <c r="AV904" s="79"/>
      <c r="AW904" s="182"/>
      <c r="AX904" s="79"/>
      <c r="AY904" s="181"/>
      <c r="AZ904" s="79"/>
      <c r="BA904" s="181"/>
      <c r="BB904" s="79"/>
      <c r="BC904" s="182"/>
      <c r="BD904" s="79"/>
      <c r="BE904" s="182"/>
      <c r="BF904" s="79"/>
      <c r="BG904" s="181"/>
      <c r="BH904" s="79"/>
      <c r="BI904" s="181"/>
      <c r="BJ904" s="79"/>
      <c r="BK904" s="182"/>
      <c r="BL904" s="79"/>
      <c r="BM904" s="182"/>
      <c r="BN904" s="79"/>
      <c r="BO904" s="180"/>
      <c r="BP904" s="78"/>
      <c r="BQ904" s="79"/>
      <c r="BR904" s="26"/>
      <c r="BS904" s="193"/>
      <c r="BT904" s="79"/>
      <c r="BU904" s="194"/>
      <c r="BV904" s="78"/>
      <c r="BW904" s="78"/>
      <c r="BX904" s="78"/>
      <c r="BY904" s="78"/>
      <c r="BZ904" s="78"/>
      <c r="CA904" s="79"/>
      <c r="CB904" s="192"/>
      <c r="CC904" s="78"/>
      <c r="CD904" s="78"/>
      <c r="CE904" s="78"/>
      <c r="CF904" s="78"/>
      <c r="CG904" s="78"/>
      <c r="CH904" s="79"/>
      <c r="CI904" s="27">
        <f t="shared" si="1"/>
        <v>0</v>
      </c>
    </row>
    <row r="905" spans="1:87" ht="34.5" customHeight="1" x14ac:dyDescent="0.25">
      <c r="A905" s="23">
        <f t="shared" si="0"/>
        <v>893</v>
      </c>
      <c r="B905" s="179"/>
      <c r="C905" s="79"/>
      <c r="D905" s="181"/>
      <c r="E905" s="78"/>
      <c r="F905" s="79"/>
      <c r="G905" s="188"/>
      <c r="H905" s="79"/>
      <c r="I905" s="24"/>
      <c r="J905" s="25"/>
      <c r="K905" s="184"/>
      <c r="L905" s="79"/>
      <c r="M905" s="189"/>
      <c r="N905" s="79"/>
      <c r="O905" s="186"/>
      <c r="P905" s="79"/>
      <c r="Q905" s="190"/>
      <c r="R905" s="79"/>
      <c r="S905" s="181"/>
      <c r="T905" s="79"/>
      <c r="U905" s="181"/>
      <c r="V905" s="79"/>
      <c r="W905" s="179"/>
      <c r="X905" s="79"/>
      <c r="Y905" s="179"/>
      <c r="Z905" s="79"/>
      <c r="AA905" s="181"/>
      <c r="AB905" s="79"/>
      <c r="AC905" s="181"/>
      <c r="AD905" s="79"/>
      <c r="AE905" s="179"/>
      <c r="AF905" s="79"/>
      <c r="AG905" s="179"/>
      <c r="AH905" s="79"/>
      <c r="AI905" s="181"/>
      <c r="AJ905" s="79"/>
      <c r="AK905" s="181"/>
      <c r="AL905" s="79"/>
      <c r="AM905" s="179"/>
      <c r="AN905" s="79"/>
      <c r="AO905" s="179"/>
      <c r="AP905" s="79"/>
      <c r="AQ905" s="181"/>
      <c r="AR905" s="79"/>
      <c r="AS905" s="181"/>
      <c r="AT905" s="79"/>
      <c r="AU905" s="179"/>
      <c r="AV905" s="79"/>
      <c r="AW905" s="179"/>
      <c r="AX905" s="79"/>
      <c r="AY905" s="181"/>
      <c r="AZ905" s="79"/>
      <c r="BA905" s="181"/>
      <c r="BB905" s="79"/>
      <c r="BC905" s="179"/>
      <c r="BD905" s="79"/>
      <c r="BE905" s="179"/>
      <c r="BF905" s="79"/>
      <c r="BG905" s="181"/>
      <c r="BH905" s="79"/>
      <c r="BI905" s="181"/>
      <c r="BJ905" s="79"/>
      <c r="BK905" s="179"/>
      <c r="BL905" s="79"/>
      <c r="BM905" s="179"/>
      <c r="BN905" s="79"/>
      <c r="BO905" s="180"/>
      <c r="BP905" s="78"/>
      <c r="BQ905" s="79"/>
      <c r="BR905" s="26"/>
      <c r="BS905" s="191"/>
      <c r="BT905" s="79"/>
      <c r="BU905" s="194"/>
      <c r="BV905" s="78"/>
      <c r="BW905" s="78"/>
      <c r="BX905" s="78"/>
      <c r="BY905" s="78"/>
      <c r="BZ905" s="78"/>
      <c r="CA905" s="79"/>
      <c r="CB905" s="192"/>
      <c r="CC905" s="78"/>
      <c r="CD905" s="78"/>
      <c r="CE905" s="78"/>
      <c r="CF905" s="78"/>
      <c r="CG905" s="78"/>
      <c r="CH905" s="79"/>
      <c r="CI905" s="27">
        <f t="shared" si="1"/>
        <v>0</v>
      </c>
    </row>
    <row r="906" spans="1:87" ht="34.5" customHeight="1" x14ac:dyDescent="0.25">
      <c r="A906" s="23">
        <f t="shared" si="0"/>
        <v>894</v>
      </c>
      <c r="B906" s="182"/>
      <c r="C906" s="79"/>
      <c r="D906" s="179"/>
      <c r="E906" s="78"/>
      <c r="F906" s="79"/>
      <c r="G906" s="183"/>
      <c r="H906" s="79"/>
      <c r="I906" s="24"/>
      <c r="J906" s="28"/>
      <c r="K906" s="184"/>
      <c r="L906" s="79"/>
      <c r="M906" s="185"/>
      <c r="N906" s="79"/>
      <c r="O906" s="186"/>
      <c r="P906" s="79"/>
      <c r="Q906" s="187"/>
      <c r="R906" s="79"/>
      <c r="S906" s="181"/>
      <c r="T906" s="79"/>
      <c r="U906" s="181"/>
      <c r="V906" s="79"/>
      <c r="W906" s="182"/>
      <c r="X906" s="79"/>
      <c r="Y906" s="182"/>
      <c r="Z906" s="79"/>
      <c r="AA906" s="181"/>
      <c r="AB906" s="79"/>
      <c r="AC906" s="181"/>
      <c r="AD906" s="79"/>
      <c r="AE906" s="182"/>
      <c r="AF906" s="79"/>
      <c r="AG906" s="182"/>
      <c r="AH906" s="79"/>
      <c r="AI906" s="181"/>
      <c r="AJ906" s="79"/>
      <c r="AK906" s="181"/>
      <c r="AL906" s="79"/>
      <c r="AM906" s="182"/>
      <c r="AN906" s="79"/>
      <c r="AO906" s="182"/>
      <c r="AP906" s="79"/>
      <c r="AQ906" s="181"/>
      <c r="AR906" s="79"/>
      <c r="AS906" s="181"/>
      <c r="AT906" s="79"/>
      <c r="AU906" s="182"/>
      <c r="AV906" s="79"/>
      <c r="AW906" s="182"/>
      <c r="AX906" s="79"/>
      <c r="AY906" s="181"/>
      <c r="AZ906" s="79"/>
      <c r="BA906" s="181"/>
      <c r="BB906" s="79"/>
      <c r="BC906" s="182"/>
      <c r="BD906" s="79"/>
      <c r="BE906" s="182"/>
      <c r="BF906" s="79"/>
      <c r="BG906" s="181"/>
      <c r="BH906" s="79"/>
      <c r="BI906" s="181"/>
      <c r="BJ906" s="79"/>
      <c r="BK906" s="182"/>
      <c r="BL906" s="79"/>
      <c r="BM906" s="182"/>
      <c r="BN906" s="79"/>
      <c r="BO906" s="180"/>
      <c r="BP906" s="78"/>
      <c r="BQ906" s="79"/>
      <c r="BR906" s="26"/>
      <c r="BS906" s="193"/>
      <c r="BT906" s="79"/>
      <c r="BU906" s="194"/>
      <c r="BV906" s="78"/>
      <c r="BW906" s="78"/>
      <c r="BX906" s="78"/>
      <c r="BY906" s="78"/>
      <c r="BZ906" s="78"/>
      <c r="CA906" s="79"/>
      <c r="CB906" s="192"/>
      <c r="CC906" s="78"/>
      <c r="CD906" s="78"/>
      <c r="CE906" s="78"/>
      <c r="CF906" s="78"/>
      <c r="CG906" s="78"/>
      <c r="CH906" s="79"/>
      <c r="CI906" s="27">
        <f t="shared" si="1"/>
        <v>0</v>
      </c>
    </row>
    <row r="907" spans="1:87" ht="34.5" customHeight="1" x14ac:dyDescent="0.25">
      <c r="A907" s="23">
        <f t="shared" si="0"/>
        <v>895</v>
      </c>
      <c r="B907" s="179"/>
      <c r="C907" s="79"/>
      <c r="D907" s="181"/>
      <c r="E907" s="78"/>
      <c r="F907" s="79"/>
      <c r="G907" s="188"/>
      <c r="H907" s="79"/>
      <c r="I907" s="24"/>
      <c r="J907" s="25"/>
      <c r="K907" s="184"/>
      <c r="L907" s="79"/>
      <c r="M907" s="189"/>
      <c r="N907" s="79"/>
      <c r="O907" s="186"/>
      <c r="P907" s="79"/>
      <c r="Q907" s="190"/>
      <c r="R907" s="79"/>
      <c r="S907" s="181"/>
      <c r="T907" s="79"/>
      <c r="U907" s="181"/>
      <c r="V907" s="79"/>
      <c r="W907" s="179"/>
      <c r="X907" s="79"/>
      <c r="Y907" s="179"/>
      <c r="Z907" s="79"/>
      <c r="AA907" s="181"/>
      <c r="AB907" s="79"/>
      <c r="AC907" s="181"/>
      <c r="AD907" s="79"/>
      <c r="AE907" s="179"/>
      <c r="AF907" s="79"/>
      <c r="AG907" s="179"/>
      <c r="AH907" s="79"/>
      <c r="AI907" s="181"/>
      <c r="AJ907" s="79"/>
      <c r="AK907" s="181"/>
      <c r="AL907" s="79"/>
      <c r="AM907" s="179"/>
      <c r="AN907" s="79"/>
      <c r="AO907" s="179"/>
      <c r="AP907" s="79"/>
      <c r="AQ907" s="181"/>
      <c r="AR907" s="79"/>
      <c r="AS907" s="181"/>
      <c r="AT907" s="79"/>
      <c r="AU907" s="179"/>
      <c r="AV907" s="79"/>
      <c r="AW907" s="179"/>
      <c r="AX907" s="79"/>
      <c r="AY907" s="181"/>
      <c r="AZ907" s="79"/>
      <c r="BA907" s="181"/>
      <c r="BB907" s="79"/>
      <c r="BC907" s="179"/>
      <c r="BD907" s="79"/>
      <c r="BE907" s="179"/>
      <c r="BF907" s="79"/>
      <c r="BG907" s="181"/>
      <c r="BH907" s="79"/>
      <c r="BI907" s="181"/>
      <c r="BJ907" s="79"/>
      <c r="BK907" s="179"/>
      <c r="BL907" s="79"/>
      <c r="BM907" s="179"/>
      <c r="BN907" s="79"/>
      <c r="BO907" s="180"/>
      <c r="BP907" s="78"/>
      <c r="BQ907" s="79"/>
      <c r="BR907" s="26"/>
      <c r="BS907" s="191"/>
      <c r="BT907" s="79"/>
      <c r="BU907" s="194"/>
      <c r="BV907" s="78"/>
      <c r="BW907" s="78"/>
      <c r="BX907" s="78"/>
      <c r="BY907" s="78"/>
      <c r="BZ907" s="78"/>
      <c r="CA907" s="79"/>
      <c r="CB907" s="192"/>
      <c r="CC907" s="78"/>
      <c r="CD907" s="78"/>
      <c r="CE907" s="78"/>
      <c r="CF907" s="78"/>
      <c r="CG907" s="78"/>
      <c r="CH907" s="79"/>
      <c r="CI907" s="27">
        <f t="shared" si="1"/>
        <v>0</v>
      </c>
    </row>
    <row r="908" spans="1:87" ht="34.5" customHeight="1" x14ac:dyDescent="0.25">
      <c r="A908" s="23">
        <f t="shared" si="0"/>
        <v>896</v>
      </c>
      <c r="B908" s="182"/>
      <c r="C908" s="79"/>
      <c r="D908" s="179"/>
      <c r="E908" s="78"/>
      <c r="F908" s="79"/>
      <c r="G908" s="183"/>
      <c r="H908" s="79"/>
      <c r="I908" s="24"/>
      <c r="J908" s="28"/>
      <c r="K908" s="184"/>
      <c r="L908" s="79"/>
      <c r="M908" s="185"/>
      <c r="N908" s="79"/>
      <c r="O908" s="186"/>
      <c r="P908" s="79"/>
      <c r="Q908" s="187"/>
      <c r="R908" s="79"/>
      <c r="S908" s="181"/>
      <c r="T908" s="79"/>
      <c r="U908" s="181"/>
      <c r="V908" s="79"/>
      <c r="W908" s="182"/>
      <c r="X908" s="79"/>
      <c r="Y908" s="182"/>
      <c r="Z908" s="79"/>
      <c r="AA908" s="181"/>
      <c r="AB908" s="79"/>
      <c r="AC908" s="181"/>
      <c r="AD908" s="79"/>
      <c r="AE908" s="182"/>
      <c r="AF908" s="79"/>
      <c r="AG908" s="182"/>
      <c r="AH908" s="79"/>
      <c r="AI908" s="181"/>
      <c r="AJ908" s="79"/>
      <c r="AK908" s="181"/>
      <c r="AL908" s="79"/>
      <c r="AM908" s="182"/>
      <c r="AN908" s="79"/>
      <c r="AO908" s="182"/>
      <c r="AP908" s="79"/>
      <c r="AQ908" s="181"/>
      <c r="AR908" s="79"/>
      <c r="AS908" s="181"/>
      <c r="AT908" s="79"/>
      <c r="AU908" s="182"/>
      <c r="AV908" s="79"/>
      <c r="AW908" s="182"/>
      <c r="AX908" s="79"/>
      <c r="AY908" s="181"/>
      <c r="AZ908" s="79"/>
      <c r="BA908" s="181"/>
      <c r="BB908" s="79"/>
      <c r="BC908" s="182"/>
      <c r="BD908" s="79"/>
      <c r="BE908" s="182"/>
      <c r="BF908" s="79"/>
      <c r="BG908" s="181"/>
      <c r="BH908" s="79"/>
      <c r="BI908" s="181"/>
      <c r="BJ908" s="79"/>
      <c r="BK908" s="182"/>
      <c r="BL908" s="79"/>
      <c r="BM908" s="182"/>
      <c r="BN908" s="79"/>
      <c r="BO908" s="180"/>
      <c r="BP908" s="78"/>
      <c r="BQ908" s="79"/>
      <c r="BR908" s="26"/>
      <c r="BS908" s="193"/>
      <c r="BT908" s="79"/>
      <c r="BU908" s="194"/>
      <c r="BV908" s="78"/>
      <c r="BW908" s="78"/>
      <c r="BX908" s="78"/>
      <c r="BY908" s="78"/>
      <c r="BZ908" s="78"/>
      <c r="CA908" s="79"/>
      <c r="CB908" s="192"/>
      <c r="CC908" s="78"/>
      <c r="CD908" s="78"/>
      <c r="CE908" s="78"/>
      <c r="CF908" s="78"/>
      <c r="CG908" s="78"/>
      <c r="CH908" s="79"/>
      <c r="CI908" s="27">
        <f t="shared" si="1"/>
        <v>0</v>
      </c>
    </row>
    <row r="909" spans="1:87" ht="34.5" customHeight="1" x14ac:dyDescent="0.25">
      <c r="A909" s="23">
        <f t="shared" si="0"/>
        <v>897</v>
      </c>
      <c r="B909" s="179"/>
      <c r="C909" s="79"/>
      <c r="D909" s="181"/>
      <c r="E909" s="78"/>
      <c r="F909" s="79"/>
      <c r="G909" s="188"/>
      <c r="H909" s="79"/>
      <c r="I909" s="24"/>
      <c r="J909" s="25"/>
      <c r="K909" s="184"/>
      <c r="L909" s="79"/>
      <c r="M909" s="189"/>
      <c r="N909" s="79"/>
      <c r="O909" s="186"/>
      <c r="P909" s="79"/>
      <c r="Q909" s="190"/>
      <c r="R909" s="79"/>
      <c r="S909" s="181"/>
      <c r="T909" s="79"/>
      <c r="U909" s="181"/>
      <c r="V909" s="79"/>
      <c r="W909" s="179"/>
      <c r="X909" s="79"/>
      <c r="Y909" s="179"/>
      <c r="Z909" s="79"/>
      <c r="AA909" s="181"/>
      <c r="AB909" s="79"/>
      <c r="AC909" s="181"/>
      <c r="AD909" s="79"/>
      <c r="AE909" s="179"/>
      <c r="AF909" s="79"/>
      <c r="AG909" s="179"/>
      <c r="AH909" s="79"/>
      <c r="AI909" s="181"/>
      <c r="AJ909" s="79"/>
      <c r="AK909" s="181"/>
      <c r="AL909" s="79"/>
      <c r="AM909" s="179"/>
      <c r="AN909" s="79"/>
      <c r="AO909" s="179"/>
      <c r="AP909" s="79"/>
      <c r="AQ909" s="181"/>
      <c r="AR909" s="79"/>
      <c r="AS909" s="181"/>
      <c r="AT909" s="79"/>
      <c r="AU909" s="179"/>
      <c r="AV909" s="79"/>
      <c r="AW909" s="179"/>
      <c r="AX909" s="79"/>
      <c r="AY909" s="181"/>
      <c r="AZ909" s="79"/>
      <c r="BA909" s="181"/>
      <c r="BB909" s="79"/>
      <c r="BC909" s="179"/>
      <c r="BD909" s="79"/>
      <c r="BE909" s="179"/>
      <c r="BF909" s="79"/>
      <c r="BG909" s="181"/>
      <c r="BH909" s="79"/>
      <c r="BI909" s="181"/>
      <c r="BJ909" s="79"/>
      <c r="BK909" s="179"/>
      <c r="BL909" s="79"/>
      <c r="BM909" s="179"/>
      <c r="BN909" s="79"/>
      <c r="BO909" s="180"/>
      <c r="BP909" s="78"/>
      <c r="BQ909" s="79"/>
      <c r="BR909" s="26"/>
      <c r="BS909" s="191"/>
      <c r="BT909" s="79"/>
      <c r="BU909" s="194"/>
      <c r="BV909" s="78"/>
      <c r="BW909" s="78"/>
      <c r="BX909" s="78"/>
      <c r="BY909" s="78"/>
      <c r="BZ909" s="78"/>
      <c r="CA909" s="79"/>
      <c r="CB909" s="192"/>
      <c r="CC909" s="78"/>
      <c r="CD909" s="78"/>
      <c r="CE909" s="78"/>
      <c r="CF909" s="78"/>
      <c r="CG909" s="78"/>
      <c r="CH909" s="79"/>
      <c r="CI909" s="27">
        <f t="shared" si="1"/>
        <v>0</v>
      </c>
    </row>
    <row r="910" spans="1:87" ht="34.5" customHeight="1" x14ac:dyDescent="0.25">
      <c r="A910" s="23">
        <f t="shared" si="0"/>
        <v>898</v>
      </c>
      <c r="B910" s="182"/>
      <c r="C910" s="79"/>
      <c r="D910" s="179"/>
      <c r="E910" s="78"/>
      <c r="F910" s="79"/>
      <c r="G910" s="183"/>
      <c r="H910" s="79"/>
      <c r="I910" s="24"/>
      <c r="J910" s="28"/>
      <c r="K910" s="184"/>
      <c r="L910" s="79"/>
      <c r="M910" s="185"/>
      <c r="N910" s="79"/>
      <c r="O910" s="186"/>
      <c r="P910" s="79"/>
      <c r="Q910" s="187"/>
      <c r="R910" s="79"/>
      <c r="S910" s="181"/>
      <c r="T910" s="79"/>
      <c r="U910" s="181"/>
      <c r="V910" s="79"/>
      <c r="W910" s="182"/>
      <c r="X910" s="79"/>
      <c r="Y910" s="182"/>
      <c r="Z910" s="79"/>
      <c r="AA910" s="181"/>
      <c r="AB910" s="79"/>
      <c r="AC910" s="181"/>
      <c r="AD910" s="79"/>
      <c r="AE910" s="182"/>
      <c r="AF910" s="79"/>
      <c r="AG910" s="182"/>
      <c r="AH910" s="79"/>
      <c r="AI910" s="181"/>
      <c r="AJ910" s="79"/>
      <c r="AK910" s="181"/>
      <c r="AL910" s="79"/>
      <c r="AM910" s="182"/>
      <c r="AN910" s="79"/>
      <c r="AO910" s="182"/>
      <c r="AP910" s="79"/>
      <c r="AQ910" s="181"/>
      <c r="AR910" s="79"/>
      <c r="AS910" s="181"/>
      <c r="AT910" s="79"/>
      <c r="AU910" s="182"/>
      <c r="AV910" s="79"/>
      <c r="AW910" s="182"/>
      <c r="AX910" s="79"/>
      <c r="AY910" s="181"/>
      <c r="AZ910" s="79"/>
      <c r="BA910" s="181"/>
      <c r="BB910" s="79"/>
      <c r="BC910" s="182"/>
      <c r="BD910" s="79"/>
      <c r="BE910" s="182"/>
      <c r="BF910" s="79"/>
      <c r="BG910" s="181"/>
      <c r="BH910" s="79"/>
      <c r="BI910" s="181"/>
      <c r="BJ910" s="79"/>
      <c r="BK910" s="182"/>
      <c r="BL910" s="79"/>
      <c r="BM910" s="182"/>
      <c r="BN910" s="79"/>
      <c r="BO910" s="180"/>
      <c r="BP910" s="78"/>
      <c r="BQ910" s="79"/>
      <c r="BR910" s="26"/>
      <c r="BS910" s="193"/>
      <c r="BT910" s="79"/>
      <c r="BU910" s="194"/>
      <c r="BV910" s="78"/>
      <c r="BW910" s="78"/>
      <c r="BX910" s="78"/>
      <c r="BY910" s="78"/>
      <c r="BZ910" s="78"/>
      <c r="CA910" s="79"/>
      <c r="CB910" s="192"/>
      <c r="CC910" s="78"/>
      <c r="CD910" s="78"/>
      <c r="CE910" s="78"/>
      <c r="CF910" s="78"/>
      <c r="CG910" s="78"/>
      <c r="CH910" s="79"/>
      <c r="CI910" s="27">
        <f t="shared" si="1"/>
        <v>0</v>
      </c>
    </row>
    <row r="911" spans="1:87" ht="34.5" customHeight="1" x14ac:dyDescent="0.25">
      <c r="A911" s="23">
        <f t="shared" si="0"/>
        <v>899</v>
      </c>
      <c r="B911" s="179"/>
      <c r="C911" s="79"/>
      <c r="D911" s="181"/>
      <c r="E911" s="78"/>
      <c r="F911" s="79"/>
      <c r="G911" s="188"/>
      <c r="H911" s="79"/>
      <c r="I911" s="24"/>
      <c r="J911" s="25"/>
      <c r="K911" s="184"/>
      <c r="L911" s="79"/>
      <c r="M911" s="189"/>
      <c r="N911" s="79"/>
      <c r="O911" s="186"/>
      <c r="P911" s="79"/>
      <c r="Q911" s="190"/>
      <c r="R911" s="79"/>
      <c r="S911" s="181"/>
      <c r="T911" s="79"/>
      <c r="U911" s="181"/>
      <c r="V911" s="79"/>
      <c r="W911" s="179"/>
      <c r="X911" s="79"/>
      <c r="Y911" s="179"/>
      <c r="Z911" s="79"/>
      <c r="AA911" s="181"/>
      <c r="AB911" s="79"/>
      <c r="AC911" s="181"/>
      <c r="AD911" s="79"/>
      <c r="AE911" s="179"/>
      <c r="AF911" s="79"/>
      <c r="AG911" s="179"/>
      <c r="AH911" s="79"/>
      <c r="AI911" s="181"/>
      <c r="AJ911" s="79"/>
      <c r="AK911" s="181"/>
      <c r="AL911" s="79"/>
      <c r="AM911" s="179"/>
      <c r="AN911" s="79"/>
      <c r="AO911" s="179"/>
      <c r="AP911" s="79"/>
      <c r="AQ911" s="181"/>
      <c r="AR911" s="79"/>
      <c r="AS911" s="181"/>
      <c r="AT911" s="79"/>
      <c r="AU911" s="179"/>
      <c r="AV911" s="79"/>
      <c r="AW911" s="179"/>
      <c r="AX911" s="79"/>
      <c r="AY911" s="181"/>
      <c r="AZ911" s="79"/>
      <c r="BA911" s="181"/>
      <c r="BB911" s="79"/>
      <c r="BC911" s="179"/>
      <c r="BD911" s="79"/>
      <c r="BE911" s="179"/>
      <c r="BF911" s="79"/>
      <c r="BG911" s="181"/>
      <c r="BH911" s="79"/>
      <c r="BI911" s="181"/>
      <c r="BJ911" s="79"/>
      <c r="BK911" s="179"/>
      <c r="BL911" s="79"/>
      <c r="BM911" s="179"/>
      <c r="BN911" s="79"/>
      <c r="BO911" s="180"/>
      <c r="BP911" s="78"/>
      <c r="BQ911" s="79"/>
      <c r="BR911" s="26"/>
      <c r="BS911" s="191"/>
      <c r="BT911" s="79"/>
      <c r="BU911" s="194"/>
      <c r="BV911" s="78"/>
      <c r="BW911" s="78"/>
      <c r="BX911" s="78"/>
      <c r="BY911" s="78"/>
      <c r="BZ911" s="78"/>
      <c r="CA911" s="79"/>
      <c r="CB911" s="192"/>
      <c r="CC911" s="78"/>
      <c r="CD911" s="78"/>
      <c r="CE911" s="78"/>
      <c r="CF911" s="78"/>
      <c r="CG911" s="78"/>
      <c r="CH911" s="79"/>
      <c r="CI911" s="27">
        <f t="shared" si="1"/>
        <v>0</v>
      </c>
    </row>
    <row r="912" spans="1:87" ht="34.5" customHeight="1" x14ac:dyDescent="0.25">
      <c r="A912" s="23">
        <f t="shared" si="0"/>
        <v>900</v>
      </c>
      <c r="B912" s="182"/>
      <c r="C912" s="79"/>
      <c r="D912" s="179"/>
      <c r="E912" s="78"/>
      <c r="F912" s="79"/>
      <c r="G912" s="183"/>
      <c r="H912" s="79"/>
      <c r="I912" s="24"/>
      <c r="J912" s="28"/>
      <c r="K912" s="184"/>
      <c r="L912" s="79"/>
      <c r="M912" s="185"/>
      <c r="N912" s="79"/>
      <c r="O912" s="186"/>
      <c r="P912" s="79"/>
      <c r="Q912" s="187"/>
      <c r="R912" s="79"/>
      <c r="S912" s="181"/>
      <c r="T912" s="79"/>
      <c r="U912" s="181"/>
      <c r="V912" s="79"/>
      <c r="W912" s="182"/>
      <c r="X912" s="79"/>
      <c r="Y912" s="182"/>
      <c r="Z912" s="79"/>
      <c r="AA912" s="181"/>
      <c r="AB912" s="79"/>
      <c r="AC912" s="181"/>
      <c r="AD912" s="79"/>
      <c r="AE912" s="182"/>
      <c r="AF912" s="79"/>
      <c r="AG912" s="182"/>
      <c r="AH912" s="79"/>
      <c r="AI912" s="181"/>
      <c r="AJ912" s="79"/>
      <c r="AK912" s="181"/>
      <c r="AL912" s="79"/>
      <c r="AM912" s="182"/>
      <c r="AN912" s="79"/>
      <c r="AO912" s="182"/>
      <c r="AP912" s="79"/>
      <c r="AQ912" s="181"/>
      <c r="AR912" s="79"/>
      <c r="AS912" s="181"/>
      <c r="AT912" s="79"/>
      <c r="AU912" s="182"/>
      <c r="AV912" s="79"/>
      <c r="AW912" s="182"/>
      <c r="AX912" s="79"/>
      <c r="AY912" s="181"/>
      <c r="AZ912" s="79"/>
      <c r="BA912" s="181"/>
      <c r="BB912" s="79"/>
      <c r="BC912" s="182"/>
      <c r="BD912" s="79"/>
      <c r="BE912" s="182"/>
      <c r="BF912" s="79"/>
      <c r="BG912" s="181"/>
      <c r="BH912" s="79"/>
      <c r="BI912" s="181"/>
      <c r="BJ912" s="79"/>
      <c r="BK912" s="182"/>
      <c r="BL912" s="79"/>
      <c r="BM912" s="182"/>
      <c r="BN912" s="79"/>
      <c r="BO912" s="180"/>
      <c r="BP912" s="78"/>
      <c r="BQ912" s="79"/>
      <c r="BR912" s="26"/>
      <c r="BS912" s="193"/>
      <c r="BT912" s="79"/>
      <c r="BU912" s="194"/>
      <c r="BV912" s="78"/>
      <c r="BW912" s="78"/>
      <c r="BX912" s="78"/>
      <c r="BY912" s="78"/>
      <c r="BZ912" s="78"/>
      <c r="CA912" s="79"/>
      <c r="CB912" s="192"/>
      <c r="CC912" s="78"/>
      <c r="CD912" s="78"/>
      <c r="CE912" s="78"/>
      <c r="CF912" s="78"/>
      <c r="CG912" s="78"/>
      <c r="CH912" s="79"/>
      <c r="CI912" s="27">
        <f t="shared" si="1"/>
        <v>0</v>
      </c>
    </row>
    <row r="913" spans="1:87" ht="34.5" customHeight="1" x14ac:dyDescent="0.25">
      <c r="A913" s="23">
        <f t="shared" si="0"/>
        <v>901</v>
      </c>
      <c r="B913" s="179"/>
      <c r="C913" s="79"/>
      <c r="D913" s="181"/>
      <c r="E913" s="78"/>
      <c r="F913" s="79"/>
      <c r="G913" s="188"/>
      <c r="H913" s="79"/>
      <c r="I913" s="24"/>
      <c r="J913" s="25"/>
      <c r="K913" s="184"/>
      <c r="L913" s="79"/>
      <c r="M913" s="189"/>
      <c r="N913" s="79"/>
      <c r="O913" s="186"/>
      <c r="P913" s="79"/>
      <c r="Q913" s="190"/>
      <c r="R913" s="79"/>
      <c r="S913" s="181"/>
      <c r="T913" s="79"/>
      <c r="U913" s="181"/>
      <c r="V913" s="79"/>
      <c r="W913" s="179"/>
      <c r="X913" s="79"/>
      <c r="Y913" s="179"/>
      <c r="Z913" s="79"/>
      <c r="AA913" s="181"/>
      <c r="AB913" s="79"/>
      <c r="AC913" s="181"/>
      <c r="AD913" s="79"/>
      <c r="AE913" s="179"/>
      <c r="AF913" s="79"/>
      <c r="AG913" s="179"/>
      <c r="AH913" s="79"/>
      <c r="AI913" s="181"/>
      <c r="AJ913" s="79"/>
      <c r="AK913" s="181"/>
      <c r="AL913" s="79"/>
      <c r="AM913" s="179"/>
      <c r="AN913" s="79"/>
      <c r="AO913" s="179"/>
      <c r="AP913" s="79"/>
      <c r="AQ913" s="181"/>
      <c r="AR913" s="79"/>
      <c r="AS913" s="181"/>
      <c r="AT913" s="79"/>
      <c r="AU913" s="179"/>
      <c r="AV913" s="79"/>
      <c r="AW913" s="179"/>
      <c r="AX913" s="79"/>
      <c r="AY913" s="181"/>
      <c r="AZ913" s="79"/>
      <c r="BA913" s="181"/>
      <c r="BB913" s="79"/>
      <c r="BC913" s="179"/>
      <c r="BD913" s="79"/>
      <c r="BE913" s="179"/>
      <c r="BF913" s="79"/>
      <c r="BG913" s="181"/>
      <c r="BH913" s="79"/>
      <c r="BI913" s="181"/>
      <c r="BJ913" s="79"/>
      <c r="BK913" s="179"/>
      <c r="BL913" s="79"/>
      <c r="BM913" s="179"/>
      <c r="BN913" s="79"/>
      <c r="BO913" s="180"/>
      <c r="BP913" s="78"/>
      <c r="BQ913" s="79"/>
      <c r="BR913" s="26"/>
      <c r="BS913" s="191"/>
      <c r="BT913" s="79"/>
      <c r="BU913" s="194"/>
      <c r="BV913" s="78"/>
      <c r="BW913" s="78"/>
      <c r="BX913" s="78"/>
      <c r="BY913" s="78"/>
      <c r="BZ913" s="78"/>
      <c r="CA913" s="79"/>
      <c r="CB913" s="192"/>
      <c r="CC913" s="78"/>
      <c r="CD913" s="78"/>
      <c r="CE913" s="78"/>
      <c r="CF913" s="78"/>
      <c r="CG913" s="78"/>
      <c r="CH913" s="79"/>
      <c r="CI913" s="27">
        <f t="shared" si="1"/>
        <v>0</v>
      </c>
    </row>
    <row r="914" spans="1:87" ht="34.5" customHeight="1" x14ac:dyDescent="0.25">
      <c r="A914" s="23">
        <f t="shared" si="0"/>
        <v>902</v>
      </c>
      <c r="B914" s="182"/>
      <c r="C914" s="79"/>
      <c r="D914" s="179"/>
      <c r="E914" s="78"/>
      <c r="F914" s="79"/>
      <c r="G914" s="183"/>
      <c r="H914" s="79"/>
      <c r="I914" s="24"/>
      <c r="J914" s="28"/>
      <c r="K914" s="184"/>
      <c r="L914" s="79"/>
      <c r="M914" s="185"/>
      <c r="N914" s="79"/>
      <c r="O914" s="186"/>
      <c r="P914" s="79"/>
      <c r="Q914" s="187"/>
      <c r="R914" s="79"/>
      <c r="S914" s="181"/>
      <c r="T914" s="79"/>
      <c r="U914" s="181"/>
      <c r="V914" s="79"/>
      <c r="W914" s="182"/>
      <c r="X914" s="79"/>
      <c r="Y914" s="182"/>
      <c r="Z914" s="79"/>
      <c r="AA914" s="181"/>
      <c r="AB914" s="79"/>
      <c r="AC914" s="181"/>
      <c r="AD914" s="79"/>
      <c r="AE914" s="182"/>
      <c r="AF914" s="79"/>
      <c r="AG914" s="182"/>
      <c r="AH914" s="79"/>
      <c r="AI914" s="181"/>
      <c r="AJ914" s="79"/>
      <c r="AK914" s="181"/>
      <c r="AL914" s="79"/>
      <c r="AM914" s="182"/>
      <c r="AN914" s="79"/>
      <c r="AO914" s="182"/>
      <c r="AP914" s="79"/>
      <c r="AQ914" s="181"/>
      <c r="AR914" s="79"/>
      <c r="AS914" s="181"/>
      <c r="AT914" s="79"/>
      <c r="AU914" s="182"/>
      <c r="AV914" s="79"/>
      <c r="AW914" s="182"/>
      <c r="AX914" s="79"/>
      <c r="AY914" s="181"/>
      <c r="AZ914" s="79"/>
      <c r="BA914" s="181"/>
      <c r="BB914" s="79"/>
      <c r="BC914" s="182"/>
      <c r="BD914" s="79"/>
      <c r="BE914" s="182"/>
      <c r="BF914" s="79"/>
      <c r="BG914" s="181"/>
      <c r="BH914" s="79"/>
      <c r="BI914" s="181"/>
      <c r="BJ914" s="79"/>
      <c r="BK914" s="182"/>
      <c r="BL914" s="79"/>
      <c r="BM914" s="182"/>
      <c r="BN914" s="79"/>
      <c r="BO914" s="180"/>
      <c r="BP914" s="78"/>
      <c r="BQ914" s="79"/>
      <c r="BR914" s="26"/>
      <c r="BS914" s="193"/>
      <c r="BT914" s="79"/>
      <c r="BU914" s="194"/>
      <c r="BV914" s="78"/>
      <c r="BW914" s="78"/>
      <c r="BX914" s="78"/>
      <c r="BY914" s="78"/>
      <c r="BZ914" s="78"/>
      <c r="CA914" s="79"/>
      <c r="CB914" s="192"/>
      <c r="CC914" s="78"/>
      <c r="CD914" s="78"/>
      <c r="CE914" s="78"/>
      <c r="CF914" s="78"/>
      <c r="CG914" s="78"/>
      <c r="CH914" s="79"/>
      <c r="CI914" s="27">
        <f t="shared" si="1"/>
        <v>0</v>
      </c>
    </row>
    <row r="915" spans="1:87" ht="34.5" customHeight="1" x14ac:dyDescent="0.25">
      <c r="A915" s="23">
        <f t="shared" si="0"/>
        <v>903</v>
      </c>
      <c r="B915" s="179"/>
      <c r="C915" s="79"/>
      <c r="D915" s="181"/>
      <c r="E915" s="78"/>
      <c r="F915" s="79"/>
      <c r="G915" s="188"/>
      <c r="H915" s="79"/>
      <c r="I915" s="24"/>
      <c r="J915" s="25"/>
      <c r="K915" s="184"/>
      <c r="L915" s="79"/>
      <c r="M915" s="189"/>
      <c r="N915" s="79"/>
      <c r="O915" s="186"/>
      <c r="P915" s="79"/>
      <c r="Q915" s="190"/>
      <c r="R915" s="79"/>
      <c r="S915" s="181"/>
      <c r="T915" s="79"/>
      <c r="U915" s="181"/>
      <c r="V915" s="79"/>
      <c r="W915" s="179"/>
      <c r="X915" s="79"/>
      <c r="Y915" s="179"/>
      <c r="Z915" s="79"/>
      <c r="AA915" s="181"/>
      <c r="AB915" s="79"/>
      <c r="AC915" s="181"/>
      <c r="AD915" s="79"/>
      <c r="AE915" s="179"/>
      <c r="AF915" s="79"/>
      <c r="AG915" s="179"/>
      <c r="AH915" s="79"/>
      <c r="AI915" s="181"/>
      <c r="AJ915" s="79"/>
      <c r="AK915" s="181"/>
      <c r="AL915" s="79"/>
      <c r="AM915" s="179"/>
      <c r="AN915" s="79"/>
      <c r="AO915" s="179"/>
      <c r="AP915" s="79"/>
      <c r="AQ915" s="181"/>
      <c r="AR915" s="79"/>
      <c r="AS915" s="181"/>
      <c r="AT915" s="79"/>
      <c r="AU915" s="179"/>
      <c r="AV915" s="79"/>
      <c r="AW915" s="179"/>
      <c r="AX915" s="79"/>
      <c r="AY915" s="181"/>
      <c r="AZ915" s="79"/>
      <c r="BA915" s="181"/>
      <c r="BB915" s="79"/>
      <c r="BC915" s="179"/>
      <c r="BD915" s="79"/>
      <c r="BE915" s="179"/>
      <c r="BF915" s="79"/>
      <c r="BG915" s="181"/>
      <c r="BH915" s="79"/>
      <c r="BI915" s="181"/>
      <c r="BJ915" s="79"/>
      <c r="BK915" s="179"/>
      <c r="BL915" s="79"/>
      <c r="BM915" s="179"/>
      <c r="BN915" s="79"/>
      <c r="BO915" s="180"/>
      <c r="BP915" s="78"/>
      <c r="BQ915" s="79"/>
      <c r="BR915" s="26"/>
      <c r="BS915" s="191"/>
      <c r="BT915" s="79"/>
      <c r="BU915" s="194"/>
      <c r="BV915" s="78"/>
      <c r="BW915" s="78"/>
      <c r="BX915" s="78"/>
      <c r="BY915" s="78"/>
      <c r="BZ915" s="78"/>
      <c r="CA915" s="79"/>
      <c r="CB915" s="192"/>
      <c r="CC915" s="78"/>
      <c r="CD915" s="78"/>
      <c r="CE915" s="78"/>
      <c r="CF915" s="78"/>
      <c r="CG915" s="78"/>
      <c r="CH915" s="79"/>
      <c r="CI915" s="27">
        <f t="shared" si="1"/>
        <v>0</v>
      </c>
    </row>
    <row r="916" spans="1:87" ht="34.5" customHeight="1" x14ac:dyDescent="0.25">
      <c r="A916" s="23">
        <f t="shared" si="0"/>
        <v>904</v>
      </c>
      <c r="B916" s="182"/>
      <c r="C916" s="79"/>
      <c r="D916" s="179"/>
      <c r="E916" s="78"/>
      <c r="F916" s="79"/>
      <c r="G916" s="183"/>
      <c r="H916" s="79"/>
      <c r="I916" s="24"/>
      <c r="J916" s="28"/>
      <c r="K916" s="184"/>
      <c r="L916" s="79"/>
      <c r="M916" s="185"/>
      <c r="N916" s="79"/>
      <c r="O916" s="186"/>
      <c r="P916" s="79"/>
      <c r="Q916" s="187"/>
      <c r="R916" s="79"/>
      <c r="S916" s="181"/>
      <c r="T916" s="79"/>
      <c r="U916" s="181"/>
      <c r="V916" s="79"/>
      <c r="W916" s="182"/>
      <c r="X916" s="79"/>
      <c r="Y916" s="182"/>
      <c r="Z916" s="79"/>
      <c r="AA916" s="181"/>
      <c r="AB916" s="79"/>
      <c r="AC916" s="181"/>
      <c r="AD916" s="79"/>
      <c r="AE916" s="182"/>
      <c r="AF916" s="79"/>
      <c r="AG916" s="182"/>
      <c r="AH916" s="79"/>
      <c r="AI916" s="181"/>
      <c r="AJ916" s="79"/>
      <c r="AK916" s="181"/>
      <c r="AL916" s="79"/>
      <c r="AM916" s="182"/>
      <c r="AN916" s="79"/>
      <c r="AO916" s="182"/>
      <c r="AP916" s="79"/>
      <c r="AQ916" s="181"/>
      <c r="AR916" s="79"/>
      <c r="AS916" s="181"/>
      <c r="AT916" s="79"/>
      <c r="AU916" s="182"/>
      <c r="AV916" s="79"/>
      <c r="AW916" s="182"/>
      <c r="AX916" s="79"/>
      <c r="AY916" s="181"/>
      <c r="AZ916" s="79"/>
      <c r="BA916" s="181"/>
      <c r="BB916" s="79"/>
      <c r="BC916" s="182"/>
      <c r="BD916" s="79"/>
      <c r="BE916" s="182"/>
      <c r="BF916" s="79"/>
      <c r="BG916" s="181"/>
      <c r="BH916" s="79"/>
      <c r="BI916" s="181"/>
      <c r="BJ916" s="79"/>
      <c r="BK916" s="182"/>
      <c r="BL916" s="79"/>
      <c r="BM916" s="182"/>
      <c r="BN916" s="79"/>
      <c r="BO916" s="180"/>
      <c r="BP916" s="78"/>
      <c r="BQ916" s="79"/>
      <c r="BR916" s="26"/>
      <c r="BS916" s="193"/>
      <c r="BT916" s="79"/>
      <c r="BU916" s="194"/>
      <c r="BV916" s="78"/>
      <c r="BW916" s="78"/>
      <c r="BX916" s="78"/>
      <c r="BY916" s="78"/>
      <c r="BZ916" s="78"/>
      <c r="CA916" s="79"/>
      <c r="CB916" s="192"/>
      <c r="CC916" s="78"/>
      <c r="CD916" s="78"/>
      <c r="CE916" s="78"/>
      <c r="CF916" s="78"/>
      <c r="CG916" s="78"/>
      <c r="CH916" s="79"/>
      <c r="CI916" s="27">
        <f t="shared" si="1"/>
        <v>0</v>
      </c>
    </row>
    <row r="917" spans="1:87" ht="34.5" customHeight="1" x14ac:dyDescent="0.25">
      <c r="A917" s="23">
        <f t="shared" si="0"/>
        <v>905</v>
      </c>
      <c r="B917" s="179"/>
      <c r="C917" s="79"/>
      <c r="D917" s="181"/>
      <c r="E917" s="78"/>
      <c r="F917" s="79"/>
      <c r="G917" s="188"/>
      <c r="H917" s="79"/>
      <c r="I917" s="24"/>
      <c r="J917" s="25"/>
      <c r="K917" s="184"/>
      <c r="L917" s="79"/>
      <c r="M917" s="189"/>
      <c r="N917" s="79"/>
      <c r="O917" s="186"/>
      <c r="P917" s="79"/>
      <c r="Q917" s="190"/>
      <c r="R917" s="79"/>
      <c r="S917" s="181"/>
      <c r="T917" s="79"/>
      <c r="U917" s="181"/>
      <c r="V917" s="79"/>
      <c r="W917" s="179"/>
      <c r="X917" s="79"/>
      <c r="Y917" s="179"/>
      <c r="Z917" s="79"/>
      <c r="AA917" s="181"/>
      <c r="AB917" s="79"/>
      <c r="AC917" s="181"/>
      <c r="AD917" s="79"/>
      <c r="AE917" s="179"/>
      <c r="AF917" s="79"/>
      <c r="AG917" s="179"/>
      <c r="AH917" s="79"/>
      <c r="AI917" s="181"/>
      <c r="AJ917" s="79"/>
      <c r="AK917" s="181"/>
      <c r="AL917" s="79"/>
      <c r="AM917" s="179"/>
      <c r="AN917" s="79"/>
      <c r="AO917" s="179"/>
      <c r="AP917" s="79"/>
      <c r="AQ917" s="181"/>
      <c r="AR917" s="79"/>
      <c r="AS917" s="181"/>
      <c r="AT917" s="79"/>
      <c r="AU917" s="179"/>
      <c r="AV917" s="79"/>
      <c r="AW917" s="179"/>
      <c r="AX917" s="79"/>
      <c r="AY917" s="181"/>
      <c r="AZ917" s="79"/>
      <c r="BA917" s="181"/>
      <c r="BB917" s="79"/>
      <c r="BC917" s="179"/>
      <c r="BD917" s="79"/>
      <c r="BE917" s="179"/>
      <c r="BF917" s="79"/>
      <c r="BG917" s="181"/>
      <c r="BH917" s="79"/>
      <c r="BI917" s="181"/>
      <c r="BJ917" s="79"/>
      <c r="BK917" s="179"/>
      <c r="BL917" s="79"/>
      <c r="BM917" s="179"/>
      <c r="BN917" s="79"/>
      <c r="BO917" s="180"/>
      <c r="BP917" s="78"/>
      <c r="BQ917" s="79"/>
      <c r="BR917" s="26"/>
      <c r="BS917" s="191"/>
      <c r="BT917" s="79"/>
      <c r="BU917" s="194"/>
      <c r="BV917" s="78"/>
      <c r="BW917" s="78"/>
      <c r="BX917" s="78"/>
      <c r="BY917" s="78"/>
      <c r="BZ917" s="78"/>
      <c r="CA917" s="79"/>
      <c r="CB917" s="192"/>
      <c r="CC917" s="78"/>
      <c r="CD917" s="78"/>
      <c r="CE917" s="78"/>
      <c r="CF917" s="78"/>
      <c r="CG917" s="78"/>
      <c r="CH917" s="79"/>
      <c r="CI917" s="27">
        <f t="shared" si="1"/>
        <v>0</v>
      </c>
    </row>
    <row r="918" spans="1:87" ht="34.5" customHeight="1" x14ac:dyDescent="0.25">
      <c r="A918" s="23">
        <f t="shared" si="0"/>
        <v>906</v>
      </c>
      <c r="B918" s="182"/>
      <c r="C918" s="79"/>
      <c r="D918" s="179"/>
      <c r="E918" s="78"/>
      <c r="F918" s="79"/>
      <c r="G918" s="183"/>
      <c r="H918" s="79"/>
      <c r="I918" s="24"/>
      <c r="J918" s="28"/>
      <c r="K918" s="184"/>
      <c r="L918" s="79"/>
      <c r="M918" s="185"/>
      <c r="N918" s="79"/>
      <c r="O918" s="186"/>
      <c r="P918" s="79"/>
      <c r="Q918" s="187"/>
      <c r="R918" s="79"/>
      <c r="S918" s="181"/>
      <c r="T918" s="79"/>
      <c r="U918" s="181"/>
      <c r="V918" s="79"/>
      <c r="W918" s="182"/>
      <c r="X918" s="79"/>
      <c r="Y918" s="182"/>
      <c r="Z918" s="79"/>
      <c r="AA918" s="181"/>
      <c r="AB918" s="79"/>
      <c r="AC918" s="181"/>
      <c r="AD918" s="79"/>
      <c r="AE918" s="182"/>
      <c r="AF918" s="79"/>
      <c r="AG918" s="182"/>
      <c r="AH918" s="79"/>
      <c r="AI918" s="181"/>
      <c r="AJ918" s="79"/>
      <c r="AK918" s="181"/>
      <c r="AL918" s="79"/>
      <c r="AM918" s="182"/>
      <c r="AN918" s="79"/>
      <c r="AO918" s="182"/>
      <c r="AP918" s="79"/>
      <c r="AQ918" s="181"/>
      <c r="AR918" s="79"/>
      <c r="AS918" s="181"/>
      <c r="AT918" s="79"/>
      <c r="AU918" s="182"/>
      <c r="AV918" s="79"/>
      <c r="AW918" s="182"/>
      <c r="AX918" s="79"/>
      <c r="AY918" s="181"/>
      <c r="AZ918" s="79"/>
      <c r="BA918" s="181"/>
      <c r="BB918" s="79"/>
      <c r="BC918" s="182"/>
      <c r="BD918" s="79"/>
      <c r="BE918" s="182"/>
      <c r="BF918" s="79"/>
      <c r="BG918" s="181"/>
      <c r="BH918" s="79"/>
      <c r="BI918" s="181"/>
      <c r="BJ918" s="79"/>
      <c r="BK918" s="182"/>
      <c r="BL918" s="79"/>
      <c r="BM918" s="182"/>
      <c r="BN918" s="79"/>
      <c r="BO918" s="180"/>
      <c r="BP918" s="78"/>
      <c r="BQ918" s="79"/>
      <c r="BR918" s="26"/>
      <c r="BS918" s="193"/>
      <c r="BT918" s="79"/>
      <c r="BU918" s="194"/>
      <c r="BV918" s="78"/>
      <c r="BW918" s="78"/>
      <c r="BX918" s="78"/>
      <c r="BY918" s="78"/>
      <c r="BZ918" s="78"/>
      <c r="CA918" s="79"/>
      <c r="CB918" s="192"/>
      <c r="CC918" s="78"/>
      <c r="CD918" s="78"/>
      <c r="CE918" s="78"/>
      <c r="CF918" s="78"/>
      <c r="CG918" s="78"/>
      <c r="CH918" s="79"/>
      <c r="CI918" s="27">
        <f t="shared" si="1"/>
        <v>0</v>
      </c>
    </row>
    <row r="919" spans="1:87" ht="34.5" customHeight="1" x14ac:dyDescent="0.25">
      <c r="A919" s="23">
        <f t="shared" si="0"/>
        <v>907</v>
      </c>
      <c r="B919" s="179"/>
      <c r="C919" s="79"/>
      <c r="D919" s="181"/>
      <c r="E919" s="78"/>
      <c r="F919" s="79"/>
      <c r="G919" s="188"/>
      <c r="H919" s="79"/>
      <c r="I919" s="24"/>
      <c r="J919" s="25"/>
      <c r="K919" s="184"/>
      <c r="L919" s="79"/>
      <c r="M919" s="189"/>
      <c r="N919" s="79"/>
      <c r="O919" s="186"/>
      <c r="P919" s="79"/>
      <c r="Q919" s="190"/>
      <c r="R919" s="79"/>
      <c r="S919" s="181"/>
      <c r="T919" s="79"/>
      <c r="U919" s="181"/>
      <c r="V919" s="79"/>
      <c r="W919" s="179"/>
      <c r="X919" s="79"/>
      <c r="Y919" s="179"/>
      <c r="Z919" s="79"/>
      <c r="AA919" s="181"/>
      <c r="AB919" s="79"/>
      <c r="AC919" s="181"/>
      <c r="AD919" s="79"/>
      <c r="AE919" s="179"/>
      <c r="AF919" s="79"/>
      <c r="AG919" s="179"/>
      <c r="AH919" s="79"/>
      <c r="AI919" s="181"/>
      <c r="AJ919" s="79"/>
      <c r="AK919" s="181"/>
      <c r="AL919" s="79"/>
      <c r="AM919" s="179"/>
      <c r="AN919" s="79"/>
      <c r="AO919" s="179"/>
      <c r="AP919" s="79"/>
      <c r="AQ919" s="181"/>
      <c r="AR919" s="79"/>
      <c r="AS919" s="181"/>
      <c r="AT919" s="79"/>
      <c r="AU919" s="179"/>
      <c r="AV919" s="79"/>
      <c r="AW919" s="179"/>
      <c r="AX919" s="79"/>
      <c r="AY919" s="181"/>
      <c r="AZ919" s="79"/>
      <c r="BA919" s="181"/>
      <c r="BB919" s="79"/>
      <c r="BC919" s="179"/>
      <c r="BD919" s="79"/>
      <c r="BE919" s="179"/>
      <c r="BF919" s="79"/>
      <c r="BG919" s="181"/>
      <c r="BH919" s="79"/>
      <c r="BI919" s="181"/>
      <c r="BJ919" s="79"/>
      <c r="BK919" s="179"/>
      <c r="BL919" s="79"/>
      <c r="BM919" s="179"/>
      <c r="BN919" s="79"/>
      <c r="BO919" s="180"/>
      <c r="BP919" s="78"/>
      <c r="BQ919" s="79"/>
      <c r="BR919" s="26"/>
      <c r="BS919" s="191"/>
      <c r="BT919" s="79"/>
      <c r="BU919" s="194"/>
      <c r="BV919" s="78"/>
      <c r="BW919" s="78"/>
      <c r="BX919" s="78"/>
      <c r="BY919" s="78"/>
      <c r="BZ919" s="78"/>
      <c r="CA919" s="79"/>
      <c r="CB919" s="192"/>
      <c r="CC919" s="78"/>
      <c r="CD919" s="78"/>
      <c r="CE919" s="78"/>
      <c r="CF919" s="78"/>
      <c r="CG919" s="78"/>
      <c r="CH919" s="79"/>
      <c r="CI919" s="27">
        <f t="shared" si="1"/>
        <v>0</v>
      </c>
    </row>
    <row r="920" spans="1:87" ht="34.5" customHeight="1" x14ac:dyDescent="0.25">
      <c r="A920" s="23">
        <f t="shared" si="0"/>
        <v>908</v>
      </c>
      <c r="B920" s="182"/>
      <c r="C920" s="79"/>
      <c r="D920" s="179"/>
      <c r="E920" s="78"/>
      <c r="F920" s="79"/>
      <c r="G920" s="183"/>
      <c r="H920" s="79"/>
      <c r="I920" s="24"/>
      <c r="J920" s="28"/>
      <c r="K920" s="184"/>
      <c r="L920" s="79"/>
      <c r="M920" s="185"/>
      <c r="N920" s="79"/>
      <c r="O920" s="186"/>
      <c r="P920" s="79"/>
      <c r="Q920" s="187"/>
      <c r="R920" s="79"/>
      <c r="S920" s="181"/>
      <c r="T920" s="79"/>
      <c r="U920" s="181"/>
      <c r="V920" s="79"/>
      <c r="W920" s="182"/>
      <c r="X920" s="79"/>
      <c r="Y920" s="182"/>
      <c r="Z920" s="79"/>
      <c r="AA920" s="181"/>
      <c r="AB920" s="79"/>
      <c r="AC920" s="181"/>
      <c r="AD920" s="79"/>
      <c r="AE920" s="182"/>
      <c r="AF920" s="79"/>
      <c r="AG920" s="182"/>
      <c r="AH920" s="79"/>
      <c r="AI920" s="181"/>
      <c r="AJ920" s="79"/>
      <c r="AK920" s="181"/>
      <c r="AL920" s="79"/>
      <c r="AM920" s="182"/>
      <c r="AN920" s="79"/>
      <c r="AO920" s="182"/>
      <c r="AP920" s="79"/>
      <c r="AQ920" s="181"/>
      <c r="AR920" s="79"/>
      <c r="AS920" s="181"/>
      <c r="AT920" s="79"/>
      <c r="AU920" s="182"/>
      <c r="AV920" s="79"/>
      <c r="AW920" s="182"/>
      <c r="AX920" s="79"/>
      <c r="AY920" s="181"/>
      <c r="AZ920" s="79"/>
      <c r="BA920" s="181"/>
      <c r="BB920" s="79"/>
      <c r="BC920" s="182"/>
      <c r="BD920" s="79"/>
      <c r="BE920" s="182"/>
      <c r="BF920" s="79"/>
      <c r="BG920" s="181"/>
      <c r="BH920" s="79"/>
      <c r="BI920" s="181"/>
      <c r="BJ920" s="79"/>
      <c r="BK920" s="182"/>
      <c r="BL920" s="79"/>
      <c r="BM920" s="182"/>
      <c r="BN920" s="79"/>
      <c r="BO920" s="180"/>
      <c r="BP920" s="78"/>
      <c r="BQ920" s="79"/>
      <c r="BR920" s="26"/>
      <c r="BS920" s="193"/>
      <c r="BT920" s="79"/>
      <c r="BU920" s="194"/>
      <c r="BV920" s="78"/>
      <c r="BW920" s="78"/>
      <c r="BX920" s="78"/>
      <c r="BY920" s="78"/>
      <c r="BZ920" s="78"/>
      <c r="CA920" s="79"/>
      <c r="CB920" s="192"/>
      <c r="CC920" s="78"/>
      <c r="CD920" s="78"/>
      <c r="CE920" s="78"/>
      <c r="CF920" s="78"/>
      <c r="CG920" s="78"/>
      <c r="CH920" s="79"/>
      <c r="CI920" s="27">
        <f t="shared" si="1"/>
        <v>0</v>
      </c>
    </row>
    <row r="921" spans="1:87" ht="34.5" customHeight="1" x14ac:dyDescent="0.25">
      <c r="A921" s="23">
        <f t="shared" si="0"/>
        <v>909</v>
      </c>
      <c r="B921" s="179"/>
      <c r="C921" s="79"/>
      <c r="D921" s="181"/>
      <c r="E921" s="78"/>
      <c r="F921" s="79"/>
      <c r="G921" s="188"/>
      <c r="H921" s="79"/>
      <c r="I921" s="24"/>
      <c r="J921" s="25"/>
      <c r="K921" s="184"/>
      <c r="L921" s="79"/>
      <c r="M921" s="189"/>
      <c r="N921" s="79"/>
      <c r="O921" s="186"/>
      <c r="P921" s="79"/>
      <c r="Q921" s="190"/>
      <c r="R921" s="79"/>
      <c r="S921" s="181"/>
      <c r="T921" s="79"/>
      <c r="U921" s="181"/>
      <c r="V921" s="79"/>
      <c r="W921" s="179"/>
      <c r="X921" s="79"/>
      <c r="Y921" s="179"/>
      <c r="Z921" s="79"/>
      <c r="AA921" s="181"/>
      <c r="AB921" s="79"/>
      <c r="AC921" s="181"/>
      <c r="AD921" s="79"/>
      <c r="AE921" s="179"/>
      <c r="AF921" s="79"/>
      <c r="AG921" s="179"/>
      <c r="AH921" s="79"/>
      <c r="AI921" s="181"/>
      <c r="AJ921" s="79"/>
      <c r="AK921" s="181"/>
      <c r="AL921" s="79"/>
      <c r="AM921" s="179"/>
      <c r="AN921" s="79"/>
      <c r="AO921" s="179"/>
      <c r="AP921" s="79"/>
      <c r="AQ921" s="181"/>
      <c r="AR921" s="79"/>
      <c r="AS921" s="181"/>
      <c r="AT921" s="79"/>
      <c r="AU921" s="179"/>
      <c r="AV921" s="79"/>
      <c r="AW921" s="179"/>
      <c r="AX921" s="79"/>
      <c r="AY921" s="181"/>
      <c r="AZ921" s="79"/>
      <c r="BA921" s="181"/>
      <c r="BB921" s="79"/>
      <c r="BC921" s="179"/>
      <c r="BD921" s="79"/>
      <c r="BE921" s="179"/>
      <c r="BF921" s="79"/>
      <c r="BG921" s="181"/>
      <c r="BH921" s="79"/>
      <c r="BI921" s="181"/>
      <c r="BJ921" s="79"/>
      <c r="BK921" s="179"/>
      <c r="BL921" s="79"/>
      <c r="BM921" s="179"/>
      <c r="BN921" s="79"/>
      <c r="BO921" s="180"/>
      <c r="BP921" s="78"/>
      <c r="BQ921" s="79"/>
      <c r="BR921" s="26"/>
      <c r="BS921" s="191"/>
      <c r="BT921" s="79"/>
      <c r="BU921" s="194"/>
      <c r="BV921" s="78"/>
      <c r="BW921" s="78"/>
      <c r="BX921" s="78"/>
      <c r="BY921" s="78"/>
      <c r="BZ921" s="78"/>
      <c r="CA921" s="79"/>
      <c r="CB921" s="192"/>
      <c r="CC921" s="78"/>
      <c r="CD921" s="78"/>
      <c r="CE921" s="78"/>
      <c r="CF921" s="78"/>
      <c r="CG921" s="78"/>
      <c r="CH921" s="79"/>
      <c r="CI921" s="27">
        <f t="shared" si="1"/>
        <v>0</v>
      </c>
    </row>
    <row r="922" spans="1:87" ht="34.5" customHeight="1" x14ac:dyDescent="0.25">
      <c r="A922" s="23">
        <f t="shared" si="0"/>
        <v>910</v>
      </c>
      <c r="B922" s="182"/>
      <c r="C922" s="79"/>
      <c r="D922" s="179"/>
      <c r="E922" s="78"/>
      <c r="F922" s="79"/>
      <c r="G922" s="183"/>
      <c r="H922" s="79"/>
      <c r="I922" s="24"/>
      <c r="J922" s="28"/>
      <c r="K922" s="184"/>
      <c r="L922" s="79"/>
      <c r="M922" s="185"/>
      <c r="N922" s="79"/>
      <c r="O922" s="186"/>
      <c r="P922" s="79"/>
      <c r="Q922" s="187"/>
      <c r="R922" s="79"/>
      <c r="S922" s="181"/>
      <c r="T922" s="79"/>
      <c r="U922" s="181"/>
      <c r="V922" s="79"/>
      <c r="W922" s="182"/>
      <c r="X922" s="79"/>
      <c r="Y922" s="182"/>
      <c r="Z922" s="79"/>
      <c r="AA922" s="181"/>
      <c r="AB922" s="79"/>
      <c r="AC922" s="181"/>
      <c r="AD922" s="79"/>
      <c r="AE922" s="182"/>
      <c r="AF922" s="79"/>
      <c r="AG922" s="182"/>
      <c r="AH922" s="79"/>
      <c r="AI922" s="181"/>
      <c r="AJ922" s="79"/>
      <c r="AK922" s="181"/>
      <c r="AL922" s="79"/>
      <c r="AM922" s="182"/>
      <c r="AN922" s="79"/>
      <c r="AO922" s="182"/>
      <c r="AP922" s="79"/>
      <c r="AQ922" s="181"/>
      <c r="AR922" s="79"/>
      <c r="AS922" s="181"/>
      <c r="AT922" s="79"/>
      <c r="AU922" s="182"/>
      <c r="AV922" s="79"/>
      <c r="AW922" s="182"/>
      <c r="AX922" s="79"/>
      <c r="AY922" s="181"/>
      <c r="AZ922" s="79"/>
      <c r="BA922" s="181"/>
      <c r="BB922" s="79"/>
      <c r="BC922" s="182"/>
      <c r="BD922" s="79"/>
      <c r="BE922" s="182"/>
      <c r="BF922" s="79"/>
      <c r="BG922" s="181"/>
      <c r="BH922" s="79"/>
      <c r="BI922" s="181"/>
      <c r="BJ922" s="79"/>
      <c r="BK922" s="182"/>
      <c r="BL922" s="79"/>
      <c r="BM922" s="182"/>
      <c r="BN922" s="79"/>
      <c r="BO922" s="180"/>
      <c r="BP922" s="78"/>
      <c r="BQ922" s="79"/>
      <c r="BR922" s="26"/>
      <c r="BS922" s="193"/>
      <c r="BT922" s="79"/>
      <c r="BU922" s="194"/>
      <c r="BV922" s="78"/>
      <c r="BW922" s="78"/>
      <c r="BX922" s="78"/>
      <c r="BY922" s="78"/>
      <c r="BZ922" s="78"/>
      <c r="CA922" s="79"/>
      <c r="CB922" s="192"/>
      <c r="CC922" s="78"/>
      <c r="CD922" s="78"/>
      <c r="CE922" s="78"/>
      <c r="CF922" s="78"/>
      <c r="CG922" s="78"/>
      <c r="CH922" s="79"/>
      <c r="CI922" s="27">
        <f t="shared" si="1"/>
        <v>0</v>
      </c>
    </row>
    <row r="923" spans="1:87" ht="34.5" customHeight="1" x14ac:dyDescent="0.25">
      <c r="A923" s="23">
        <f t="shared" si="0"/>
        <v>911</v>
      </c>
      <c r="B923" s="179"/>
      <c r="C923" s="79"/>
      <c r="D923" s="181"/>
      <c r="E923" s="78"/>
      <c r="F923" s="79"/>
      <c r="G923" s="188"/>
      <c r="H923" s="79"/>
      <c r="I923" s="24"/>
      <c r="J923" s="25"/>
      <c r="K923" s="184"/>
      <c r="L923" s="79"/>
      <c r="M923" s="189"/>
      <c r="N923" s="79"/>
      <c r="O923" s="186"/>
      <c r="P923" s="79"/>
      <c r="Q923" s="190"/>
      <c r="R923" s="79"/>
      <c r="S923" s="181"/>
      <c r="T923" s="79"/>
      <c r="U923" s="181"/>
      <c r="V923" s="79"/>
      <c r="W923" s="179"/>
      <c r="X923" s="79"/>
      <c r="Y923" s="179"/>
      <c r="Z923" s="79"/>
      <c r="AA923" s="181"/>
      <c r="AB923" s="79"/>
      <c r="AC923" s="181"/>
      <c r="AD923" s="79"/>
      <c r="AE923" s="179"/>
      <c r="AF923" s="79"/>
      <c r="AG923" s="179"/>
      <c r="AH923" s="79"/>
      <c r="AI923" s="181"/>
      <c r="AJ923" s="79"/>
      <c r="AK923" s="181"/>
      <c r="AL923" s="79"/>
      <c r="AM923" s="179"/>
      <c r="AN923" s="79"/>
      <c r="AO923" s="179"/>
      <c r="AP923" s="79"/>
      <c r="AQ923" s="181"/>
      <c r="AR923" s="79"/>
      <c r="AS923" s="181"/>
      <c r="AT923" s="79"/>
      <c r="AU923" s="179"/>
      <c r="AV923" s="79"/>
      <c r="AW923" s="179"/>
      <c r="AX923" s="79"/>
      <c r="AY923" s="181"/>
      <c r="AZ923" s="79"/>
      <c r="BA923" s="181"/>
      <c r="BB923" s="79"/>
      <c r="BC923" s="179"/>
      <c r="BD923" s="79"/>
      <c r="BE923" s="179"/>
      <c r="BF923" s="79"/>
      <c r="BG923" s="181"/>
      <c r="BH923" s="79"/>
      <c r="BI923" s="181"/>
      <c r="BJ923" s="79"/>
      <c r="BK923" s="179"/>
      <c r="BL923" s="79"/>
      <c r="BM923" s="179"/>
      <c r="BN923" s="79"/>
      <c r="BO923" s="180"/>
      <c r="BP923" s="78"/>
      <c r="BQ923" s="79"/>
      <c r="BR923" s="26"/>
      <c r="BS923" s="191"/>
      <c r="BT923" s="79"/>
      <c r="BU923" s="194"/>
      <c r="BV923" s="78"/>
      <c r="BW923" s="78"/>
      <c r="BX923" s="78"/>
      <c r="BY923" s="78"/>
      <c r="BZ923" s="78"/>
      <c r="CA923" s="79"/>
      <c r="CB923" s="192"/>
      <c r="CC923" s="78"/>
      <c r="CD923" s="78"/>
      <c r="CE923" s="78"/>
      <c r="CF923" s="78"/>
      <c r="CG923" s="78"/>
      <c r="CH923" s="79"/>
      <c r="CI923" s="27">
        <f t="shared" si="1"/>
        <v>0</v>
      </c>
    </row>
    <row r="924" spans="1:87" ht="34.5" customHeight="1" x14ac:dyDescent="0.25">
      <c r="A924" s="23">
        <f t="shared" si="0"/>
        <v>912</v>
      </c>
      <c r="B924" s="182"/>
      <c r="C924" s="79"/>
      <c r="D924" s="179"/>
      <c r="E924" s="78"/>
      <c r="F924" s="79"/>
      <c r="G924" s="183"/>
      <c r="H924" s="79"/>
      <c r="I924" s="24"/>
      <c r="J924" s="28"/>
      <c r="K924" s="184"/>
      <c r="L924" s="79"/>
      <c r="M924" s="185"/>
      <c r="N924" s="79"/>
      <c r="O924" s="186"/>
      <c r="P924" s="79"/>
      <c r="Q924" s="187"/>
      <c r="R924" s="79"/>
      <c r="S924" s="181"/>
      <c r="T924" s="79"/>
      <c r="U924" s="181"/>
      <c r="V924" s="79"/>
      <c r="W924" s="182"/>
      <c r="X924" s="79"/>
      <c r="Y924" s="182"/>
      <c r="Z924" s="79"/>
      <c r="AA924" s="181"/>
      <c r="AB924" s="79"/>
      <c r="AC924" s="181"/>
      <c r="AD924" s="79"/>
      <c r="AE924" s="182"/>
      <c r="AF924" s="79"/>
      <c r="AG924" s="182"/>
      <c r="AH924" s="79"/>
      <c r="AI924" s="181"/>
      <c r="AJ924" s="79"/>
      <c r="AK924" s="181"/>
      <c r="AL924" s="79"/>
      <c r="AM924" s="182"/>
      <c r="AN924" s="79"/>
      <c r="AO924" s="182"/>
      <c r="AP924" s="79"/>
      <c r="AQ924" s="181"/>
      <c r="AR924" s="79"/>
      <c r="AS924" s="181"/>
      <c r="AT924" s="79"/>
      <c r="AU924" s="182"/>
      <c r="AV924" s="79"/>
      <c r="AW924" s="182"/>
      <c r="AX924" s="79"/>
      <c r="AY924" s="181"/>
      <c r="AZ924" s="79"/>
      <c r="BA924" s="181"/>
      <c r="BB924" s="79"/>
      <c r="BC924" s="182"/>
      <c r="BD924" s="79"/>
      <c r="BE924" s="182"/>
      <c r="BF924" s="79"/>
      <c r="BG924" s="181"/>
      <c r="BH924" s="79"/>
      <c r="BI924" s="181"/>
      <c r="BJ924" s="79"/>
      <c r="BK924" s="182"/>
      <c r="BL924" s="79"/>
      <c r="BM924" s="182"/>
      <c r="BN924" s="79"/>
      <c r="BO924" s="180"/>
      <c r="BP924" s="78"/>
      <c r="BQ924" s="79"/>
      <c r="BR924" s="26"/>
      <c r="BS924" s="193"/>
      <c r="BT924" s="79"/>
      <c r="BU924" s="194"/>
      <c r="BV924" s="78"/>
      <c r="BW924" s="78"/>
      <c r="BX924" s="78"/>
      <c r="BY924" s="78"/>
      <c r="BZ924" s="78"/>
      <c r="CA924" s="79"/>
      <c r="CB924" s="192"/>
      <c r="CC924" s="78"/>
      <c r="CD924" s="78"/>
      <c r="CE924" s="78"/>
      <c r="CF924" s="78"/>
      <c r="CG924" s="78"/>
      <c r="CH924" s="79"/>
      <c r="CI924" s="27">
        <f t="shared" si="1"/>
        <v>0</v>
      </c>
    </row>
    <row r="925" spans="1:87" ht="34.5" customHeight="1" x14ac:dyDescent="0.25">
      <c r="A925" s="23">
        <f t="shared" si="0"/>
        <v>913</v>
      </c>
      <c r="B925" s="179"/>
      <c r="C925" s="79"/>
      <c r="D925" s="181"/>
      <c r="E925" s="78"/>
      <c r="F925" s="79"/>
      <c r="G925" s="188"/>
      <c r="H925" s="79"/>
      <c r="I925" s="24"/>
      <c r="J925" s="25"/>
      <c r="K925" s="184"/>
      <c r="L925" s="79"/>
      <c r="M925" s="189"/>
      <c r="N925" s="79"/>
      <c r="O925" s="186"/>
      <c r="P925" s="79"/>
      <c r="Q925" s="190"/>
      <c r="R925" s="79"/>
      <c r="S925" s="181"/>
      <c r="T925" s="79"/>
      <c r="U925" s="181"/>
      <c r="V925" s="79"/>
      <c r="W925" s="179"/>
      <c r="X925" s="79"/>
      <c r="Y925" s="179"/>
      <c r="Z925" s="79"/>
      <c r="AA925" s="181"/>
      <c r="AB925" s="79"/>
      <c r="AC925" s="181"/>
      <c r="AD925" s="79"/>
      <c r="AE925" s="179"/>
      <c r="AF925" s="79"/>
      <c r="AG925" s="179"/>
      <c r="AH925" s="79"/>
      <c r="AI925" s="181"/>
      <c r="AJ925" s="79"/>
      <c r="AK925" s="181"/>
      <c r="AL925" s="79"/>
      <c r="AM925" s="179"/>
      <c r="AN925" s="79"/>
      <c r="AO925" s="179"/>
      <c r="AP925" s="79"/>
      <c r="AQ925" s="181"/>
      <c r="AR925" s="79"/>
      <c r="AS925" s="181"/>
      <c r="AT925" s="79"/>
      <c r="AU925" s="179"/>
      <c r="AV925" s="79"/>
      <c r="AW925" s="179"/>
      <c r="AX925" s="79"/>
      <c r="AY925" s="181"/>
      <c r="AZ925" s="79"/>
      <c r="BA925" s="181"/>
      <c r="BB925" s="79"/>
      <c r="BC925" s="179"/>
      <c r="BD925" s="79"/>
      <c r="BE925" s="179"/>
      <c r="BF925" s="79"/>
      <c r="BG925" s="181"/>
      <c r="BH925" s="79"/>
      <c r="BI925" s="181"/>
      <c r="BJ925" s="79"/>
      <c r="BK925" s="179"/>
      <c r="BL925" s="79"/>
      <c r="BM925" s="179"/>
      <c r="BN925" s="79"/>
      <c r="BO925" s="180"/>
      <c r="BP925" s="78"/>
      <c r="BQ925" s="79"/>
      <c r="BR925" s="26"/>
      <c r="BS925" s="191"/>
      <c r="BT925" s="79"/>
      <c r="BU925" s="194"/>
      <c r="BV925" s="78"/>
      <c r="BW925" s="78"/>
      <c r="BX925" s="78"/>
      <c r="BY925" s="78"/>
      <c r="BZ925" s="78"/>
      <c r="CA925" s="79"/>
      <c r="CB925" s="192"/>
      <c r="CC925" s="78"/>
      <c r="CD925" s="78"/>
      <c r="CE925" s="78"/>
      <c r="CF925" s="78"/>
      <c r="CG925" s="78"/>
      <c r="CH925" s="79"/>
      <c r="CI925" s="27">
        <f t="shared" si="1"/>
        <v>0</v>
      </c>
    </row>
    <row r="926" spans="1:87" ht="34.5" customHeight="1" x14ac:dyDescent="0.25">
      <c r="A926" s="23">
        <f t="shared" si="0"/>
        <v>914</v>
      </c>
      <c r="B926" s="182"/>
      <c r="C926" s="79"/>
      <c r="D926" s="179"/>
      <c r="E926" s="78"/>
      <c r="F926" s="79"/>
      <c r="G926" s="183"/>
      <c r="H926" s="79"/>
      <c r="I926" s="24"/>
      <c r="J926" s="28"/>
      <c r="K926" s="184"/>
      <c r="L926" s="79"/>
      <c r="M926" s="185"/>
      <c r="N926" s="79"/>
      <c r="O926" s="186"/>
      <c r="P926" s="79"/>
      <c r="Q926" s="187"/>
      <c r="R926" s="79"/>
      <c r="S926" s="181"/>
      <c r="T926" s="79"/>
      <c r="U926" s="181"/>
      <c r="V926" s="79"/>
      <c r="W926" s="182"/>
      <c r="X926" s="79"/>
      <c r="Y926" s="182"/>
      <c r="Z926" s="79"/>
      <c r="AA926" s="181"/>
      <c r="AB926" s="79"/>
      <c r="AC926" s="181"/>
      <c r="AD926" s="79"/>
      <c r="AE926" s="182"/>
      <c r="AF926" s="79"/>
      <c r="AG926" s="182"/>
      <c r="AH926" s="79"/>
      <c r="AI926" s="181"/>
      <c r="AJ926" s="79"/>
      <c r="AK926" s="181"/>
      <c r="AL926" s="79"/>
      <c r="AM926" s="182"/>
      <c r="AN926" s="79"/>
      <c r="AO926" s="182"/>
      <c r="AP926" s="79"/>
      <c r="AQ926" s="181"/>
      <c r="AR926" s="79"/>
      <c r="AS926" s="181"/>
      <c r="AT926" s="79"/>
      <c r="AU926" s="182"/>
      <c r="AV926" s="79"/>
      <c r="AW926" s="182"/>
      <c r="AX926" s="79"/>
      <c r="AY926" s="181"/>
      <c r="AZ926" s="79"/>
      <c r="BA926" s="181"/>
      <c r="BB926" s="79"/>
      <c r="BC926" s="182"/>
      <c r="BD926" s="79"/>
      <c r="BE926" s="182"/>
      <c r="BF926" s="79"/>
      <c r="BG926" s="181"/>
      <c r="BH926" s="79"/>
      <c r="BI926" s="181"/>
      <c r="BJ926" s="79"/>
      <c r="BK926" s="182"/>
      <c r="BL926" s="79"/>
      <c r="BM926" s="182"/>
      <c r="BN926" s="79"/>
      <c r="BO926" s="180"/>
      <c r="BP926" s="78"/>
      <c r="BQ926" s="79"/>
      <c r="BR926" s="26"/>
      <c r="BS926" s="193"/>
      <c r="BT926" s="79"/>
      <c r="BU926" s="194"/>
      <c r="BV926" s="78"/>
      <c r="BW926" s="78"/>
      <c r="BX926" s="78"/>
      <c r="BY926" s="78"/>
      <c r="BZ926" s="78"/>
      <c r="CA926" s="79"/>
      <c r="CB926" s="192"/>
      <c r="CC926" s="78"/>
      <c r="CD926" s="78"/>
      <c r="CE926" s="78"/>
      <c r="CF926" s="78"/>
      <c r="CG926" s="78"/>
      <c r="CH926" s="79"/>
      <c r="CI926" s="27">
        <f t="shared" si="1"/>
        <v>0</v>
      </c>
    </row>
    <row r="927" spans="1:87" ht="34.5" customHeight="1" x14ac:dyDescent="0.25">
      <c r="A927" s="23">
        <f t="shared" si="0"/>
        <v>915</v>
      </c>
      <c r="B927" s="179"/>
      <c r="C927" s="79"/>
      <c r="D927" s="181"/>
      <c r="E927" s="78"/>
      <c r="F927" s="79"/>
      <c r="G927" s="188"/>
      <c r="H927" s="79"/>
      <c r="I927" s="24"/>
      <c r="J927" s="25"/>
      <c r="K927" s="184"/>
      <c r="L927" s="79"/>
      <c r="M927" s="189"/>
      <c r="N927" s="79"/>
      <c r="O927" s="186"/>
      <c r="P927" s="79"/>
      <c r="Q927" s="190"/>
      <c r="R927" s="79"/>
      <c r="S927" s="181"/>
      <c r="T927" s="79"/>
      <c r="U927" s="181"/>
      <c r="V927" s="79"/>
      <c r="W927" s="179"/>
      <c r="X927" s="79"/>
      <c r="Y927" s="179"/>
      <c r="Z927" s="79"/>
      <c r="AA927" s="181"/>
      <c r="AB927" s="79"/>
      <c r="AC927" s="181"/>
      <c r="AD927" s="79"/>
      <c r="AE927" s="179"/>
      <c r="AF927" s="79"/>
      <c r="AG927" s="179"/>
      <c r="AH927" s="79"/>
      <c r="AI927" s="181"/>
      <c r="AJ927" s="79"/>
      <c r="AK927" s="181"/>
      <c r="AL927" s="79"/>
      <c r="AM927" s="179"/>
      <c r="AN927" s="79"/>
      <c r="AO927" s="179"/>
      <c r="AP927" s="79"/>
      <c r="AQ927" s="181"/>
      <c r="AR927" s="79"/>
      <c r="AS927" s="181"/>
      <c r="AT927" s="79"/>
      <c r="AU927" s="179"/>
      <c r="AV927" s="79"/>
      <c r="AW927" s="179"/>
      <c r="AX927" s="79"/>
      <c r="AY927" s="181"/>
      <c r="AZ927" s="79"/>
      <c r="BA927" s="181"/>
      <c r="BB927" s="79"/>
      <c r="BC927" s="179"/>
      <c r="BD927" s="79"/>
      <c r="BE927" s="179"/>
      <c r="BF927" s="79"/>
      <c r="BG927" s="181"/>
      <c r="BH927" s="79"/>
      <c r="BI927" s="181"/>
      <c r="BJ927" s="79"/>
      <c r="BK927" s="179"/>
      <c r="BL927" s="79"/>
      <c r="BM927" s="179"/>
      <c r="BN927" s="79"/>
      <c r="BO927" s="180"/>
      <c r="BP927" s="78"/>
      <c r="BQ927" s="79"/>
      <c r="BR927" s="26"/>
      <c r="BS927" s="191"/>
      <c r="BT927" s="79"/>
      <c r="BU927" s="194"/>
      <c r="BV927" s="78"/>
      <c r="BW927" s="78"/>
      <c r="BX927" s="78"/>
      <c r="BY927" s="78"/>
      <c r="BZ927" s="78"/>
      <c r="CA927" s="79"/>
      <c r="CB927" s="192"/>
      <c r="CC927" s="78"/>
      <c r="CD927" s="78"/>
      <c r="CE927" s="78"/>
      <c r="CF927" s="78"/>
      <c r="CG927" s="78"/>
      <c r="CH927" s="79"/>
      <c r="CI927" s="27">
        <f t="shared" si="1"/>
        <v>0</v>
      </c>
    </row>
    <row r="928" spans="1:87" ht="34.5" customHeight="1" x14ac:dyDescent="0.25">
      <c r="A928" s="23">
        <f t="shared" si="0"/>
        <v>916</v>
      </c>
      <c r="B928" s="182"/>
      <c r="C928" s="79"/>
      <c r="D928" s="179"/>
      <c r="E928" s="78"/>
      <c r="F928" s="79"/>
      <c r="G928" s="183"/>
      <c r="H928" s="79"/>
      <c r="I928" s="24"/>
      <c r="J928" s="28"/>
      <c r="K928" s="184"/>
      <c r="L928" s="79"/>
      <c r="M928" s="185"/>
      <c r="N928" s="79"/>
      <c r="O928" s="186"/>
      <c r="P928" s="79"/>
      <c r="Q928" s="187"/>
      <c r="R928" s="79"/>
      <c r="S928" s="181"/>
      <c r="T928" s="79"/>
      <c r="U928" s="181"/>
      <c r="V928" s="79"/>
      <c r="W928" s="182"/>
      <c r="X928" s="79"/>
      <c r="Y928" s="182"/>
      <c r="Z928" s="79"/>
      <c r="AA928" s="181"/>
      <c r="AB928" s="79"/>
      <c r="AC928" s="181"/>
      <c r="AD928" s="79"/>
      <c r="AE928" s="182"/>
      <c r="AF928" s="79"/>
      <c r="AG928" s="182"/>
      <c r="AH928" s="79"/>
      <c r="AI928" s="181"/>
      <c r="AJ928" s="79"/>
      <c r="AK928" s="181"/>
      <c r="AL928" s="79"/>
      <c r="AM928" s="182"/>
      <c r="AN928" s="79"/>
      <c r="AO928" s="182"/>
      <c r="AP928" s="79"/>
      <c r="AQ928" s="181"/>
      <c r="AR928" s="79"/>
      <c r="AS928" s="181"/>
      <c r="AT928" s="79"/>
      <c r="AU928" s="182"/>
      <c r="AV928" s="79"/>
      <c r="AW928" s="182"/>
      <c r="AX928" s="79"/>
      <c r="AY928" s="181"/>
      <c r="AZ928" s="79"/>
      <c r="BA928" s="181"/>
      <c r="BB928" s="79"/>
      <c r="BC928" s="182"/>
      <c r="BD928" s="79"/>
      <c r="BE928" s="182"/>
      <c r="BF928" s="79"/>
      <c r="BG928" s="181"/>
      <c r="BH928" s="79"/>
      <c r="BI928" s="181"/>
      <c r="BJ928" s="79"/>
      <c r="BK928" s="182"/>
      <c r="BL928" s="79"/>
      <c r="BM928" s="182"/>
      <c r="BN928" s="79"/>
      <c r="BO928" s="180"/>
      <c r="BP928" s="78"/>
      <c r="BQ928" s="79"/>
      <c r="BR928" s="26"/>
      <c r="BS928" s="193"/>
      <c r="BT928" s="79"/>
      <c r="BU928" s="194"/>
      <c r="BV928" s="78"/>
      <c r="BW928" s="78"/>
      <c r="BX928" s="78"/>
      <c r="BY928" s="78"/>
      <c r="BZ928" s="78"/>
      <c r="CA928" s="79"/>
      <c r="CB928" s="192"/>
      <c r="CC928" s="78"/>
      <c r="CD928" s="78"/>
      <c r="CE928" s="78"/>
      <c r="CF928" s="78"/>
      <c r="CG928" s="78"/>
      <c r="CH928" s="79"/>
      <c r="CI928" s="27">
        <f t="shared" si="1"/>
        <v>0</v>
      </c>
    </row>
    <row r="929" spans="1:87" ht="34.5" customHeight="1" x14ac:dyDescent="0.25">
      <c r="A929" s="23">
        <f t="shared" si="0"/>
        <v>917</v>
      </c>
      <c r="B929" s="179"/>
      <c r="C929" s="79"/>
      <c r="D929" s="181"/>
      <c r="E929" s="78"/>
      <c r="F929" s="79"/>
      <c r="G929" s="188"/>
      <c r="H929" s="79"/>
      <c r="I929" s="24"/>
      <c r="J929" s="25"/>
      <c r="K929" s="184"/>
      <c r="L929" s="79"/>
      <c r="M929" s="189"/>
      <c r="N929" s="79"/>
      <c r="O929" s="186"/>
      <c r="P929" s="79"/>
      <c r="Q929" s="190"/>
      <c r="R929" s="79"/>
      <c r="S929" s="181"/>
      <c r="T929" s="79"/>
      <c r="U929" s="181"/>
      <c r="V929" s="79"/>
      <c r="W929" s="179"/>
      <c r="X929" s="79"/>
      <c r="Y929" s="179"/>
      <c r="Z929" s="79"/>
      <c r="AA929" s="181"/>
      <c r="AB929" s="79"/>
      <c r="AC929" s="181"/>
      <c r="AD929" s="79"/>
      <c r="AE929" s="179"/>
      <c r="AF929" s="79"/>
      <c r="AG929" s="179"/>
      <c r="AH929" s="79"/>
      <c r="AI929" s="181"/>
      <c r="AJ929" s="79"/>
      <c r="AK929" s="181"/>
      <c r="AL929" s="79"/>
      <c r="AM929" s="179"/>
      <c r="AN929" s="79"/>
      <c r="AO929" s="179"/>
      <c r="AP929" s="79"/>
      <c r="AQ929" s="181"/>
      <c r="AR929" s="79"/>
      <c r="AS929" s="181"/>
      <c r="AT929" s="79"/>
      <c r="AU929" s="179"/>
      <c r="AV929" s="79"/>
      <c r="AW929" s="179"/>
      <c r="AX929" s="79"/>
      <c r="AY929" s="181"/>
      <c r="AZ929" s="79"/>
      <c r="BA929" s="181"/>
      <c r="BB929" s="79"/>
      <c r="BC929" s="179"/>
      <c r="BD929" s="79"/>
      <c r="BE929" s="179"/>
      <c r="BF929" s="79"/>
      <c r="BG929" s="181"/>
      <c r="BH929" s="79"/>
      <c r="BI929" s="181"/>
      <c r="BJ929" s="79"/>
      <c r="BK929" s="179"/>
      <c r="BL929" s="79"/>
      <c r="BM929" s="179"/>
      <c r="BN929" s="79"/>
      <c r="BO929" s="180"/>
      <c r="BP929" s="78"/>
      <c r="BQ929" s="79"/>
      <c r="BR929" s="26"/>
      <c r="BS929" s="191"/>
      <c r="BT929" s="79"/>
      <c r="BU929" s="194"/>
      <c r="BV929" s="78"/>
      <c r="BW929" s="78"/>
      <c r="BX929" s="78"/>
      <c r="BY929" s="78"/>
      <c r="BZ929" s="78"/>
      <c r="CA929" s="79"/>
      <c r="CB929" s="192"/>
      <c r="CC929" s="78"/>
      <c r="CD929" s="78"/>
      <c r="CE929" s="78"/>
      <c r="CF929" s="78"/>
      <c r="CG929" s="78"/>
      <c r="CH929" s="79"/>
      <c r="CI929" s="27">
        <f t="shared" si="1"/>
        <v>0</v>
      </c>
    </row>
    <row r="930" spans="1:87" ht="34.5" customHeight="1" x14ac:dyDescent="0.25">
      <c r="A930" s="23">
        <f t="shared" si="0"/>
        <v>918</v>
      </c>
      <c r="B930" s="182"/>
      <c r="C930" s="79"/>
      <c r="D930" s="179"/>
      <c r="E930" s="78"/>
      <c r="F930" s="79"/>
      <c r="G930" s="183"/>
      <c r="H930" s="79"/>
      <c r="I930" s="24"/>
      <c r="J930" s="28"/>
      <c r="K930" s="184"/>
      <c r="L930" s="79"/>
      <c r="M930" s="185"/>
      <c r="N930" s="79"/>
      <c r="O930" s="186"/>
      <c r="P930" s="79"/>
      <c r="Q930" s="187"/>
      <c r="R930" s="79"/>
      <c r="S930" s="181"/>
      <c r="T930" s="79"/>
      <c r="U930" s="181"/>
      <c r="V930" s="79"/>
      <c r="W930" s="182"/>
      <c r="X930" s="79"/>
      <c r="Y930" s="182"/>
      <c r="Z930" s="79"/>
      <c r="AA930" s="181"/>
      <c r="AB930" s="79"/>
      <c r="AC930" s="181"/>
      <c r="AD930" s="79"/>
      <c r="AE930" s="182"/>
      <c r="AF930" s="79"/>
      <c r="AG930" s="182"/>
      <c r="AH930" s="79"/>
      <c r="AI930" s="181"/>
      <c r="AJ930" s="79"/>
      <c r="AK930" s="181"/>
      <c r="AL930" s="79"/>
      <c r="AM930" s="182"/>
      <c r="AN930" s="79"/>
      <c r="AO930" s="182"/>
      <c r="AP930" s="79"/>
      <c r="AQ930" s="181"/>
      <c r="AR930" s="79"/>
      <c r="AS930" s="181"/>
      <c r="AT930" s="79"/>
      <c r="AU930" s="182"/>
      <c r="AV930" s="79"/>
      <c r="AW930" s="182"/>
      <c r="AX930" s="79"/>
      <c r="AY930" s="181"/>
      <c r="AZ930" s="79"/>
      <c r="BA930" s="181"/>
      <c r="BB930" s="79"/>
      <c r="BC930" s="182"/>
      <c r="BD930" s="79"/>
      <c r="BE930" s="182"/>
      <c r="BF930" s="79"/>
      <c r="BG930" s="181"/>
      <c r="BH930" s="79"/>
      <c r="BI930" s="181"/>
      <c r="BJ930" s="79"/>
      <c r="BK930" s="182"/>
      <c r="BL930" s="79"/>
      <c r="BM930" s="182"/>
      <c r="BN930" s="79"/>
      <c r="BO930" s="180"/>
      <c r="BP930" s="78"/>
      <c r="BQ930" s="79"/>
      <c r="BR930" s="26"/>
      <c r="BS930" s="193"/>
      <c r="BT930" s="79"/>
      <c r="BU930" s="194"/>
      <c r="BV930" s="78"/>
      <c r="BW930" s="78"/>
      <c r="BX930" s="78"/>
      <c r="BY930" s="78"/>
      <c r="BZ930" s="78"/>
      <c r="CA930" s="79"/>
      <c r="CB930" s="192"/>
      <c r="CC930" s="78"/>
      <c r="CD930" s="78"/>
      <c r="CE930" s="78"/>
      <c r="CF930" s="78"/>
      <c r="CG930" s="78"/>
      <c r="CH930" s="79"/>
      <c r="CI930" s="27">
        <f t="shared" si="1"/>
        <v>0</v>
      </c>
    </row>
    <row r="931" spans="1:87" ht="34.5" customHeight="1" x14ac:dyDescent="0.25">
      <c r="A931" s="23">
        <f t="shared" si="0"/>
        <v>919</v>
      </c>
      <c r="B931" s="179"/>
      <c r="C931" s="79"/>
      <c r="D931" s="181"/>
      <c r="E931" s="78"/>
      <c r="F931" s="79"/>
      <c r="G931" s="188"/>
      <c r="H931" s="79"/>
      <c r="I931" s="24"/>
      <c r="J931" s="25"/>
      <c r="K931" s="184"/>
      <c r="L931" s="79"/>
      <c r="M931" s="189"/>
      <c r="N931" s="79"/>
      <c r="O931" s="186"/>
      <c r="P931" s="79"/>
      <c r="Q931" s="190"/>
      <c r="R931" s="79"/>
      <c r="S931" s="181"/>
      <c r="T931" s="79"/>
      <c r="U931" s="181"/>
      <c r="V931" s="79"/>
      <c r="W931" s="179"/>
      <c r="X931" s="79"/>
      <c r="Y931" s="179"/>
      <c r="Z931" s="79"/>
      <c r="AA931" s="181"/>
      <c r="AB931" s="79"/>
      <c r="AC931" s="181"/>
      <c r="AD931" s="79"/>
      <c r="AE931" s="179"/>
      <c r="AF931" s="79"/>
      <c r="AG931" s="179"/>
      <c r="AH931" s="79"/>
      <c r="AI931" s="181"/>
      <c r="AJ931" s="79"/>
      <c r="AK931" s="181"/>
      <c r="AL931" s="79"/>
      <c r="AM931" s="179"/>
      <c r="AN931" s="79"/>
      <c r="AO931" s="179"/>
      <c r="AP931" s="79"/>
      <c r="AQ931" s="181"/>
      <c r="AR931" s="79"/>
      <c r="AS931" s="181"/>
      <c r="AT931" s="79"/>
      <c r="AU931" s="179"/>
      <c r="AV931" s="79"/>
      <c r="AW931" s="179"/>
      <c r="AX931" s="79"/>
      <c r="AY931" s="181"/>
      <c r="AZ931" s="79"/>
      <c r="BA931" s="181"/>
      <c r="BB931" s="79"/>
      <c r="BC931" s="179"/>
      <c r="BD931" s="79"/>
      <c r="BE931" s="179"/>
      <c r="BF931" s="79"/>
      <c r="BG931" s="181"/>
      <c r="BH931" s="79"/>
      <c r="BI931" s="181"/>
      <c r="BJ931" s="79"/>
      <c r="BK931" s="179"/>
      <c r="BL931" s="79"/>
      <c r="BM931" s="179"/>
      <c r="BN931" s="79"/>
      <c r="BO931" s="180"/>
      <c r="BP931" s="78"/>
      <c r="BQ931" s="79"/>
      <c r="BR931" s="26"/>
      <c r="BS931" s="191"/>
      <c r="BT931" s="79"/>
      <c r="BU931" s="194"/>
      <c r="BV931" s="78"/>
      <c r="BW931" s="78"/>
      <c r="BX931" s="78"/>
      <c r="BY931" s="78"/>
      <c r="BZ931" s="78"/>
      <c r="CA931" s="79"/>
      <c r="CB931" s="192"/>
      <c r="CC931" s="78"/>
      <c r="CD931" s="78"/>
      <c r="CE931" s="78"/>
      <c r="CF931" s="78"/>
      <c r="CG931" s="78"/>
      <c r="CH931" s="79"/>
      <c r="CI931" s="27">
        <f t="shared" si="1"/>
        <v>0</v>
      </c>
    </row>
    <row r="932" spans="1:87" ht="34.5" customHeight="1" x14ac:dyDescent="0.25">
      <c r="A932" s="23">
        <f t="shared" si="0"/>
        <v>920</v>
      </c>
      <c r="B932" s="182"/>
      <c r="C932" s="79"/>
      <c r="D932" s="179"/>
      <c r="E932" s="78"/>
      <c r="F932" s="79"/>
      <c r="G932" s="183"/>
      <c r="H932" s="79"/>
      <c r="I932" s="24"/>
      <c r="J932" s="28"/>
      <c r="K932" s="184"/>
      <c r="L932" s="79"/>
      <c r="M932" s="185"/>
      <c r="N932" s="79"/>
      <c r="O932" s="186"/>
      <c r="P932" s="79"/>
      <c r="Q932" s="187"/>
      <c r="R932" s="79"/>
      <c r="S932" s="181"/>
      <c r="T932" s="79"/>
      <c r="U932" s="181"/>
      <c r="V932" s="79"/>
      <c r="W932" s="182"/>
      <c r="X932" s="79"/>
      <c r="Y932" s="182"/>
      <c r="Z932" s="79"/>
      <c r="AA932" s="181"/>
      <c r="AB932" s="79"/>
      <c r="AC932" s="181"/>
      <c r="AD932" s="79"/>
      <c r="AE932" s="182"/>
      <c r="AF932" s="79"/>
      <c r="AG932" s="182"/>
      <c r="AH932" s="79"/>
      <c r="AI932" s="181"/>
      <c r="AJ932" s="79"/>
      <c r="AK932" s="181"/>
      <c r="AL932" s="79"/>
      <c r="AM932" s="182"/>
      <c r="AN932" s="79"/>
      <c r="AO932" s="182"/>
      <c r="AP932" s="79"/>
      <c r="AQ932" s="181"/>
      <c r="AR932" s="79"/>
      <c r="AS932" s="181"/>
      <c r="AT932" s="79"/>
      <c r="AU932" s="182"/>
      <c r="AV932" s="79"/>
      <c r="AW932" s="182"/>
      <c r="AX932" s="79"/>
      <c r="AY932" s="181"/>
      <c r="AZ932" s="79"/>
      <c r="BA932" s="181"/>
      <c r="BB932" s="79"/>
      <c r="BC932" s="182"/>
      <c r="BD932" s="79"/>
      <c r="BE932" s="182"/>
      <c r="BF932" s="79"/>
      <c r="BG932" s="181"/>
      <c r="BH932" s="79"/>
      <c r="BI932" s="181"/>
      <c r="BJ932" s="79"/>
      <c r="BK932" s="182"/>
      <c r="BL932" s="79"/>
      <c r="BM932" s="182"/>
      <c r="BN932" s="79"/>
      <c r="BO932" s="180"/>
      <c r="BP932" s="78"/>
      <c r="BQ932" s="79"/>
      <c r="BR932" s="26"/>
      <c r="BS932" s="193"/>
      <c r="BT932" s="79"/>
      <c r="BU932" s="194"/>
      <c r="BV932" s="78"/>
      <c r="BW932" s="78"/>
      <c r="BX932" s="78"/>
      <c r="BY932" s="78"/>
      <c r="BZ932" s="78"/>
      <c r="CA932" s="79"/>
      <c r="CB932" s="192"/>
      <c r="CC932" s="78"/>
      <c r="CD932" s="78"/>
      <c r="CE932" s="78"/>
      <c r="CF932" s="78"/>
      <c r="CG932" s="78"/>
      <c r="CH932" s="79"/>
      <c r="CI932" s="27">
        <f t="shared" si="1"/>
        <v>0</v>
      </c>
    </row>
    <row r="933" spans="1:87" ht="34.5" customHeight="1" x14ac:dyDescent="0.25">
      <c r="A933" s="23">
        <f t="shared" si="0"/>
        <v>921</v>
      </c>
      <c r="B933" s="179"/>
      <c r="C933" s="79"/>
      <c r="D933" s="181"/>
      <c r="E933" s="78"/>
      <c r="F933" s="79"/>
      <c r="G933" s="188"/>
      <c r="H933" s="79"/>
      <c r="I933" s="24"/>
      <c r="J933" s="25"/>
      <c r="K933" s="184"/>
      <c r="L933" s="79"/>
      <c r="M933" s="189"/>
      <c r="N933" s="79"/>
      <c r="O933" s="186"/>
      <c r="P933" s="79"/>
      <c r="Q933" s="190"/>
      <c r="R933" s="79"/>
      <c r="S933" s="181"/>
      <c r="T933" s="79"/>
      <c r="U933" s="181"/>
      <c r="V933" s="79"/>
      <c r="W933" s="179"/>
      <c r="X933" s="79"/>
      <c r="Y933" s="179"/>
      <c r="Z933" s="79"/>
      <c r="AA933" s="181"/>
      <c r="AB933" s="79"/>
      <c r="AC933" s="181"/>
      <c r="AD933" s="79"/>
      <c r="AE933" s="179"/>
      <c r="AF933" s="79"/>
      <c r="AG933" s="179"/>
      <c r="AH933" s="79"/>
      <c r="AI933" s="181"/>
      <c r="AJ933" s="79"/>
      <c r="AK933" s="181"/>
      <c r="AL933" s="79"/>
      <c r="AM933" s="179"/>
      <c r="AN933" s="79"/>
      <c r="AO933" s="179"/>
      <c r="AP933" s="79"/>
      <c r="AQ933" s="181"/>
      <c r="AR933" s="79"/>
      <c r="AS933" s="181"/>
      <c r="AT933" s="79"/>
      <c r="AU933" s="179"/>
      <c r="AV933" s="79"/>
      <c r="AW933" s="179"/>
      <c r="AX933" s="79"/>
      <c r="AY933" s="181"/>
      <c r="AZ933" s="79"/>
      <c r="BA933" s="181"/>
      <c r="BB933" s="79"/>
      <c r="BC933" s="179"/>
      <c r="BD933" s="79"/>
      <c r="BE933" s="179"/>
      <c r="BF933" s="79"/>
      <c r="BG933" s="181"/>
      <c r="BH933" s="79"/>
      <c r="BI933" s="181"/>
      <c r="BJ933" s="79"/>
      <c r="BK933" s="179"/>
      <c r="BL933" s="79"/>
      <c r="BM933" s="179"/>
      <c r="BN933" s="79"/>
      <c r="BO933" s="180"/>
      <c r="BP933" s="78"/>
      <c r="BQ933" s="79"/>
      <c r="BR933" s="26"/>
      <c r="BS933" s="191"/>
      <c r="BT933" s="79"/>
      <c r="BU933" s="194"/>
      <c r="BV933" s="78"/>
      <c r="BW933" s="78"/>
      <c r="BX933" s="78"/>
      <c r="BY933" s="78"/>
      <c r="BZ933" s="78"/>
      <c r="CA933" s="79"/>
      <c r="CB933" s="192"/>
      <c r="CC933" s="78"/>
      <c r="CD933" s="78"/>
      <c r="CE933" s="78"/>
      <c r="CF933" s="78"/>
      <c r="CG933" s="78"/>
      <c r="CH933" s="79"/>
      <c r="CI933" s="27">
        <f t="shared" si="1"/>
        <v>0</v>
      </c>
    </row>
    <row r="934" spans="1:87" ht="34.5" customHeight="1" x14ac:dyDescent="0.25">
      <c r="A934" s="23">
        <f t="shared" si="0"/>
        <v>922</v>
      </c>
      <c r="B934" s="182"/>
      <c r="C934" s="79"/>
      <c r="D934" s="179"/>
      <c r="E934" s="78"/>
      <c r="F934" s="79"/>
      <c r="G934" s="183"/>
      <c r="H934" s="79"/>
      <c r="I934" s="24"/>
      <c r="J934" s="28"/>
      <c r="K934" s="184"/>
      <c r="L934" s="79"/>
      <c r="M934" s="185"/>
      <c r="N934" s="79"/>
      <c r="O934" s="186"/>
      <c r="P934" s="79"/>
      <c r="Q934" s="187"/>
      <c r="R934" s="79"/>
      <c r="S934" s="181"/>
      <c r="T934" s="79"/>
      <c r="U934" s="181"/>
      <c r="V934" s="79"/>
      <c r="W934" s="182"/>
      <c r="X934" s="79"/>
      <c r="Y934" s="182"/>
      <c r="Z934" s="79"/>
      <c r="AA934" s="181"/>
      <c r="AB934" s="79"/>
      <c r="AC934" s="181"/>
      <c r="AD934" s="79"/>
      <c r="AE934" s="182"/>
      <c r="AF934" s="79"/>
      <c r="AG934" s="182"/>
      <c r="AH934" s="79"/>
      <c r="AI934" s="181"/>
      <c r="AJ934" s="79"/>
      <c r="AK934" s="181"/>
      <c r="AL934" s="79"/>
      <c r="AM934" s="182"/>
      <c r="AN934" s="79"/>
      <c r="AO934" s="182"/>
      <c r="AP934" s="79"/>
      <c r="AQ934" s="181"/>
      <c r="AR934" s="79"/>
      <c r="AS934" s="181"/>
      <c r="AT934" s="79"/>
      <c r="AU934" s="182"/>
      <c r="AV934" s="79"/>
      <c r="AW934" s="182"/>
      <c r="AX934" s="79"/>
      <c r="AY934" s="181"/>
      <c r="AZ934" s="79"/>
      <c r="BA934" s="181"/>
      <c r="BB934" s="79"/>
      <c r="BC934" s="182"/>
      <c r="BD934" s="79"/>
      <c r="BE934" s="182"/>
      <c r="BF934" s="79"/>
      <c r="BG934" s="181"/>
      <c r="BH934" s="79"/>
      <c r="BI934" s="181"/>
      <c r="BJ934" s="79"/>
      <c r="BK934" s="182"/>
      <c r="BL934" s="79"/>
      <c r="BM934" s="182"/>
      <c r="BN934" s="79"/>
      <c r="BO934" s="180"/>
      <c r="BP934" s="78"/>
      <c r="BQ934" s="79"/>
      <c r="BR934" s="26"/>
      <c r="BS934" s="193"/>
      <c r="BT934" s="79"/>
      <c r="BU934" s="194"/>
      <c r="BV934" s="78"/>
      <c r="BW934" s="78"/>
      <c r="BX934" s="78"/>
      <c r="BY934" s="78"/>
      <c r="BZ934" s="78"/>
      <c r="CA934" s="79"/>
      <c r="CB934" s="192"/>
      <c r="CC934" s="78"/>
      <c r="CD934" s="78"/>
      <c r="CE934" s="78"/>
      <c r="CF934" s="78"/>
      <c r="CG934" s="78"/>
      <c r="CH934" s="79"/>
      <c r="CI934" s="27">
        <f t="shared" si="1"/>
        <v>0</v>
      </c>
    </row>
    <row r="935" spans="1:87" ht="34.5" customHeight="1" x14ac:dyDescent="0.25">
      <c r="A935" s="23">
        <f t="shared" si="0"/>
        <v>923</v>
      </c>
      <c r="B935" s="179"/>
      <c r="C935" s="79"/>
      <c r="D935" s="181"/>
      <c r="E935" s="78"/>
      <c r="F935" s="79"/>
      <c r="G935" s="188"/>
      <c r="H935" s="79"/>
      <c r="I935" s="24"/>
      <c r="J935" s="25"/>
      <c r="K935" s="184"/>
      <c r="L935" s="79"/>
      <c r="M935" s="189"/>
      <c r="N935" s="79"/>
      <c r="O935" s="186"/>
      <c r="P935" s="79"/>
      <c r="Q935" s="190"/>
      <c r="R935" s="79"/>
      <c r="S935" s="181"/>
      <c r="T935" s="79"/>
      <c r="U935" s="181"/>
      <c r="V935" s="79"/>
      <c r="W935" s="179"/>
      <c r="X935" s="79"/>
      <c r="Y935" s="179"/>
      <c r="Z935" s="79"/>
      <c r="AA935" s="181"/>
      <c r="AB935" s="79"/>
      <c r="AC935" s="181"/>
      <c r="AD935" s="79"/>
      <c r="AE935" s="179"/>
      <c r="AF935" s="79"/>
      <c r="AG935" s="179"/>
      <c r="AH935" s="79"/>
      <c r="AI935" s="181"/>
      <c r="AJ935" s="79"/>
      <c r="AK935" s="181"/>
      <c r="AL935" s="79"/>
      <c r="AM935" s="179"/>
      <c r="AN935" s="79"/>
      <c r="AO935" s="179"/>
      <c r="AP935" s="79"/>
      <c r="AQ935" s="181"/>
      <c r="AR935" s="79"/>
      <c r="AS935" s="181"/>
      <c r="AT935" s="79"/>
      <c r="AU935" s="179"/>
      <c r="AV935" s="79"/>
      <c r="AW935" s="179"/>
      <c r="AX935" s="79"/>
      <c r="AY935" s="181"/>
      <c r="AZ935" s="79"/>
      <c r="BA935" s="181"/>
      <c r="BB935" s="79"/>
      <c r="BC935" s="179"/>
      <c r="BD935" s="79"/>
      <c r="BE935" s="179"/>
      <c r="BF935" s="79"/>
      <c r="BG935" s="181"/>
      <c r="BH935" s="79"/>
      <c r="BI935" s="181"/>
      <c r="BJ935" s="79"/>
      <c r="BK935" s="179"/>
      <c r="BL935" s="79"/>
      <c r="BM935" s="179"/>
      <c r="BN935" s="79"/>
      <c r="BO935" s="180"/>
      <c r="BP935" s="78"/>
      <c r="BQ935" s="79"/>
      <c r="BR935" s="26"/>
      <c r="BS935" s="191"/>
      <c r="BT935" s="79"/>
      <c r="BU935" s="194"/>
      <c r="BV935" s="78"/>
      <c r="BW935" s="78"/>
      <c r="BX935" s="78"/>
      <c r="BY935" s="78"/>
      <c r="BZ935" s="78"/>
      <c r="CA935" s="79"/>
      <c r="CB935" s="192"/>
      <c r="CC935" s="78"/>
      <c r="CD935" s="78"/>
      <c r="CE935" s="78"/>
      <c r="CF935" s="78"/>
      <c r="CG935" s="78"/>
      <c r="CH935" s="79"/>
      <c r="CI935" s="27">
        <f t="shared" si="1"/>
        <v>0</v>
      </c>
    </row>
    <row r="936" spans="1:87" ht="34.5" customHeight="1" x14ac:dyDescent="0.25">
      <c r="A936" s="23">
        <f t="shared" si="0"/>
        <v>924</v>
      </c>
      <c r="B936" s="182"/>
      <c r="C936" s="79"/>
      <c r="D936" s="179"/>
      <c r="E936" s="78"/>
      <c r="F936" s="79"/>
      <c r="G936" s="183"/>
      <c r="H936" s="79"/>
      <c r="I936" s="24"/>
      <c r="J936" s="28"/>
      <c r="K936" s="184"/>
      <c r="L936" s="79"/>
      <c r="M936" s="185"/>
      <c r="N936" s="79"/>
      <c r="O936" s="186"/>
      <c r="P936" s="79"/>
      <c r="Q936" s="187"/>
      <c r="R936" s="79"/>
      <c r="S936" s="181"/>
      <c r="T936" s="79"/>
      <c r="U936" s="181"/>
      <c r="V936" s="79"/>
      <c r="W936" s="182"/>
      <c r="X936" s="79"/>
      <c r="Y936" s="182"/>
      <c r="Z936" s="79"/>
      <c r="AA936" s="181"/>
      <c r="AB936" s="79"/>
      <c r="AC936" s="181"/>
      <c r="AD936" s="79"/>
      <c r="AE936" s="182"/>
      <c r="AF936" s="79"/>
      <c r="AG936" s="182"/>
      <c r="AH936" s="79"/>
      <c r="AI936" s="181"/>
      <c r="AJ936" s="79"/>
      <c r="AK936" s="181"/>
      <c r="AL936" s="79"/>
      <c r="AM936" s="182"/>
      <c r="AN936" s="79"/>
      <c r="AO936" s="182"/>
      <c r="AP936" s="79"/>
      <c r="AQ936" s="181"/>
      <c r="AR936" s="79"/>
      <c r="AS936" s="181"/>
      <c r="AT936" s="79"/>
      <c r="AU936" s="182"/>
      <c r="AV936" s="79"/>
      <c r="AW936" s="182"/>
      <c r="AX936" s="79"/>
      <c r="AY936" s="181"/>
      <c r="AZ936" s="79"/>
      <c r="BA936" s="181"/>
      <c r="BB936" s="79"/>
      <c r="BC936" s="182"/>
      <c r="BD936" s="79"/>
      <c r="BE936" s="182"/>
      <c r="BF936" s="79"/>
      <c r="BG936" s="181"/>
      <c r="BH936" s="79"/>
      <c r="BI936" s="181"/>
      <c r="BJ936" s="79"/>
      <c r="BK936" s="182"/>
      <c r="BL936" s="79"/>
      <c r="BM936" s="182"/>
      <c r="BN936" s="79"/>
      <c r="BO936" s="180"/>
      <c r="BP936" s="78"/>
      <c r="BQ936" s="79"/>
      <c r="BR936" s="26"/>
      <c r="BS936" s="193"/>
      <c r="BT936" s="79"/>
      <c r="BU936" s="194"/>
      <c r="BV936" s="78"/>
      <c r="BW936" s="78"/>
      <c r="BX936" s="78"/>
      <c r="BY936" s="78"/>
      <c r="BZ936" s="78"/>
      <c r="CA936" s="79"/>
      <c r="CB936" s="192"/>
      <c r="CC936" s="78"/>
      <c r="CD936" s="78"/>
      <c r="CE936" s="78"/>
      <c r="CF936" s="78"/>
      <c r="CG936" s="78"/>
      <c r="CH936" s="79"/>
      <c r="CI936" s="27">
        <f t="shared" si="1"/>
        <v>0</v>
      </c>
    </row>
    <row r="937" spans="1:87" ht="34.5" customHeight="1" x14ac:dyDescent="0.25">
      <c r="A937" s="23">
        <f t="shared" si="0"/>
        <v>925</v>
      </c>
      <c r="B937" s="179"/>
      <c r="C937" s="79"/>
      <c r="D937" s="181"/>
      <c r="E937" s="78"/>
      <c r="F937" s="79"/>
      <c r="G937" s="188"/>
      <c r="H937" s="79"/>
      <c r="I937" s="24"/>
      <c r="J937" s="25"/>
      <c r="K937" s="184"/>
      <c r="L937" s="79"/>
      <c r="M937" s="189"/>
      <c r="N937" s="79"/>
      <c r="O937" s="186"/>
      <c r="P937" s="79"/>
      <c r="Q937" s="190"/>
      <c r="R937" s="79"/>
      <c r="S937" s="181"/>
      <c r="T937" s="79"/>
      <c r="U937" s="181"/>
      <c r="V937" s="79"/>
      <c r="W937" s="179"/>
      <c r="X937" s="79"/>
      <c r="Y937" s="179"/>
      <c r="Z937" s="79"/>
      <c r="AA937" s="181"/>
      <c r="AB937" s="79"/>
      <c r="AC937" s="181"/>
      <c r="AD937" s="79"/>
      <c r="AE937" s="179"/>
      <c r="AF937" s="79"/>
      <c r="AG937" s="179"/>
      <c r="AH937" s="79"/>
      <c r="AI937" s="181"/>
      <c r="AJ937" s="79"/>
      <c r="AK937" s="181"/>
      <c r="AL937" s="79"/>
      <c r="AM937" s="179"/>
      <c r="AN937" s="79"/>
      <c r="AO937" s="179"/>
      <c r="AP937" s="79"/>
      <c r="AQ937" s="181"/>
      <c r="AR937" s="79"/>
      <c r="AS937" s="181"/>
      <c r="AT937" s="79"/>
      <c r="AU937" s="179"/>
      <c r="AV937" s="79"/>
      <c r="AW937" s="179"/>
      <c r="AX937" s="79"/>
      <c r="AY937" s="181"/>
      <c r="AZ937" s="79"/>
      <c r="BA937" s="181"/>
      <c r="BB937" s="79"/>
      <c r="BC937" s="179"/>
      <c r="BD937" s="79"/>
      <c r="BE937" s="179"/>
      <c r="BF937" s="79"/>
      <c r="BG937" s="181"/>
      <c r="BH937" s="79"/>
      <c r="BI937" s="181"/>
      <c r="BJ937" s="79"/>
      <c r="BK937" s="179"/>
      <c r="BL937" s="79"/>
      <c r="BM937" s="179"/>
      <c r="BN937" s="79"/>
      <c r="BO937" s="180"/>
      <c r="BP937" s="78"/>
      <c r="BQ937" s="79"/>
      <c r="BR937" s="26"/>
      <c r="BS937" s="191"/>
      <c r="BT937" s="79"/>
      <c r="BU937" s="194"/>
      <c r="BV937" s="78"/>
      <c r="BW937" s="78"/>
      <c r="BX937" s="78"/>
      <c r="BY937" s="78"/>
      <c r="BZ937" s="78"/>
      <c r="CA937" s="79"/>
      <c r="CB937" s="192"/>
      <c r="CC937" s="78"/>
      <c r="CD937" s="78"/>
      <c r="CE937" s="78"/>
      <c r="CF937" s="78"/>
      <c r="CG937" s="78"/>
      <c r="CH937" s="79"/>
      <c r="CI937" s="27">
        <f t="shared" si="1"/>
        <v>0</v>
      </c>
    </row>
    <row r="938" spans="1:87" ht="34.5" customHeight="1" x14ac:dyDescent="0.25">
      <c r="A938" s="23">
        <f t="shared" si="0"/>
        <v>926</v>
      </c>
      <c r="B938" s="182"/>
      <c r="C938" s="79"/>
      <c r="D938" s="179"/>
      <c r="E938" s="78"/>
      <c r="F938" s="79"/>
      <c r="G938" s="183"/>
      <c r="H938" s="79"/>
      <c r="I938" s="24"/>
      <c r="J938" s="28"/>
      <c r="K938" s="184"/>
      <c r="L938" s="79"/>
      <c r="M938" s="185"/>
      <c r="N938" s="79"/>
      <c r="O938" s="186"/>
      <c r="P938" s="79"/>
      <c r="Q938" s="187"/>
      <c r="R938" s="79"/>
      <c r="S938" s="181"/>
      <c r="T938" s="79"/>
      <c r="U938" s="181"/>
      <c r="V938" s="79"/>
      <c r="W938" s="182"/>
      <c r="X938" s="79"/>
      <c r="Y938" s="182"/>
      <c r="Z938" s="79"/>
      <c r="AA938" s="181"/>
      <c r="AB938" s="79"/>
      <c r="AC938" s="181"/>
      <c r="AD938" s="79"/>
      <c r="AE938" s="182"/>
      <c r="AF938" s="79"/>
      <c r="AG938" s="182"/>
      <c r="AH938" s="79"/>
      <c r="AI938" s="181"/>
      <c r="AJ938" s="79"/>
      <c r="AK938" s="181"/>
      <c r="AL938" s="79"/>
      <c r="AM938" s="182"/>
      <c r="AN938" s="79"/>
      <c r="AO938" s="182"/>
      <c r="AP938" s="79"/>
      <c r="AQ938" s="181"/>
      <c r="AR938" s="79"/>
      <c r="AS938" s="181"/>
      <c r="AT938" s="79"/>
      <c r="AU938" s="182"/>
      <c r="AV938" s="79"/>
      <c r="AW938" s="182"/>
      <c r="AX938" s="79"/>
      <c r="AY938" s="181"/>
      <c r="AZ938" s="79"/>
      <c r="BA938" s="181"/>
      <c r="BB938" s="79"/>
      <c r="BC938" s="182"/>
      <c r="BD938" s="79"/>
      <c r="BE938" s="182"/>
      <c r="BF938" s="79"/>
      <c r="BG938" s="181"/>
      <c r="BH938" s="79"/>
      <c r="BI938" s="181"/>
      <c r="BJ938" s="79"/>
      <c r="BK938" s="182"/>
      <c r="BL938" s="79"/>
      <c r="BM938" s="182"/>
      <c r="BN938" s="79"/>
      <c r="BO938" s="180"/>
      <c r="BP938" s="78"/>
      <c r="BQ938" s="79"/>
      <c r="BR938" s="26"/>
      <c r="BS938" s="193"/>
      <c r="BT938" s="79"/>
      <c r="BU938" s="194"/>
      <c r="BV938" s="78"/>
      <c r="BW938" s="78"/>
      <c r="BX938" s="78"/>
      <c r="BY938" s="78"/>
      <c r="BZ938" s="78"/>
      <c r="CA938" s="79"/>
      <c r="CB938" s="192"/>
      <c r="CC938" s="78"/>
      <c r="CD938" s="78"/>
      <c r="CE938" s="78"/>
      <c r="CF938" s="78"/>
      <c r="CG938" s="78"/>
      <c r="CH938" s="79"/>
      <c r="CI938" s="27">
        <f t="shared" si="1"/>
        <v>0</v>
      </c>
    </row>
    <row r="939" spans="1:87" ht="34.5" customHeight="1" x14ac:dyDescent="0.25">
      <c r="A939" s="23">
        <f t="shared" si="0"/>
        <v>927</v>
      </c>
      <c r="B939" s="179"/>
      <c r="C939" s="79"/>
      <c r="D939" s="181"/>
      <c r="E939" s="78"/>
      <c r="F939" s="79"/>
      <c r="G939" s="188"/>
      <c r="H939" s="79"/>
      <c r="I939" s="24"/>
      <c r="J939" s="25"/>
      <c r="K939" s="184"/>
      <c r="L939" s="79"/>
      <c r="M939" s="189"/>
      <c r="N939" s="79"/>
      <c r="O939" s="186"/>
      <c r="P939" s="79"/>
      <c r="Q939" s="190"/>
      <c r="R939" s="79"/>
      <c r="S939" s="181"/>
      <c r="T939" s="79"/>
      <c r="U939" s="181"/>
      <c r="V939" s="79"/>
      <c r="W939" s="179"/>
      <c r="X939" s="79"/>
      <c r="Y939" s="179"/>
      <c r="Z939" s="79"/>
      <c r="AA939" s="181"/>
      <c r="AB939" s="79"/>
      <c r="AC939" s="181"/>
      <c r="AD939" s="79"/>
      <c r="AE939" s="179"/>
      <c r="AF939" s="79"/>
      <c r="AG939" s="179"/>
      <c r="AH939" s="79"/>
      <c r="AI939" s="181"/>
      <c r="AJ939" s="79"/>
      <c r="AK939" s="181"/>
      <c r="AL939" s="79"/>
      <c r="AM939" s="179"/>
      <c r="AN939" s="79"/>
      <c r="AO939" s="179"/>
      <c r="AP939" s="79"/>
      <c r="AQ939" s="181"/>
      <c r="AR939" s="79"/>
      <c r="AS939" s="181"/>
      <c r="AT939" s="79"/>
      <c r="AU939" s="179"/>
      <c r="AV939" s="79"/>
      <c r="AW939" s="179"/>
      <c r="AX939" s="79"/>
      <c r="AY939" s="181"/>
      <c r="AZ939" s="79"/>
      <c r="BA939" s="181"/>
      <c r="BB939" s="79"/>
      <c r="BC939" s="179"/>
      <c r="BD939" s="79"/>
      <c r="BE939" s="179"/>
      <c r="BF939" s="79"/>
      <c r="BG939" s="181"/>
      <c r="BH939" s="79"/>
      <c r="BI939" s="181"/>
      <c r="BJ939" s="79"/>
      <c r="BK939" s="179"/>
      <c r="BL939" s="79"/>
      <c r="BM939" s="179"/>
      <c r="BN939" s="79"/>
      <c r="BO939" s="180"/>
      <c r="BP939" s="78"/>
      <c r="BQ939" s="79"/>
      <c r="BR939" s="26"/>
      <c r="BS939" s="191"/>
      <c r="BT939" s="79"/>
      <c r="BU939" s="194"/>
      <c r="BV939" s="78"/>
      <c r="BW939" s="78"/>
      <c r="BX939" s="78"/>
      <c r="BY939" s="78"/>
      <c r="BZ939" s="78"/>
      <c r="CA939" s="79"/>
      <c r="CB939" s="192"/>
      <c r="CC939" s="78"/>
      <c r="CD939" s="78"/>
      <c r="CE939" s="78"/>
      <c r="CF939" s="78"/>
      <c r="CG939" s="78"/>
      <c r="CH939" s="79"/>
      <c r="CI939" s="27">
        <f t="shared" si="1"/>
        <v>0</v>
      </c>
    </row>
    <row r="940" spans="1:87" ht="34.5" customHeight="1" x14ac:dyDescent="0.25">
      <c r="A940" s="23">
        <f t="shared" si="0"/>
        <v>928</v>
      </c>
      <c r="B940" s="182"/>
      <c r="C940" s="79"/>
      <c r="D940" s="179"/>
      <c r="E940" s="78"/>
      <c r="F940" s="79"/>
      <c r="G940" s="183"/>
      <c r="H940" s="79"/>
      <c r="I940" s="24"/>
      <c r="J940" s="28"/>
      <c r="K940" s="184"/>
      <c r="L940" s="79"/>
      <c r="M940" s="185"/>
      <c r="N940" s="79"/>
      <c r="O940" s="186"/>
      <c r="P940" s="79"/>
      <c r="Q940" s="187"/>
      <c r="R940" s="79"/>
      <c r="S940" s="181"/>
      <c r="T940" s="79"/>
      <c r="U940" s="181"/>
      <c r="V940" s="79"/>
      <c r="W940" s="182"/>
      <c r="X940" s="79"/>
      <c r="Y940" s="182"/>
      <c r="Z940" s="79"/>
      <c r="AA940" s="181"/>
      <c r="AB940" s="79"/>
      <c r="AC940" s="181"/>
      <c r="AD940" s="79"/>
      <c r="AE940" s="182"/>
      <c r="AF940" s="79"/>
      <c r="AG940" s="182"/>
      <c r="AH940" s="79"/>
      <c r="AI940" s="181"/>
      <c r="AJ940" s="79"/>
      <c r="AK940" s="181"/>
      <c r="AL940" s="79"/>
      <c r="AM940" s="182"/>
      <c r="AN940" s="79"/>
      <c r="AO940" s="182"/>
      <c r="AP940" s="79"/>
      <c r="AQ940" s="181"/>
      <c r="AR940" s="79"/>
      <c r="AS940" s="181"/>
      <c r="AT940" s="79"/>
      <c r="AU940" s="182"/>
      <c r="AV940" s="79"/>
      <c r="AW940" s="182"/>
      <c r="AX940" s="79"/>
      <c r="AY940" s="181"/>
      <c r="AZ940" s="79"/>
      <c r="BA940" s="181"/>
      <c r="BB940" s="79"/>
      <c r="BC940" s="182"/>
      <c r="BD940" s="79"/>
      <c r="BE940" s="182"/>
      <c r="BF940" s="79"/>
      <c r="BG940" s="181"/>
      <c r="BH940" s="79"/>
      <c r="BI940" s="181"/>
      <c r="BJ940" s="79"/>
      <c r="BK940" s="182"/>
      <c r="BL940" s="79"/>
      <c r="BM940" s="182"/>
      <c r="BN940" s="79"/>
      <c r="BO940" s="180"/>
      <c r="BP940" s="78"/>
      <c r="BQ940" s="79"/>
      <c r="BR940" s="26"/>
      <c r="BS940" s="193"/>
      <c r="BT940" s="79"/>
      <c r="BU940" s="194"/>
      <c r="BV940" s="78"/>
      <c r="BW940" s="78"/>
      <c r="BX940" s="78"/>
      <c r="BY940" s="78"/>
      <c r="BZ940" s="78"/>
      <c r="CA940" s="79"/>
      <c r="CB940" s="192"/>
      <c r="CC940" s="78"/>
      <c r="CD940" s="78"/>
      <c r="CE940" s="78"/>
      <c r="CF940" s="78"/>
      <c r="CG940" s="78"/>
      <c r="CH940" s="79"/>
      <c r="CI940" s="27">
        <f t="shared" si="1"/>
        <v>0</v>
      </c>
    </row>
    <row r="941" spans="1:87" ht="34.5" customHeight="1" x14ac:dyDescent="0.25">
      <c r="A941" s="23">
        <f t="shared" si="0"/>
        <v>929</v>
      </c>
      <c r="B941" s="179"/>
      <c r="C941" s="79"/>
      <c r="D941" s="181"/>
      <c r="E941" s="78"/>
      <c r="F941" s="79"/>
      <c r="G941" s="188"/>
      <c r="H941" s="79"/>
      <c r="I941" s="24"/>
      <c r="J941" s="25"/>
      <c r="K941" s="184"/>
      <c r="L941" s="79"/>
      <c r="M941" s="189"/>
      <c r="N941" s="79"/>
      <c r="O941" s="186"/>
      <c r="P941" s="79"/>
      <c r="Q941" s="190"/>
      <c r="R941" s="79"/>
      <c r="S941" s="181"/>
      <c r="T941" s="79"/>
      <c r="U941" s="181"/>
      <c r="V941" s="79"/>
      <c r="W941" s="179"/>
      <c r="X941" s="79"/>
      <c r="Y941" s="179"/>
      <c r="Z941" s="79"/>
      <c r="AA941" s="181"/>
      <c r="AB941" s="79"/>
      <c r="AC941" s="181"/>
      <c r="AD941" s="79"/>
      <c r="AE941" s="179"/>
      <c r="AF941" s="79"/>
      <c r="AG941" s="179"/>
      <c r="AH941" s="79"/>
      <c r="AI941" s="181"/>
      <c r="AJ941" s="79"/>
      <c r="AK941" s="181"/>
      <c r="AL941" s="79"/>
      <c r="AM941" s="179"/>
      <c r="AN941" s="79"/>
      <c r="AO941" s="179"/>
      <c r="AP941" s="79"/>
      <c r="AQ941" s="181"/>
      <c r="AR941" s="79"/>
      <c r="AS941" s="181"/>
      <c r="AT941" s="79"/>
      <c r="AU941" s="179"/>
      <c r="AV941" s="79"/>
      <c r="AW941" s="179"/>
      <c r="AX941" s="79"/>
      <c r="AY941" s="181"/>
      <c r="AZ941" s="79"/>
      <c r="BA941" s="181"/>
      <c r="BB941" s="79"/>
      <c r="BC941" s="179"/>
      <c r="BD941" s="79"/>
      <c r="BE941" s="179"/>
      <c r="BF941" s="79"/>
      <c r="BG941" s="181"/>
      <c r="BH941" s="79"/>
      <c r="BI941" s="181"/>
      <c r="BJ941" s="79"/>
      <c r="BK941" s="179"/>
      <c r="BL941" s="79"/>
      <c r="BM941" s="179"/>
      <c r="BN941" s="79"/>
      <c r="BO941" s="180"/>
      <c r="BP941" s="78"/>
      <c r="BQ941" s="79"/>
      <c r="BR941" s="26"/>
      <c r="BS941" s="191"/>
      <c r="BT941" s="79"/>
      <c r="BU941" s="194"/>
      <c r="BV941" s="78"/>
      <c r="BW941" s="78"/>
      <c r="BX941" s="78"/>
      <c r="BY941" s="78"/>
      <c r="BZ941" s="78"/>
      <c r="CA941" s="79"/>
      <c r="CB941" s="192"/>
      <c r="CC941" s="78"/>
      <c r="CD941" s="78"/>
      <c r="CE941" s="78"/>
      <c r="CF941" s="78"/>
      <c r="CG941" s="78"/>
      <c r="CH941" s="79"/>
      <c r="CI941" s="27">
        <f t="shared" si="1"/>
        <v>0</v>
      </c>
    </row>
    <row r="942" spans="1:87" ht="34.5" customHeight="1" x14ac:dyDescent="0.25">
      <c r="A942" s="23">
        <f t="shared" si="0"/>
        <v>930</v>
      </c>
      <c r="B942" s="182"/>
      <c r="C942" s="79"/>
      <c r="D942" s="179"/>
      <c r="E942" s="78"/>
      <c r="F942" s="79"/>
      <c r="G942" s="183"/>
      <c r="H942" s="79"/>
      <c r="I942" s="24"/>
      <c r="J942" s="28"/>
      <c r="K942" s="184"/>
      <c r="L942" s="79"/>
      <c r="M942" s="185"/>
      <c r="N942" s="79"/>
      <c r="O942" s="186"/>
      <c r="P942" s="79"/>
      <c r="Q942" s="187"/>
      <c r="R942" s="79"/>
      <c r="S942" s="181"/>
      <c r="T942" s="79"/>
      <c r="U942" s="181"/>
      <c r="V942" s="79"/>
      <c r="W942" s="182"/>
      <c r="X942" s="79"/>
      <c r="Y942" s="182"/>
      <c r="Z942" s="79"/>
      <c r="AA942" s="181"/>
      <c r="AB942" s="79"/>
      <c r="AC942" s="181"/>
      <c r="AD942" s="79"/>
      <c r="AE942" s="182"/>
      <c r="AF942" s="79"/>
      <c r="AG942" s="182"/>
      <c r="AH942" s="79"/>
      <c r="AI942" s="181"/>
      <c r="AJ942" s="79"/>
      <c r="AK942" s="181"/>
      <c r="AL942" s="79"/>
      <c r="AM942" s="182"/>
      <c r="AN942" s="79"/>
      <c r="AO942" s="182"/>
      <c r="AP942" s="79"/>
      <c r="AQ942" s="181"/>
      <c r="AR942" s="79"/>
      <c r="AS942" s="181"/>
      <c r="AT942" s="79"/>
      <c r="AU942" s="182"/>
      <c r="AV942" s="79"/>
      <c r="AW942" s="182"/>
      <c r="AX942" s="79"/>
      <c r="AY942" s="181"/>
      <c r="AZ942" s="79"/>
      <c r="BA942" s="181"/>
      <c r="BB942" s="79"/>
      <c r="BC942" s="182"/>
      <c r="BD942" s="79"/>
      <c r="BE942" s="182"/>
      <c r="BF942" s="79"/>
      <c r="BG942" s="181"/>
      <c r="BH942" s="79"/>
      <c r="BI942" s="181"/>
      <c r="BJ942" s="79"/>
      <c r="BK942" s="182"/>
      <c r="BL942" s="79"/>
      <c r="BM942" s="182"/>
      <c r="BN942" s="79"/>
      <c r="BO942" s="180"/>
      <c r="BP942" s="78"/>
      <c r="BQ942" s="79"/>
      <c r="BR942" s="26"/>
      <c r="BS942" s="193"/>
      <c r="BT942" s="79"/>
      <c r="BU942" s="194"/>
      <c r="BV942" s="78"/>
      <c r="BW942" s="78"/>
      <c r="BX942" s="78"/>
      <c r="BY942" s="78"/>
      <c r="BZ942" s="78"/>
      <c r="CA942" s="79"/>
      <c r="CB942" s="192"/>
      <c r="CC942" s="78"/>
      <c r="CD942" s="78"/>
      <c r="CE942" s="78"/>
      <c r="CF942" s="78"/>
      <c r="CG942" s="78"/>
      <c r="CH942" s="79"/>
      <c r="CI942" s="27">
        <f t="shared" si="1"/>
        <v>0</v>
      </c>
    </row>
    <row r="943" spans="1:87" ht="34.5" customHeight="1" x14ac:dyDescent="0.25">
      <c r="A943" s="23">
        <f t="shared" si="0"/>
        <v>931</v>
      </c>
      <c r="B943" s="179"/>
      <c r="C943" s="79"/>
      <c r="D943" s="181"/>
      <c r="E943" s="78"/>
      <c r="F943" s="79"/>
      <c r="G943" s="188"/>
      <c r="H943" s="79"/>
      <c r="I943" s="24"/>
      <c r="J943" s="25"/>
      <c r="K943" s="184"/>
      <c r="L943" s="79"/>
      <c r="M943" s="189"/>
      <c r="N943" s="79"/>
      <c r="O943" s="186"/>
      <c r="P943" s="79"/>
      <c r="Q943" s="190"/>
      <c r="R943" s="79"/>
      <c r="S943" s="181"/>
      <c r="T943" s="79"/>
      <c r="U943" s="181"/>
      <c r="V943" s="79"/>
      <c r="W943" s="179"/>
      <c r="X943" s="79"/>
      <c r="Y943" s="179"/>
      <c r="Z943" s="79"/>
      <c r="AA943" s="181"/>
      <c r="AB943" s="79"/>
      <c r="AC943" s="181"/>
      <c r="AD943" s="79"/>
      <c r="AE943" s="179"/>
      <c r="AF943" s="79"/>
      <c r="AG943" s="179"/>
      <c r="AH943" s="79"/>
      <c r="AI943" s="181"/>
      <c r="AJ943" s="79"/>
      <c r="AK943" s="181"/>
      <c r="AL943" s="79"/>
      <c r="AM943" s="179"/>
      <c r="AN943" s="79"/>
      <c r="AO943" s="179"/>
      <c r="AP943" s="79"/>
      <c r="AQ943" s="181"/>
      <c r="AR943" s="79"/>
      <c r="AS943" s="181"/>
      <c r="AT943" s="79"/>
      <c r="AU943" s="179"/>
      <c r="AV943" s="79"/>
      <c r="AW943" s="179"/>
      <c r="AX943" s="79"/>
      <c r="AY943" s="181"/>
      <c r="AZ943" s="79"/>
      <c r="BA943" s="181"/>
      <c r="BB943" s="79"/>
      <c r="BC943" s="179"/>
      <c r="BD943" s="79"/>
      <c r="BE943" s="179"/>
      <c r="BF943" s="79"/>
      <c r="BG943" s="181"/>
      <c r="BH943" s="79"/>
      <c r="BI943" s="181"/>
      <c r="BJ943" s="79"/>
      <c r="BK943" s="179"/>
      <c r="BL943" s="79"/>
      <c r="BM943" s="179"/>
      <c r="BN943" s="79"/>
      <c r="BO943" s="180"/>
      <c r="BP943" s="78"/>
      <c r="BQ943" s="79"/>
      <c r="BR943" s="26"/>
      <c r="BS943" s="191"/>
      <c r="BT943" s="79"/>
      <c r="BU943" s="194"/>
      <c r="BV943" s="78"/>
      <c r="BW943" s="78"/>
      <c r="BX943" s="78"/>
      <c r="BY943" s="78"/>
      <c r="BZ943" s="78"/>
      <c r="CA943" s="79"/>
      <c r="CB943" s="192"/>
      <c r="CC943" s="78"/>
      <c r="CD943" s="78"/>
      <c r="CE943" s="78"/>
      <c r="CF943" s="78"/>
      <c r="CG943" s="78"/>
      <c r="CH943" s="79"/>
      <c r="CI943" s="27">
        <f t="shared" si="1"/>
        <v>0</v>
      </c>
    </row>
    <row r="944" spans="1:87" ht="34.5" customHeight="1" x14ac:dyDescent="0.25">
      <c r="A944" s="23">
        <f t="shared" si="0"/>
        <v>932</v>
      </c>
      <c r="B944" s="182"/>
      <c r="C944" s="79"/>
      <c r="D944" s="179"/>
      <c r="E944" s="78"/>
      <c r="F944" s="79"/>
      <c r="G944" s="183"/>
      <c r="H944" s="79"/>
      <c r="I944" s="24"/>
      <c r="J944" s="28"/>
      <c r="K944" s="184"/>
      <c r="L944" s="79"/>
      <c r="M944" s="185"/>
      <c r="N944" s="79"/>
      <c r="O944" s="186"/>
      <c r="P944" s="79"/>
      <c r="Q944" s="187"/>
      <c r="R944" s="79"/>
      <c r="S944" s="181"/>
      <c r="T944" s="79"/>
      <c r="U944" s="181"/>
      <c r="V944" s="79"/>
      <c r="W944" s="182"/>
      <c r="X944" s="79"/>
      <c r="Y944" s="182"/>
      <c r="Z944" s="79"/>
      <c r="AA944" s="181"/>
      <c r="AB944" s="79"/>
      <c r="AC944" s="181"/>
      <c r="AD944" s="79"/>
      <c r="AE944" s="182"/>
      <c r="AF944" s="79"/>
      <c r="AG944" s="182"/>
      <c r="AH944" s="79"/>
      <c r="AI944" s="181"/>
      <c r="AJ944" s="79"/>
      <c r="AK944" s="181"/>
      <c r="AL944" s="79"/>
      <c r="AM944" s="182"/>
      <c r="AN944" s="79"/>
      <c r="AO944" s="182"/>
      <c r="AP944" s="79"/>
      <c r="AQ944" s="181"/>
      <c r="AR944" s="79"/>
      <c r="AS944" s="181"/>
      <c r="AT944" s="79"/>
      <c r="AU944" s="182"/>
      <c r="AV944" s="79"/>
      <c r="AW944" s="182"/>
      <c r="AX944" s="79"/>
      <c r="AY944" s="181"/>
      <c r="AZ944" s="79"/>
      <c r="BA944" s="181"/>
      <c r="BB944" s="79"/>
      <c r="BC944" s="182"/>
      <c r="BD944" s="79"/>
      <c r="BE944" s="182"/>
      <c r="BF944" s="79"/>
      <c r="BG944" s="181"/>
      <c r="BH944" s="79"/>
      <c r="BI944" s="181"/>
      <c r="BJ944" s="79"/>
      <c r="BK944" s="182"/>
      <c r="BL944" s="79"/>
      <c r="BM944" s="182"/>
      <c r="BN944" s="79"/>
      <c r="BO944" s="180"/>
      <c r="BP944" s="78"/>
      <c r="BQ944" s="79"/>
      <c r="BR944" s="26"/>
      <c r="BS944" s="193"/>
      <c r="BT944" s="79"/>
      <c r="BU944" s="194"/>
      <c r="BV944" s="78"/>
      <c r="BW944" s="78"/>
      <c r="BX944" s="78"/>
      <c r="BY944" s="78"/>
      <c r="BZ944" s="78"/>
      <c r="CA944" s="79"/>
      <c r="CB944" s="192"/>
      <c r="CC944" s="78"/>
      <c r="CD944" s="78"/>
      <c r="CE944" s="78"/>
      <c r="CF944" s="78"/>
      <c r="CG944" s="78"/>
      <c r="CH944" s="79"/>
      <c r="CI944" s="27">
        <f t="shared" si="1"/>
        <v>0</v>
      </c>
    </row>
    <row r="945" spans="1:87" ht="34.5" customHeight="1" x14ac:dyDescent="0.25">
      <c r="A945" s="23">
        <f t="shared" si="0"/>
        <v>933</v>
      </c>
      <c r="B945" s="179"/>
      <c r="C945" s="79"/>
      <c r="D945" s="181"/>
      <c r="E945" s="78"/>
      <c r="F945" s="79"/>
      <c r="G945" s="188"/>
      <c r="H945" s="79"/>
      <c r="I945" s="24"/>
      <c r="J945" s="25"/>
      <c r="K945" s="184"/>
      <c r="L945" s="79"/>
      <c r="M945" s="189"/>
      <c r="N945" s="79"/>
      <c r="O945" s="186"/>
      <c r="P945" s="79"/>
      <c r="Q945" s="190"/>
      <c r="R945" s="79"/>
      <c r="S945" s="181"/>
      <c r="T945" s="79"/>
      <c r="U945" s="181"/>
      <c r="V945" s="79"/>
      <c r="W945" s="179"/>
      <c r="X945" s="79"/>
      <c r="Y945" s="179"/>
      <c r="Z945" s="79"/>
      <c r="AA945" s="181"/>
      <c r="AB945" s="79"/>
      <c r="AC945" s="181"/>
      <c r="AD945" s="79"/>
      <c r="AE945" s="179"/>
      <c r="AF945" s="79"/>
      <c r="AG945" s="179"/>
      <c r="AH945" s="79"/>
      <c r="AI945" s="181"/>
      <c r="AJ945" s="79"/>
      <c r="AK945" s="181"/>
      <c r="AL945" s="79"/>
      <c r="AM945" s="179"/>
      <c r="AN945" s="79"/>
      <c r="AO945" s="179"/>
      <c r="AP945" s="79"/>
      <c r="AQ945" s="181"/>
      <c r="AR945" s="79"/>
      <c r="AS945" s="181"/>
      <c r="AT945" s="79"/>
      <c r="AU945" s="179"/>
      <c r="AV945" s="79"/>
      <c r="AW945" s="179"/>
      <c r="AX945" s="79"/>
      <c r="AY945" s="181"/>
      <c r="AZ945" s="79"/>
      <c r="BA945" s="181"/>
      <c r="BB945" s="79"/>
      <c r="BC945" s="179"/>
      <c r="BD945" s="79"/>
      <c r="BE945" s="179"/>
      <c r="BF945" s="79"/>
      <c r="BG945" s="181"/>
      <c r="BH945" s="79"/>
      <c r="BI945" s="181"/>
      <c r="BJ945" s="79"/>
      <c r="BK945" s="179"/>
      <c r="BL945" s="79"/>
      <c r="BM945" s="179"/>
      <c r="BN945" s="79"/>
      <c r="BO945" s="180"/>
      <c r="BP945" s="78"/>
      <c r="BQ945" s="79"/>
      <c r="BR945" s="26"/>
      <c r="BS945" s="191"/>
      <c r="BT945" s="79"/>
      <c r="BU945" s="194"/>
      <c r="BV945" s="78"/>
      <c r="BW945" s="78"/>
      <c r="BX945" s="78"/>
      <c r="BY945" s="78"/>
      <c r="BZ945" s="78"/>
      <c r="CA945" s="79"/>
      <c r="CB945" s="192"/>
      <c r="CC945" s="78"/>
      <c r="CD945" s="78"/>
      <c r="CE945" s="78"/>
      <c r="CF945" s="78"/>
      <c r="CG945" s="78"/>
      <c r="CH945" s="79"/>
      <c r="CI945" s="27">
        <f t="shared" si="1"/>
        <v>0</v>
      </c>
    </row>
    <row r="946" spans="1:87" ht="34.5" customHeight="1" x14ac:dyDescent="0.25">
      <c r="A946" s="23">
        <f t="shared" si="0"/>
        <v>934</v>
      </c>
      <c r="B946" s="182"/>
      <c r="C946" s="79"/>
      <c r="D946" s="179"/>
      <c r="E946" s="78"/>
      <c r="F946" s="79"/>
      <c r="G946" s="183"/>
      <c r="H946" s="79"/>
      <c r="I946" s="24"/>
      <c r="J946" s="28"/>
      <c r="K946" s="184"/>
      <c r="L946" s="79"/>
      <c r="M946" s="185"/>
      <c r="N946" s="79"/>
      <c r="O946" s="186"/>
      <c r="P946" s="79"/>
      <c r="Q946" s="187"/>
      <c r="R946" s="79"/>
      <c r="S946" s="181"/>
      <c r="T946" s="79"/>
      <c r="U946" s="181"/>
      <c r="V946" s="79"/>
      <c r="W946" s="182"/>
      <c r="X946" s="79"/>
      <c r="Y946" s="182"/>
      <c r="Z946" s="79"/>
      <c r="AA946" s="181"/>
      <c r="AB946" s="79"/>
      <c r="AC946" s="181"/>
      <c r="AD946" s="79"/>
      <c r="AE946" s="182"/>
      <c r="AF946" s="79"/>
      <c r="AG946" s="182"/>
      <c r="AH946" s="79"/>
      <c r="AI946" s="181"/>
      <c r="AJ946" s="79"/>
      <c r="AK946" s="181"/>
      <c r="AL946" s="79"/>
      <c r="AM946" s="182"/>
      <c r="AN946" s="79"/>
      <c r="AO946" s="182"/>
      <c r="AP946" s="79"/>
      <c r="AQ946" s="181"/>
      <c r="AR946" s="79"/>
      <c r="AS946" s="181"/>
      <c r="AT946" s="79"/>
      <c r="AU946" s="182"/>
      <c r="AV946" s="79"/>
      <c r="AW946" s="182"/>
      <c r="AX946" s="79"/>
      <c r="AY946" s="181"/>
      <c r="AZ946" s="79"/>
      <c r="BA946" s="181"/>
      <c r="BB946" s="79"/>
      <c r="BC946" s="182"/>
      <c r="BD946" s="79"/>
      <c r="BE946" s="182"/>
      <c r="BF946" s="79"/>
      <c r="BG946" s="181"/>
      <c r="BH946" s="79"/>
      <c r="BI946" s="181"/>
      <c r="BJ946" s="79"/>
      <c r="BK946" s="182"/>
      <c r="BL946" s="79"/>
      <c r="BM946" s="182"/>
      <c r="BN946" s="79"/>
      <c r="BO946" s="180"/>
      <c r="BP946" s="78"/>
      <c r="BQ946" s="79"/>
      <c r="BR946" s="26"/>
      <c r="BS946" s="193"/>
      <c r="BT946" s="79"/>
      <c r="BU946" s="194"/>
      <c r="BV946" s="78"/>
      <c r="BW946" s="78"/>
      <c r="BX946" s="78"/>
      <c r="BY946" s="78"/>
      <c r="BZ946" s="78"/>
      <c r="CA946" s="79"/>
      <c r="CB946" s="192"/>
      <c r="CC946" s="78"/>
      <c r="CD946" s="78"/>
      <c r="CE946" s="78"/>
      <c r="CF946" s="78"/>
      <c r="CG946" s="78"/>
      <c r="CH946" s="79"/>
      <c r="CI946" s="27">
        <f t="shared" si="1"/>
        <v>0</v>
      </c>
    </row>
    <row r="947" spans="1:87" ht="34.5" customHeight="1" x14ac:dyDescent="0.25">
      <c r="A947" s="23">
        <f t="shared" si="0"/>
        <v>935</v>
      </c>
      <c r="B947" s="179"/>
      <c r="C947" s="79"/>
      <c r="D947" s="181"/>
      <c r="E947" s="78"/>
      <c r="F947" s="79"/>
      <c r="G947" s="188"/>
      <c r="H947" s="79"/>
      <c r="I947" s="24"/>
      <c r="J947" s="25"/>
      <c r="K947" s="184"/>
      <c r="L947" s="79"/>
      <c r="M947" s="189"/>
      <c r="N947" s="79"/>
      <c r="O947" s="186"/>
      <c r="P947" s="79"/>
      <c r="Q947" s="190"/>
      <c r="R947" s="79"/>
      <c r="S947" s="181"/>
      <c r="T947" s="79"/>
      <c r="U947" s="181"/>
      <c r="V947" s="79"/>
      <c r="W947" s="179"/>
      <c r="X947" s="79"/>
      <c r="Y947" s="179"/>
      <c r="Z947" s="79"/>
      <c r="AA947" s="181"/>
      <c r="AB947" s="79"/>
      <c r="AC947" s="181"/>
      <c r="AD947" s="79"/>
      <c r="AE947" s="179"/>
      <c r="AF947" s="79"/>
      <c r="AG947" s="179"/>
      <c r="AH947" s="79"/>
      <c r="AI947" s="181"/>
      <c r="AJ947" s="79"/>
      <c r="AK947" s="181"/>
      <c r="AL947" s="79"/>
      <c r="AM947" s="179"/>
      <c r="AN947" s="79"/>
      <c r="AO947" s="179"/>
      <c r="AP947" s="79"/>
      <c r="AQ947" s="181"/>
      <c r="AR947" s="79"/>
      <c r="AS947" s="181"/>
      <c r="AT947" s="79"/>
      <c r="AU947" s="179"/>
      <c r="AV947" s="79"/>
      <c r="AW947" s="179"/>
      <c r="AX947" s="79"/>
      <c r="AY947" s="181"/>
      <c r="AZ947" s="79"/>
      <c r="BA947" s="181"/>
      <c r="BB947" s="79"/>
      <c r="BC947" s="179"/>
      <c r="BD947" s="79"/>
      <c r="BE947" s="179"/>
      <c r="BF947" s="79"/>
      <c r="BG947" s="181"/>
      <c r="BH947" s="79"/>
      <c r="BI947" s="181"/>
      <c r="BJ947" s="79"/>
      <c r="BK947" s="179"/>
      <c r="BL947" s="79"/>
      <c r="BM947" s="179"/>
      <c r="BN947" s="79"/>
      <c r="BO947" s="180"/>
      <c r="BP947" s="78"/>
      <c r="BQ947" s="79"/>
      <c r="BR947" s="26"/>
      <c r="BS947" s="191"/>
      <c r="BT947" s="79"/>
      <c r="BU947" s="194"/>
      <c r="BV947" s="78"/>
      <c r="BW947" s="78"/>
      <c r="BX947" s="78"/>
      <c r="BY947" s="78"/>
      <c r="BZ947" s="78"/>
      <c r="CA947" s="79"/>
      <c r="CB947" s="192"/>
      <c r="CC947" s="78"/>
      <c r="CD947" s="78"/>
      <c r="CE947" s="78"/>
      <c r="CF947" s="78"/>
      <c r="CG947" s="78"/>
      <c r="CH947" s="79"/>
      <c r="CI947" s="27">
        <f t="shared" si="1"/>
        <v>0</v>
      </c>
    </row>
    <row r="948" spans="1:87" ht="34.5" customHeight="1" x14ac:dyDescent="0.25">
      <c r="A948" s="23">
        <f t="shared" si="0"/>
        <v>936</v>
      </c>
      <c r="B948" s="182"/>
      <c r="C948" s="79"/>
      <c r="D948" s="179"/>
      <c r="E948" s="78"/>
      <c r="F948" s="79"/>
      <c r="G948" s="183"/>
      <c r="H948" s="79"/>
      <c r="I948" s="24"/>
      <c r="J948" s="28"/>
      <c r="K948" s="184"/>
      <c r="L948" s="79"/>
      <c r="M948" s="185"/>
      <c r="N948" s="79"/>
      <c r="O948" s="186"/>
      <c r="P948" s="79"/>
      <c r="Q948" s="187"/>
      <c r="R948" s="79"/>
      <c r="S948" s="181"/>
      <c r="T948" s="79"/>
      <c r="U948" s="181"/>
      <c r="V948" s="79"/>
      <c r="W948" s="182"/>
      <c r="X948" s="79"/>
      <c r="Y948" s="182"/>
      <c r="Z948" s="79"/>
      <c r="AA948" s="181"/>
      <c r="AB948" s="79"/>
      <c r="AC948" s="181"/>
      <c r="AD948" s="79"/>
      <c r="AE948" s="182"/>
      <c r="AF948" s="79"/>
      <c r="AG948" s="182"/>
      <c r="AH948" s="79"/>
      <c r="AI948" s="181"/>
      <c r="AJ948" s="79"/>
      <c r="AK948" s="181"/>
      <c r="AL948" s="79"/>
      <c r="AM948" s="182"/>
      <c r="AN948" s="79"/>
      <c r="AO948" s="182"/>
      <c r="AP948" s="79"/>
      <c r="AQ948" s="181"/>
      <c r="AR948" s="79"/>
      <c r="AS948" s="181"/>
      <c r="AT948" s="79"/>
      <c r="AU948" s="182"/>
      <c r="AV948" s="79"/>
      <c r="AW948" s="182"/>
      <c r="AX948" s="79"/>
      <c r="AY948" s="181"/>
      <c r="AZ948" s="79"/>
      <c r="BA948" s="181"/>
      <c r="BB948" s="79"/>
      <c r="BC948" s="182"/>
      <c r="BD948" s="79"/>
      <c r="BE948" s="182"/>
      <c r="BF948" s="79"/>
      <c r="BG948" s="181"/>
      <c r="BH948" s="79"/>
      <c r="BI948" s="181"/>
      <c r="BJ948" s="79"/>
      <c r="BK948" s="182"/>
      <c r="BL948" s="79"/>
      <c r="BM948" s="182"/>
      <c r="BN948" s="79"/>
      <c r="BO948" s="180"/>
      <c r="BP948" s="78"/>
      <c r="BQ948" s="79"/>
      <c r="BR948" s="26"/>
      <c r="BS948" s="193"/>
      <c r="BT948" s="79"/>
      <c r="BU948" s="194"/>
      <c r="BV948" s="78"/>
      <c r="BW948" s="78"/>
      <c r="BX948" s="78"/>
      <c r="BY948" s="78"/>
      <c r="BZ948" s="78"/>
      <c r="CA948" s="79"/>
      <c r="CB948" s="192"/>
      <c r="CC948" s="78"/>
      <c r="CD948" s="78"/>
      <c r="CE948" s="78"/>
      <c r="CF948" s="78"/>
      <c r="CG948" s="78"/>
      <c r="CH948" s="79"/>
      <c r="CI948" s="27">
        <f t="shared" si="1"/>
        <v>0</v>
      </c>
    </row>
    <row r="949" spans="1:87" ht="34.5" customHeight="1" x14ac:dyDescent="0.25">
      <c r="A949" s="23">
        <f t="shared" si="0"/>
        <v>937</v>
      </c>
      <c r="B949" s="179"/>
      <c r="C949" s="79"/>
      <c r="D949" s="181"/>
      <c r="E949" s="78"/>
      <c r="F949" s="79"/>
      <c r="G949" s="188"/>
      <c r="H949" s="79"/>
      <c r="I949" s="24"/>
      <c r="J949" s="25"/>
      <c r="K949" s="184"/>
      <c r="L949" s="79"/>
      <c r="M949" s="189"/>
      <c r="N949" s="79"/>
      <c r="O949" s="186"/>
      <c r="P949" s="79"/>
      <c r="Q949" s="190"/>
      <c r="R949" s="79"/>
      <c r="S949" s="181"/>
      <c r="T949" s="79"/>
      <c r="U949" s="181"/>
      <c r="V949" s="79"/>
      <c r="W949" s="179"/>
      <c r="X949" s="79"/>
      <c r="Y949" s="179"/>
      <c r="Z949" s="79"/>
      <c r="AA949" s="181"/>
      <c r="AB949" s="79"/>
      <c r="AC949" s="181"/>
      <c r="AD949" s="79"/>
      <c r="AE949" s="179"/>
      <c r="AF949" s="79"/>
      <c r="AG949" s="179"/>
      <c r="AH949" s="79"/>
      <c r="AI949" s="181"/>
      <c r="AJ949" s="79"/>
      <c r="AK949" s="181"/>
      <c r="AL949" s="79"/>
      <c r="AM949" s="179"/>
      <c r="AN949" s="79"/>
      <c r="AO949" s="179"/>
      <c r="AP949" s="79"/>
      <c r="AQ949" s="181"/>
      <c r="AR949" s="79"/>
      <c r="AS949" s="181"/>
      <c r="AT949" s="79"/>
      <c r="AU949" s="179"/>
      <c r="AV949" s="79"/>
      <c r="AW949" s="179"/>
      <c r="AX949" s="79"/>
      <c r="AY949" s="181"/>
      <c r="AZ949" s="79"/>
      <c r="BA949" s="181"/>
      <c r="BB949" s="79"/>
      <c r="BC949" s="179"/>
      <c r="BD949" s="79"/>
      <c r="BE949" s="179"/>
      <c r="BF949" s="79"/>
      <c r="BG949" s="181"/>
      <c r="BH949" s="79"/>
      <c r="BI949" s="181"/>
      <c r="BJ949" s="79"/>
      <c r="BK949" s="179"/>
      <c r="BL949" s="79"/>
      <c r="BM949" s="179"/>
      <c r="BN949" s="79"/>
      <c r="BO949" s="180"/>
      <c r="BP949" s="78"/>
      <c r="BQ949" s="79"/>
      <c r="BR949" s="26"/>
      <c r="BS949" s="191"/>
      <c r="BT949" s="79"/>
      <c r="BU949" s="194"/>
      <c r="BV949" s="78"/>
      <c r="BW949" s="78"/>
      <c r="BX949" s="78"/>
      <c r="BY949" s="78"/>
      <c r="BZ949" s="78"/>
      <c r="CA949" s="79"/>
      <c r="CB949" s="192"/>
      <c r="CC949" s="78"/>
      <c r="CD949" s="78"/>
      <c r="CE949" s="78"/>
      <c r="CF949" s="78"/>
      <c r="CG949" s="78"/>
      <c r="CH949" s="79"/>
      <c r="CI949" s="27">
        <f t="shared" si="1"/>
        <v>0</v>
      </c>
    </row>
    <row r="950" spans="1:87" ht="34.5" customHeight="1" x14ac:dyDescent="0.25">
      <c r="A950" s="23">
        <f t="shared" si="0"/>
        <v>938</v>
      </c>
      <c r="B950" s="182"/>
      <c r="C950" s="79"/>
      <c r="D950" s="179"/>
      <c r="E950" s="78"/>
      <c r="F950" s="79"/>
      <c r="G950" s="183"/>
      <c r="H950" s="79"/>
      <c r="I950" s="24"/>
      <c r="J950" s="28"/>
      <c r="K950" s="184"/>
      <c r="L950" s="79"/>
      <c r="M950" s="185"/>
      <c r="N950" s="79"/>
      <c r="O950" s="186"/>
      <c r="P950" s="79"/>
      <c r="Q950" s="187"/>
      <c r="R950" s="79"/>
      <c r="S950" s="181"/>
      <c r="T950" s="79"/>
      <c r="U950" s="181"/>
      <c r="V950" s="79"/>
      <c r="W950" s="182"/>
      <c r="X950" s="79"/>
      <c r="Y950" s="182"/>
      <c r="Z950" s="79"/>
      <c r="AA950" s="181"/>
      <c r="AB950" s="79"/>
      <c r="AC950" s="181"/>
      <c r="AD950" s="79"/>
      <c r="AE950" s="182"/>
      <c r="AF950" s="79"/>
      <c r="AG950" s="182"/>
      <c r="AH950" s="79"/>
      <c r="AI950" s="181"/>
      <c r="AJ950" s="79"/>
      <c r="AK950" s="181"/>
      <c r="AL950" s="79"/>
      <c r="AM950" s="182"/>
      <c r="AN950" s="79"/>
      <c r="AO950" s="182"/>
      <c r="AP950" s="79"/>
      <c r="AQ950" s="181"/>
      <c r="AR950" s="79"/>
      <c r="AS950" s="181"/>
      <c r="AT950" s="79"/>
      <c r="AU950" s="182"/>
      <c r="AV950" s="79"/>
      <c r="AW950" s="182"/>
      <c r="AX950" s="79"/>
      <c r="AY950" s="181"/>
      <c r="AZ950" s="79"/>
      <c r="BA950" s="181"/>
      <c r="BB950" s="79"/>
      <c r="BC950" s="182"/>
      <c r="BD950" s="79"/>
      <c r="BE950" s="182"/>
      <c r="BF950" s="79"/>
      <c r="BG950" s="181"/>
      <c r="BH950" s="79"/>
      <c r="BI950" s="181"/>
      <c r="BJ950" s="79"/>
      <c r="BK950" s="182"/>
      <c r="BL950" s="79"/>
      <c r="BM950" s="182"/>
      <c r="BN950" s="79"/>
      <c r="BO950" s="180"/>
      <c r="BP950" s="78"/>
      <c r="BQ950" s="79"/>
      <c r="BR950" s="26"/>
      <c r="BS950" s="193"/>
      <c r="BT950" s="79"/>
      <c r="BU950" s="194"/>
      <c r="BV950" s="78"/>
      <c r="BW950" s="78"/>
      <c r="BX950" s="78"/>
      <c r="BY950" s="78"/>
      <c r="BZ950" s="78"/>
      <c r="CA950" s="79"/>
      <c r="CB950" s="192"/>
      <c r="CC950" s="78"/>
      <c r="CD950" s="78"/>
      <c r="CE950" s="78"/>
      <c r="CF950" s="78"/>
      <c r="CG950" s="78"/>
      <c r="CH950" s="79"/>
      <c r="CI950" s="27">
        <f t="shared" si="1"/>
        <v>0</v>
      </c>
    </row>
    <row r="951" spans="1:87" ht="34.5" customHeight="1" x14ac:dyDescent="0.25">
      <c r="A951" s="23">
        <f t="shared" si="0"/>
        <v>939</v>
      </c>
      <c r="B951" s="179"/>
      <c r="C951" s="79"/>
      <c r="D951" s="181"/>
      <c r="E951" s="78"/>
      <c r="F951" s="79"/>
      <c r="G951" s="188"/>
      <c r="H951" s="79"/>
      <c r="I951" s="24"/>
      <c r="J951" s="25"/>
      <c r="K951" s="184"/>
      <c r="L951" s="79"/>
      <c r="M951" s="189"/>
      <c r="N951" s="79"/>
      <c r="O951" s="186"/>
      <c r="P951" s="79"/>
      <c r="Q951" s="190"/>
      <c r="R951" s="79"/>
      <c r="S951" s="181"/>
      <c r="T951" s="79"/>
      <c r="U951" s="181"/>
      <c r="V951" s="79"/>
      <c r="W951" s="179"/>
      <c r="X951" s="79"/>
      <c r="Y951" s="179"/>
      <c r="Z951" s="79"/>
      <c r="AA951" s="181"/>
      <c r="AB951" s="79"/>
      <c r="AC951" s="181"/>
      <c r="AD951" s="79"/>
      <c r="AE951" s="179"/>
      <c r="AF951" s="79"/>
      <c r="AG951" s="179"/>
      <c r="AH951" s="79"/>
      <c r="AI951" s="181"/>
      <c r="AJ951" s="79"/>
      <c r="AK951" s="181"/>
      <c r="AL951" s="79"/>
      <c r="AM951" s="179"/>
      <c r="AN951" s="79"/>
      <c r="AO951" s="179"/>
      <c r="AP951" s="79"/>
      <c r="AQ951" s="181"/>
      <c r="AR951" s="79"/>
      <c r="AS951" s="181"/>
      <c r="AT951" s="79"/>
      <c r="AU951" s="179"/>
      <c r="AV951" s="79"/>
      <c r="AW951" s="179"/>
      <c r="AX951" s="79"/>
      <c r="AY951" s="181"/>
      <c r="AZ951" s="79"/>
      <c r="BA951" s="181"/>
      <c r="BB951" s="79"/>
      <c r="BC951" s="179"/>
      <c r="BD951" s="79"/>
      <c r="BE951" s="179"/>
      <c r="BF951" s="79"/>
      <c r="BG951" s="181"/>
      <c r="BH951" s="79"/>
      <c r="BI951" s="181"/>
      <c r="BJ951" s="79"/>
      <c r="BK951" s="179"/>
      <c r="BL951" s="79"/>
      <c r="BM951" s="179"/>
      <c r="BN951" s="79"/>
      <c r="BO951" s="180"/>
      <c r="BP951" s="78"/>
      <c r="BQ951" s="79"/>
      <c r="BR951" s="26"/>
      <c r="BS951" s="191"/>
      <c r="BT951" s="79"/>
      <c r="BU951" s="194"/>
      <c r="BV951" s="78"/>
      <c r="BW951" s="78"/>
      <c r="BX951" s="78"/>
      <c r="BY951" s="78"/>
      <c r="BZ951" s="78"/>
      <c r="CA951" s="79"/>
      <c r="CB951" s="192"/>
      <c r="CC951" s="78"/>
      <c r="CD951" s="78"/>
      <c r="CE951" s="78"/>
      <c r="CF951" s="78"/>
      <c r="CG951" s="78"/>
      <c r="CH951" s="79"/>
      <c r="CI951" s="27">
        <f t="shared" si="1"/>
        <v>0</v>
      </c>
    </row>
    <row r="952" spans="1:87" ht="34.5" customHeight="1" x14ac:dyDescent="0.25">
      <c r="A952" s="23">
        <f t="shared" si="0"/>
        <v>940</v>
      </c>
      <c r="B952" s="182"/>
      <c r="C952" s="79"/>
      <c r="D952" s="179"/>
      <c r="E952" s="78"/>
      <c r="F952" s="79"/>
      <c r="G952" s="183"/>
      <c r="H952" s="79"/>
      <c r="I952" s="24"/>
      <c r="J952" s="28"/>
      <c r="K952" s="184"/>
      <c r="L952" s="79"/>
      <c r="M952" s="185"/>
      <c r="N952" s="79"/>
      <c r="O952" s="186"/>
      <c r="P952" s="79"/>
      <c r="Q952" s="187"/>
      <c r="R952" s="79"/>
      <c r="S952" s="181"/>
      <c r="T952" s="79"/>
      <c r="U952" s="181"/>
      <c r="V952" s="79"/>
      <c r="W952" s="182"/>
      <c r="X952" s="79"/>
      <c r="Y952" s="182"/>
      <c r="Z952" s="79"/>
      <c r="AA952" s="181"/>
      <c r="AB952" s="79"/>
      <c r="AC952" s="181"/>
      <c r="AD952" s="79"/>
      <c r="AE952" s="182"/>
      <c r="AF952" s="79"/>
      <c r="AG952" s="182"/>
      <c r="AH952" s="79"/>
      <c r="AI952" s="181"/>
      <c r="AJ952" s="79"/>
      <c r="AK952" s="181"/>
      <c r="AL952" s="79"/>
      <c r="AM952" s="182"/>
      <c r="AN952" s="79"/>
      <c r="AO952" s="182"/>
      <c r="AP952" s="79"/>
      <c r="AQ952" s="181"/>
      <c r="AR952" s="79"/>
      <c r="AS952" s="181"/>
      <c r="AT952" s="79"/>
      <c r="AU952" s="182"/>
      <c r="AV952" s="79"/>
      <c r="AW952" s="182"/>
      <c r="AX952" s="79"/>
      <c r="AY952" s="181"/>
      <c r="AZ952" s="79"/>
      <c r="BA952" s="181"/>
      <c r="BB952" s="79"/>
      <c r="BC952" s="182"/>
      <c r="BD952" s="79"/>
      <c r="BE952" s="182"/>
      <c r="BF952" s="79"/>
      <c r="BG952" s="181"/>
      <c r="BH952" s="79"/>
      <c r="BI952" s="181"/>
      <c r="BJ952" s="79"/>
      <c r="BK952" s="182"/>
      <c r="BL952" s="79"/>
      <c r="BM952" s="182"/>
      <c r="BN952" s="79"/>
      <c r="BO952" s="180"/>
      <c r="BP952" s="78"/>
      <c r="BQ952" s="79"/>
      <c r="BR952" s="26"/>
      <c r="BS952" s="193"/>
      <c r="BT952" s="79"/>
      <c r="BU952" s="194"/>
      <c r="BV952" s="78"/>
      <c r="BW952" s="78"/>
      <c r="BX952" s="78"/>
      <c r="BY952" s="78"/>
      <c r="BZ952" s="78"/>
      <c r="CA952" s="79"/>
      <c r="CB952" s="192"/>
      <c r="CC952" s="78"/>
      <c r="CD952" s="78"/>
      <c r="CE952" s="78"/>
      <c r="CF952" s="78"/>
      <c r="CG952" s="78"/>
      <c r="CH952" s="79"/>
      <c r="CI952" s="27">
        <f t="shared" si="1"/>
        <v>0</v>
      </c>
    </row>
    <row r="953" spans="1:87" ht="34.5" customHeight="1" x14ac:dyDescent="0.25">
      <c r="A953" s="23">
        <f t="shared" si="0"/>
        <v>941</v>
      </c>
      <c r="B953" s="179"/>
      <c r="C953" s="79"/>
      <c r="D953" s="181"/>
      <c r="E953" s="78"/>
      <c r="F953" s="79"/>
      <c r="G953" s="188"/>
      <c r="H953" s="79"/>
      <c r="I953" s="24"/>
      <c r="J953" s="25"/>
      <c r="K953" s="184"/>
      <c r="L953" s="79"/>
      <c r="M953" s="189"/>
      <c r="N953" s="79"/>
      <c r="O953" s="186"/>
      <c r="P953" s="79"/>
      <c r="Q953" s="190"/>
      <c r="R953" s="79"/>
      <c r="S953" s="181"/>
      <c r="T953" s="79"/>
      <c r="U953" s="181"/>
      <c r="V953" s="79"/>
      <c r="W953" s="179"/>
      <c r="X953" s="79"/>
      <c r="Y953" s="179"/>
      <c r="Z953" s="79"/>
      <c r="AA953" s="181"/>
      <c r="AB953" s="79"/>
      <c r="AC953" s="181"/>
      <c r="AD953" s="79"/>
      <c r="AE953" s="179"/>
      <c r="AF953" s="79"/>
      <c r="AG953" s="179"/>
      <c r="AH953" s="79"/>
      <c r="AI953" s="181"/>
      <c r="AJ953" s="79"/>
      <c r="AK953" s="181"/>
      <c r="AL953" s="79"/>
      <c r="AM953" s="179"/>
      <c r="AN953" s="79"/>
      <c r="AO953" s="179"/>
      <c r="AP953" s="79"/>
      <c r="AQ953" s="181"/>
      <c r="AR953" s="79"/>
      <c r="AS953" s="181"/>
      <c r="AT953" s="79"/>
      <c r="AU953" s="179"/>
      <c r="AV953" s="79"/>
      <c r="AW953" s="179"/>
      <c r="AX953" s="79"/>
      <c r="AY953" s="181"/>
      <c r="AZ953" s="79"/>
      <c r="BA953" s="181"/>
      <c r="BB953" s="79"/>
      <c r="BC953" s="179"/>
      <c r="BD953" s="79"/>
      <c r="BE953" s="179"/>
      <c r="BF953" s="79"/>
      <c r="BG953" s="181"/>
      <c r="BH953" s="79"/>
      <c r="BI953" s="181"/>
      <c r="BJ953" s="79"/>
      <c r="BK953" s="179"/>
      <c r="BL953" s="79"/>
      <c r="BM953" s="179"/>
      <c r="BN953" s="79"/>
      <c r="BO953" s="180"/>
      <c r="BP953" s="78"/>
      <c r="BQ953" s="79"/>
      <c r="BR953" s="26"/>
      <c r="BS953" s="191"/>
      <c r="BT953" s="79"/>
      <c r="BU953" s="194"/>
      <c r="BV953" s="78"/>
      <c r="BW953" s="78"/>
      <c r="BX953" s="78"/>
      <c r="BY953" s="78"/>
      <c r="BZ953" s="78"/>
      <c r="CA953" s="79"/>
      <c r="CB953" s="192"/>
      <c r="CC953" s="78"/>
      <c r="CD953" s="78"/>
      <c r="CE953" s="78"/>
      <c r="CF953" s="78"/>
      <c r="CG953" s="78"/>
      <c r="CH953" s="79"/>
      <c r="CI953" s="27">
        <f t="shared" si="1"/>
        <v>0</v>
      </c>
    </row>
    <row r="954" spans="1:87" ht="34.5" customHeight="1" x14ac:dyDescent="0.25">
      <c r="A954" s="23">
        <f t="shared" si="0"/>
        <v>942</v>
      </c>
      <c r="B954" s="182"/>
      <c r="C954" s="79"/>
      <c r="D954" s="179"/>
      <c r="E954" s="78"/>
      <c r="F954" s="79"/>
      <c r="G954" s="183"/>
      <c r="H954" s="79"/>
      <c r="I954" s="24"/>
      <c r="J954" s="28"/>
      <c r="K954" s="184"/>
      <c r="L954" s="79"/>
      <c r="M954" s="185"/>
      <c r="N954" s="79"/>
      <c r="O954" s="186"/>
      <c r="P954" s="79"/>
      <c r="Q954" s="187"/>
      <c r="R954" s="79"/>
      <c r="S954" s="181"/>
      <c r="T954" s="79"/>
      <c r="U954" s="181"/>
      <c r="V954" s="79"/>
      <c r="W954" s="182"/>
      <c r="X954" s="79"/>
      <c r="Y954" s="182"/>
      <c r="Z954" s="79"/>
      <c r="AA954" s="181"/>
      <c r="AB954" s="79"/>
      <c r="AC954" s="181"/>
      <c r="AD954" s="79"/>
      <c r="AE954" s="182"/>
      <c r="AF954" s="79"/>
      <c r="AG954" s="182"/>
      <c r="AH954" s="79"/>
      <c r="AI954" s="181"/>
      <c r="AJ954" s="79"/>
      <c r="AK954" s="181"/>
      <c r="AL954" s="79"/>
      <c r="AM954" s="182"/>
      <c r="AN954" s="79"/>
      <c r="AO954" s="182"/>
      <c r="AP954" s="79"/>
      <c r="AQ954" s="181"/>
      <c r="AR954" s="79"/>
      <c r="AS954" s="181"/>
      <c r="AT954" s="79"/>
      <c r="AU954" s="182"/>
      <c r="AV954" s="79"/>
      <c r="AW954" s="182"/>
      <c r="AX954" s="79"/>
      <c r="AY954" s="181"/>
      <c r="AZ954" s="79"/>
      <c r="BA954" s="181"/>
      <c r="BB954" s="79"/>
      <c r="BC954" s="182"/>
      <c r="BD954" s="79"/>
      <c r="BE954" s="182"/>
      <c r="BF954" s="79"/>
      <c r="BG954" s="181"/>
      <c r="BH954" s="79"/>
      <c r="BI954" s="181"/>
      <c r="BJ954" s="79"/>
      <c r="BK954" s="182"/>
      <c r="BL954" s="79"/>
      <c r="BM954" s="182"/>
      <c r="BN954" s="79"/>
      <c r="BO954" s="180"/>
      <c r="BP954" s="78"/>
      <c r="BQ954" s="79"/>
      <c r="BR954" s="26"/>
      <c r="BS954" s="193"/>
      <c r="BT954" s="79"/>
      <c r="BU954" s="194"/>
      <c r="BV954" s="78"/>
      <c r="BW954" s="78"/>
      <c r="BX954" s="78"/>
      <c r="BY954" s="78"/>
      <c r="BZ954" s="78"/>
      <c r="CA954" s="79"/>
      <c r="CB954" s="192"/>
      <c r="CC954" s="78"/>
      <c r="CD954" s="78"/>
      <c r="CE954" s="78"/>
      <c r="CF954" s="78"/>
      <c r="CG954" s="78"/>
      <c r="CH954" s="79"/>
      <c r="CI954" s="27">
        <f t="shared" si="1"/>
        <v>0</v>
      </c>
    </row>
    <row r="955" spans="1:87" ht="34.5" customHeight="1" x14ac:dyDescent="0.25">
      <c r="A955" s="23">
        <f t="shared" si="0"/>
        <v>943</v>
      </c>
      <c r="B955" s="179"/>
      <c r="C955" s="79"/>
      <c r="D955" s="181"/>
      <c r="E955" s="78"/>
      <c r="F955" s="79"/>
      <c r="G955" s="188"/>
      <c r="H955" s="79"/>
      <c r="I955" s="24"/>
      <c r="J955" s="25"/>
      <c r="K955" s="184"/>
      <c r="L955" s="79"/>
      <c r="M955" s="189"/>
      <c r="N955" s="79"/>
      <c r="O955" s="186"/>
      <c r="P955" s="79"/>
      <c r="Q955" s="190"/>
      <c r="R955" s="79"/>
      <c r="S955" s="181"/>
      <c r="T955" s="79"/>
      <c r="U955" s="181"/>
      <c r="V955" s="79"/>
      <c r="W955" s="179"/>
      <c r="X955" s="79"/>
      <c r="Y955" s="179"/>
      <c r="Z955" s="79"/>
      <c r="AA955" s="181"/>
      <c r="AB955" s="79"/>
      <c r="AC955" s="181"/>
      <c r="AD955" s="79"/>
      <c r="AE955" s="179"/>
      <c r="AF955" s="79"/>
      <c r="AG955" s="179"/>
      <c r="AH955" s="79"/>
      <c r="AI955" s="181"/>
      <c r="AJ955" s="79"/>
      <c r="AK955" s="181"/>
      <c r="AL955" s="79"/>
      <c r="AM955" s="179"/>
      <c r="AN955" s="79"/>
      <c r="AO955" s="179"/>
      <c r="AP955" s="79"/>
      <c r="AQ955" s="181"/>
      <c r="AR955" s="79"/>
      <c r="AS955" s="181"/>
      <c r="AT955" s="79"/>
      <c r="AU955" s="179"/>
      <c r="AV955" s="79"/>
      <c r="AW955" s="179"/>
      <c r="AX955" s="79"/>
      <c r="AY955" s="181"/>
      <c r="AZ955" s="79"/>
      <c r="BA955" s="181"/>
      <c r="BB955" s="79"/>
      <c r="BC955" s="179"/>
      <c r="BD955" s="79"/>
      <c r="BE955" s="179"/>
      <c r="BF955" s="79"/>
      <c r="BG955" s="181"/>
      <c r="BH955" s="79"/>
      <c r="BI955" s="181"/>
      <c r="BJ955" s="79"/>
      <c r="BK955" s="179"/>
      <c r="BL955" s="79"/>
      <c r="BM955" s="179"/>
      <c r="BN955" s="79"/>
      <c r="BO955" s="180"/>
      <c r="BP955" s="78"/>
      <c r="BQ955" s="79"/>
      <c r="BR955" s="26"/>
      <c r="BS955" s="191"/>
      <c r="BT955" s="79"/>
      <c r="BU955" s="194"/>
      <c r="BV955" s="78"/>
      <c r="BW955" s="78"/>
      <c r="BX955" s="78"/>
      <c r="BY955" s="78"/>
      <c r="BZ955" s="78"/>
      <c r="CA955" s="79"/>
      <c r="CB955" s="192"/>
      <c r="CC955" s="78"/>
      <c r="CD955" s="78"/>
      <c r="CE955" s="78"/>
      <c r="CF955" s="78"/>
      <c r="CG955" s="78"/>
      <c r="CH955" s="79"/>
      <c r="CI955" s="27">
        <f t="shared" si="1"/>
        <v>0</v>
      </c>
    </row>
    <row r="956" spans="1:87" ht="34.5" customHeight="1" x14ac:dyDescent="0.25">
      <c r="A956" s="23">
        <f t="shared" si="0"/>
        <v>944</v>
      </c>
      <c r="B956" s="182"/>
      <c r="C956" s="79"/>
      <c r="D956" s="179"/>
      <c r="E956" s="78"/>
      <c r="F956" s="79"/>
      <c r="G956" s="183"/>
      <c r="H956" s="79"/>
      <c r="I956" s="24"/>
      <c r="J956" s="28"/>
      <c r="K956" s="184"/>
      <c r="L956" s="79"/>
      <c r="M956" s="185"/>
      <c r="N956" s="79"/>
      <c r="O956" s="186"/>
      <c r="P956" s="79"/>
      <c r="Q956" s="187"/>
      <c r="R956" s="79"/>
      <c r="S956" s="181"/>
      <c r="T956" s="79"/>
      <c r="U956" s="181"/>
      <c r="V956" s="79"/>
      <c r="W956" s="182"/>
      <c r="X956" s="79"/>
      <c r="Y956" s="182"/>
      <c r="Z956" s="79"/>
      <c r="AA956" s="181"/>
      <c r="AB956" s="79"/>
      <c r="AC956" s="181"/>
      <c r="AD956" s="79"/>
      <c r="AE956" s="182"/>
      <c r="AF956" s="79"/>
      <c r="AG956" s="182"/>
      <c r="AH956" s="79"/>
      <c r="AI956" s="181"/>
      <c r="AJ956" s="79"/>
      <c r="AK956" s="181"/>
      <c r="AL956" s="79"/>
      <c r="AM956" s="182"/>
      <c r="AN956" s="79"/>
      <c r="AO956" s="182"/>
      <c r="AP956" s="79"/>
      <c r="AQ956" s="181"/>
      <c r="AR956" s="79"/>
      <c r="AS956" s="181"/>
      <c r="AT956" s="79"/>
      <c r="AU956" s="182"/>
      <c r="AV956" s="79"/>
      <c r="AW956" s="182"/>
      <c r="AX956" s="79"/>
      <c r="AY956" s="181"/>
      <c r="AZ956" s="79"/>
      <c r="BA956" s="181"/>
      <c r="BB956" s="79"/>
      <c r="BC956" s="182"/>
      <c r="BD956" s="79"/>
      <c r="BE956" s="182"/>
      <c r="BF956" s="79"/>
      <c r="BG956" s="181"/>
      <c r="BH956" s="79"/>
      <c r="BI956" s="181"/>
      <c r="BJ956" s="79"/>
      <c r="BK956" s="182"/>
      <c r="BL956" s="79"/>
      <c r="BM956" s="182"/>
      <c r="BN956" s="79"/>
      <c r="BO956" s="180"/>
      <c r="BP956" s="78"/>
      <c r="BQ956" s="79"/>
      <c r="BR956" s="26"/>
      <c r="BS956" s="193"/>
      <c r="BT956" s="79"/>
      <c r="BU956" s="194"/>
      <c r="BV956" s="78"/>
      <c r="BW956" s="78"/>
      <c r="BX956" s="78"/>
      <c r="BY956" s="78"/>
      <c r="BZ956" s="78"/>
      <c r="CA956" s="79"/>
      <c r="CB956" s="192"/>
      <c r="CC956" s="78"/>
      <c r="CD956" s="78"/>
      <c r="CE956" s="78"/>
      <c r="CF956" s="78"/>
      <c r="CG956" s="78"/>
      <c r="CH956" s="79"/>
      <c r="CI956" s="27">
        <f t="shared" si="1"/>
        <v>0</v>
      </c>
    </row>
    <row r="957" spans="1:87" ht="34.5" customHeight="1" x14ac:dyDescent="0.25">
      <c r="A957" s="23">
        <f t="shared" si="0"/>
        <v>945</v>
      </c>
      <c r="B957" s="179"/>
      <c r="C957" s="79"/>
      <c r="D957" s="181"/>
      <c r="E957" s="78"/>
      <c r="F957" s="79"/>
      <c r="G957" s="188"/>
      <c r="H957" s="79"/>
      <c r="I957" s="24"/>
      <c r="J957" s="25"/>
      <c r="K957" s="184"/>
      <c r="L957" s="79"/>
      <c r="M957" s="189"/>
      <c r="N957" s="79"/>
      <c r="O957" s="186"/>
      <c r="P957" s="79"/>
      <c r="Q957" s="190"/>
      <c r="R957" s="79"/>
      <c r="S957" s="181"/>
      <c r="T957" s="79"/>
      <c r="U957" s="181"/>
      <c r="V957" s="79"/>
      <c r="W957" s="179"/>
      <c r="X957" s="79"/>
      <c r="Y957" s="179"/>
      <c r="Z957" s="79"/>
      <c r="AA957" s="181"/>
      <c r="AB957" s="79"/>
      <c r="AC957" s="181"/>
      <c r="AD957" s="79"/>
      <c r="AE957" s="179"/>
      <c r="AF957" s="79"/>
      <c r="AG957" s="179"/>
      <c r="AH957" s="79"/>
      <c r="AI957" s="181"/>
      <c r="AJ957" s="79"/>
      <c r="AK957" s="181"/>
      <c r="AL957" s="79"/>
      <c r="AM957" s="179"/>
      <c r="AN957" s="79"/>
      <c r="AO957" s="179"/>
      <c r="AP957" s="79"/>
      <c r="AQ957" s="181"/>
      <c r="AR957" s="79"/>
      <c r="AS957" s="181"/>
      <c r="AT957" s="79"/>
      <c r="AU957" s="179"/>
      <c r="AV957" s="79"/>
      <c r="AW957" s="179"/>
      <c r="AX957" s="79"/>
      <c r="AY957" s="181"/>
      <c r="AZ957" s="79"/>
      <c r="BA957" s="181"/>
      <c r="BB957" s="79"/>
      <c r="BC957" s="179"/>
      <c r="BD957" s="79"/>
      <c r="BE957" s="179"/>
      <c r="BF957" s="79"/>
      <c r="BG957" s="181"/>
      <c r="BH957" s="79"/>
      <c r="BI957" s="181"/>
      <c r="BJ957" s="79"/>
      <c r="BK957" s="179"/>
      <c r="BL957" s="79"/>
      <c r="BM957" s="179"/>
      <c r="BN957" s="79"/>
      <c r="BO957" s="180"/>
      <c r="BP957" s="78"/>
      <c r="BQ957" s="79"/>
      <c r="BR957" s="26"/>
      <c r="BS957" s="191"/>
      <c r="BT957" s="79"/>
      <c r="BU957" s="194"/>
      <c r="BV957" s="78"/>
      <c r="BW957" s="78"/>
      <c r="BX957" s="78"/>
      <c r="BY957" s="78"/>
      <c r="BZ957" s="78"/>
      <c r="CA957" s="79"/>
      <c r="CB957" s="192"/>
      <c r="CC957" s="78"/>
      <c r="CD957" s="78"/>
      <c r="CE957" s="78"/>
      <c r="CF957" s="78"/>
      <c r="CG957" s="78"/>
      <c r="CH957" s="79"/>
      <c r="CI957" s="27">
        <f t="shared" si="1"/>
        <v>0</v>
      </c>
    </row>
    <row r="958" spans="1:87" ht="34.5" customHeight="1" x14ac:dyDescent="0.25">
      <c r="A958" s="23">
        <f t="shared" si="0"/>
        <v>946</v>
      </c>
      <c r="B958" s="182"/>
      <c r="C958" s="79"/>
      <c r="D958" s="179"/>
      <c r="E958" s="78"/>
      <c r="F958" s="79"/>
      <c r="G958" s="183"/>
      <c r="H958" s="79"/>
      <c r="I958" s="24"/>
      <c r="J958" s="28"/>
      <c r="K958" s="184"/>
      <c r="L958" s="79"/>
      <c r="M958" s="185"/>
      <c r="N958" s="79"/>
      <c r="O958" s="186"/>
      <c r="P958" s="79"/>
      <c r="Q958" s="187"/>
      <c r="R958" s="79"/>
      <c r="S958" s="181"/>
      <c r="T958" s="79"/>
      <c r="U958" s="181"/>
      <c r="V958" s="79"/>
      <c r="W958" s="182"/>
      <c r="X958" s="79"/>
      <c r="Y958" s="182"/>
      <c r="Z958" s="79"/>
      <c r="AA958" s="181"/>
      <c r="AB958" s="79"/>
      <c r="AC958" s="181"/>
      <c r="AD958" s="79"/>
      <c r="AE958" s="182"/>
      <c r="AF958" s="79"/>
      <c r="AG958" s="182"/>
      <c r="AH958" s="79"/>
      <c r="AI958" s="181"/>
      <c r="AJ958" s="79"/>
      <c r="AK958" s="181"/>
      <c r="AL958" s="79"/>
      <c r="AM958" s="182"/>
      <c r="AN958" s="79"/>
      <c r="AO958" s="182"/>
      <c r="AP958" s="79"/>
      <c r="AQ958" s="181"/>
      <c r="AR958" s="79"/>
      <c r="AS958" s="181"/>
      <c r="AT958" s="79"/>
      <c r="AU958" s="182"/>
      <c r="AV958" s="79"/>
      <c r="AW958" s="182"/>
      <c r="AX958" s="79"/>
      <c r="AY958" s="181"/>
      <c r="AZ958" s="79"/>
      <c r="BA958" s="181"/>
      <c r="BB958" s="79"/>
      <c r="BC958" s="182"/>
      <c r="BD958" s="79"/>
      <c r="BE958" s="182"/>
      <c r="BF958" s="79"/>
      <c r="BG958" s="181"/>
      <c r="BH958" s="79"/>
      <c r="BI958" s="181"/>
      <c r="BJ958" s="79"/>
      <c r="BK958" s="182"/>
      <c r="BL958" s="79"/>
      <c r="BM958" s="182"/>
      <c r="BN958" s="79"/>
      <c r="BO958" s="180"/>
      <c r="BP958" s="78"/>
      <c r="BQ958" s="79"/>
      <c r="BR958" s="26"/>
      <c r="BS958" s="193"/>
      <c r="BT958" s="79"/>
      <c r="BU958" s="194"/>
      <c r="BV958" s="78"/>
      <c r="BW958" s="78"/>
      <c r="BX958" s="78"/>
      <c r="BY958" s="78"/>
      <c r="BZ958" s="78"/>
      <c r="CA958" s="79"/>
      <c r="CB958" s="192"/>
      <c r="CC958" s="78"/>
      <c r="CD958" s="78"/>
      <c r="CE958" s="78"/>
      <c r="CF958" s="78"/>
      <c r="CG958" s="78"/>
      <c r="CH958" s="79"/>
      <c r="CI958" s="27">
        <f t="shared" si="1"/>
        <v>0</v>
      </c>
    </row>
    <row r="959" spans="1:87" ht="34.5" customHeight="1" x14ac:dyDescent="0.25">
      <c r="A959" s="23">
        <f t="shared" si="0"/>
        <v>947</v>
      </c>
      <c r="B959" s="179"/>
      <c r="C959" s="79"/>
      <c r="D959" s="181"/>
      <c r="E959" s="78"/>
      <c r="F959" s="79"/>
      <c r="G959" s="188"/>
      <c r="H959" s="79"/>
      <c r="I959" s="24"/>
      <c r="J959" s="25"/>
      <c r="K959" s="184"/>
      <c r="L959" s="79"/>
      <c r="M959" s="189"/>
      <c r="N959" s="79"/>
      <c r="O959" s="186"/>
      <c r="P959" s="79"/>
      <c r="Q959" s="190"/>
      <c r="R959" s="79"/>
      <c r="S959" s="181"/>
      <c r="T959" s="79"/>
      <c r="U959" s="181"/>
      <c r="V959" s="79"/>
      <c r="W959" s="179"/>
      <c r="X959" s="79"/>
      <c r="Y959" s="179"/>
      <c r="Z959" s="79"/>
      <c r="AA959" s="181"/>
      <c r="AB959" s="79"/>
      <c r="AC959" s="181"/>
      <c r="AD959" s="79"/>
      <c r="AE959" s="179"/>
      <c r="AF959" s="79"/>
      <c r="AG959" s="179"/>
      <c r="AH959" s="79"/>
      <c r="AI959" s="181"/>
      <c r="AJ959" s="79"/>
      <c r="AK959" s="181"/>
      <c r="AL959" s="79"/>
      <c r="AM959" s="179"/>
      <c r="AN959" s="79"/>
      <c r="AO959" s="179"/>
      <c r="AP959" s="79"/>
      <c r="AQ959" s="181"/>
      <c r="AR959" s="79"/>
      <c r="AS959" s="181"/>
      <c r="AT959" s="79"/>
      <c r="AU959" s="179"/>
      <c r="AV959" s="79"/>
      <c r="AW959" s="179"/>
      <c r="AX959" s="79"/>
      <c r="AY959" s="181"/>
      <c r="AZ959" s="79"/>
      <c r="BA959" s="181"/>
      <c r="BB959" s="79"/>
      <c r="BC959" s="179"/>
      <c r="BD959" s="79"/>
      <c r="BE959" s="179"/>
      <c r="BF959" s="79"/>
      <c r="BG959" s="181"/>
      <c r="BH959" s="79"/>
      <c r="BI959" s="181"/>
      <c r="BJ959" s="79"/>
      <c r="BK959" s="179"/>
      <c r="BL959" s="79"/>
      <c r="BM959" s="179"/>
      <c r="BN959" s="79"/>
      <c r="BO959" s="180"/>
      <c r="BP959" s="78"/>
      <c r="BQ959" s="79"/>
      <c r="BR959" s="26"/>
      <c r="BS959" s="191"/>
      <c r="BT959" s="79"/>
      <c r="BU959" s="194"/>
      <c r="BV959" s="78"/>
      <c r="BW959" s="78"/>
      <c r="BX959" s="78"/>
      <c r="BY959" s="78"/>
      <c r="BZ959" s="78"/>
      <c r="CA959" s="79"/>
      <c r="CB959" s="192"/>
      <c r="CC959" s="78"/>
      <c r="CD959" s="78"/>
      <c r="CE959" s="78"/>
      <c r="CF959" s="78"/>
      <c r="CG959" s="78"/>
      <c r="CH959" s="79"/>
      <c r="CI959" s="27">
        <f t="shared" si="1"/>
        <v>0</v>
      </c>
    </row>
    <row r="960" spans="1:87" ht="34.5" customHeight="1" x14ac:dyDescent="0.25">
      <c r="A960" s="23">
        <f t="shared" si="0"/>
        <v>948</v>
      </c>
      <c r="B960" s="182"/>
      <c r="C960" s="79"/>
      <c r="D960" s="179"/>
      <c r="E960" s="78"/>
      <c r="F960" s="79"/>
      <c r="G960" s="183"/>
      <c r="H960" s="79"/>
      <c r="I960" s="24"/>
      <c r="J960" s="28"/>
      <c r="K960" s="184"/>
      <c r="L960" s="79"/>
      <c r="M960" s="185"/>
      <c r="N960" s="79"/>
      <c r="O960" s="186"/>
      <c r="P960" s="79"/>
      <c r="Q960" s="187"/>
      <c r="R960" s="79"/>
      <c r="S960" s="181"/>
      <c r="T960" s="79"/>
      <c r="U960" s="181"/>
      <c r="V960" s="79"/>
      <c r="W960" s="182"/>
      <c r="X960" s="79"/>
      <c r="Y960" s="182"/>
      <c r="Z960" s="79"/>
      <c r="AA960" s="181"/>
      <c r="AB960" s="79"/>
      <c r="AC960" s="181"/>
      <c r="AD960" s="79"/>
      <c r="AE960" s="182"/>
      <c r="AF960" s="79"/>
      <c r="AG960" s="182"/>
      <c r="AH960" s="79"/>
      <c r="AI960" s="181"/>
      <c r="AJ960" s="79"/>
      <c r="AK960" s="181"/>
      <c r="AL960" s="79"/>
      <c r="AM960" s="182"/>
      <c r="AN960" s="79"/>
      <c r="AO960" s="182"/>
      <c r="AP960" s="79"/>
      <c r="AQ960" s="181"/>
      <c r="AR960" s="79"/>
      <c r="AS960" s="181"/>
      <c r="AT960" s="79"/>
      <c r="AU960" s="182"/>
      <c r="AV960" s="79"/>
      <c r="AW960" s="182"/>
      <c r="AX960" s="79"/>
      <c r="AY960" s="181"/>
      <c r="AZ960" s="79"/>
      <c r="BA960" s="181"/>
      <c r="BB960" s="79"/>
      <c r="BC960" s="182"/>
      <c r="BD960" s="79"/>
      <c r="BE960" s="182"/>
      <c r="BF960" s="79"/>
      <c r="BG960" s="181"/>
      <c r="BH960" s="79"/>
      <c r="BI960" s="181"/>
      <c r="BJ960" s="79"/>
      <c r="BK960" s="182"/>
      <c r="BL960" s="79"/>
      <c r="BM960" s="182"/>
      <c r="BN960" s="79"/>
      <c r="BO960" s="180"/>
      <c r="BP960" s="78"/>
      <c r="BQ960" s="79"/>
      <c r="BR960" s="26"/>
      <c r="BS960" s="193"/>
      <c r="BT960" s="79"/>
      <c r="BU960" s="194"/>
      <c r="BV960" s="78"/>
      <c r="BW960" s="78"/>
      <c r="BX960" s="78"/>
      <c r="BY960" s="78"/>
      <c r="BZ960" s="78"/>
      <c r="CA960" s="79"/>
      <c r="CB960" s="192"/>
      <c r="CC960" s="78"/>
      <c r="CD960" s="78"/>
      <c r="CE960" s="78"/>
      <c r="CF960" s="78"/>
      <c r="CG960" s="78"/>
      <c r="CH960" s="79"/>
      <c r="CI960" s="27">
        <f t="shared" si="1"/>
        <v>0</v>
      </c>
    </row>
    <row r="961" spans="1:87" ht="34.5" customHeight="1" x14ac:dyDescent="0.25">
      <c r="A961" s="23">
        <f t="shared" si="0"/>
        <v>949</v>
      </c>
      <c r="B961" s="179"/>
      <c r="C961" s="79"/>
      <c r="D961" s="181"/>
      <c r="E961" s="78"/>
      <c r="F961" s="79"/>
      <c r="G961" s="188"/>
      <c r="H961" s="79"/>
      <c r="I961" s="24"/>
      <c r="J961" s="25"/>
      <c r="K961" s="184"/>
      <c r="L961" s="79"/>
      <c r="M961" s="189"/>
      <c r="N961" s="79"/>
      <c r="O961" s="186"/>
      <c r="P961" s="79"/>
      <c r="Q961" s="190"/>
      <c r="R961" s="79"/>
      <c r="S961" s="181"/>
      <c r="T961" s="79"/>
      <c r="U961" s="181"/>
      <c r="V961" s="79"/>
      <c r="W961" s="179"/>
      <c r="X961" s="79"/>
      <c r="Y961" s="179"/>
      <c r="Z961" s="79"/>
      <c r="AA961" s="181"/>
      <c r="AB961" s="79"/>
      <c r="AC961" s="181"/>
      <c r="AD961" s="79"/>
      <c r="AE961" s="179"/>
      <c r="AF961" s="79"/>
      <c r="AG961" s="179"/>
      <c r="AH961" s="79"/>
      <c r="AI961" s="181"/>
      <c r="AJ961" s="79"/>
      <c r="AK961" s="181"/>
      <c r="AL961" s="79"/>
      <c r="AM961" s="179"/>
      <c r="AN961" s="79"/>
      <c r="AO961" s="179"/>
      <c r="AP961" s="79"/>
      <c r="AQ961" s="181"/>
      <c r="AR961" s="79"/>
      <c r="AS961" s="181"/>
      <c r="AT961" s="79"/>
      <c r="AU961" s="179"/>
      <c r="AV961" s="79"/>
      <c r="AW961" s="179"/>
      <c r="AX961" s="79"/>
      <c r="AY961" s="181"/>
      <c r="AZ961" s="79"/>
      <c r="BA961" s="181"/>
      <c r="BB961" s="79"/>
      <c r="BC961" s="179"/>
      <c r="BD961" s="79"/>
      <c r="BE961" s="179"/>
      <c r="BF961" s="79"/>
      <c r="BG961" s="181"/>
      <c r="BH961" s="79"/>
      <c r="BI961" s="181"/>
      <c r="BJ961" s="79"/>
      <c r="BK961" s="179"/>
      <c r="BL961" s="79"/>
      <c r="BM961" s="179"/>
      <c r="BN961" s="79"/>
      <c r="BO961" s="180"/>
      <c r="BP961" s="78"/>
      <c r="BQ961" s="79"/>
      <c r="BR961" s="26"/>
      <c r="BS961" s="191"/>
      <c r="BT961" s="79"/>
      <c r="BU961" s="194"/>
      <c r="BV961" s="78"/>
      <c r="BW961" s="78"/>
      <c r="BX961" s="78"/>
      <c r="BY961" s="78"/>
      <c r="BZ961" s="78"/>
      <c r="CA961" s="79"/>
      <c r="CB961" s="192"/>
      <c r="CC961" s="78"/>
      <c r="CD961" s="78"/>
      <c r="CE961" s="78"/>
      <c r="CF961" s="78"/>
      <c r="CG961" s="78"/>
      <c r="CH961" s="79"/>
      <c r="CI961" s="27">
        <f t="shared" si="1"/>
        <v>0</v>
      </c>
    </row>
    <row r="962" spans="1:87" ht="34.5" customHeight="1" x14ac:dyDescent="0.25">
      <c r="A962" s="23">
        <f t="shared" si="0"/>
        <v>950</v>
      </c>
      <c r="B962" s="182"/>
      <c r="C962" s="79"/>
      <c r="D962" s="179"/>
      <c r="E962" s="78"/>
      <c r="F962" s="79"/>
      <c r="G962" s="183"/>
      <c r="H962" s="79"/>
      <c r="I962" s="24"/>
      <c r="J962" s="28"/>
      <c r="K962" s="184"/>
      <c r="L962" s="79"/>
      <c r="M962" s="185"/>
      <c r="N962" s="79"/>
      <c r="O962" s="186"/>
      <c r="P962" s="79"/>
      <c r="Q962" s="187"/>
      <c r="R962" s="79"/>
      <c r="S962" s="181"/>
      <c r="T962" s="79"/>
      <c r="U962" s="181"/>
      <c r="V962" s="79"/>
      <c r="W962" s="182"/>
      <c r="X962" s="79"/>
      <c r="Y962" s="182"/>
      <c r="Z962" s="79"/>
      <c r="AA962" s="181"/>
      <c r="AB962" s="79"/>
      <c r="AC962" s="181"/>
      <c r="AD962" s="79"/>
      <c r="AE962" s="182"/>
      <c r="AF962" s="79"/>
      <c r="AG962" s="182"/>
      <c r="AH962" s="79"/>
      <c r="AI962" s="181"/>
      <c r="AJ962" s="79"/>
      <c r="AK962" s="181"/>
      <c r="AL962" s="79"/>
      <c r="AM962" s="182"/>
      <c r="AN962" s="79"/>
      <c r="AO962" s="182"/>
      <c r="AP962" s="79"/>
      <c r="AQ962" s="181"/>
      <c r="AR962" s="79"/>
      <c r="AS962" s="181"/>
      <c r="AT962" s="79"/>
      <c r="AU962" s="182"/>
      <c r="AV962" s="79"/>
      <c r="AW962" s="182"/>
      <c r="AX962" s="79"/>
      <c r="AY962" s="181"/>
      <c r="AZ962" s="79"/>
      <c r="BA962" s="181"/>
      <c r="BB962" s="79"/>
      <c r="BC962" s="182"/>
      <c r="BD962" s="79"/>
      <c r="BE962" s="182"/>
      <c r="BF962" s="79"/>
      <c r="BG962" s="181"/>
      <c r="BH962" s="79"/>
      <c r="BI962" s="181"/>
      <c r="BJ962" s="79"/>
      <c r="BK962" s="182"/>
      <c r="BL962" s="79"/>
      <c r="BM962" s="182"/>
      <c r="BN962" s="79"/>
      <c r="BO962" s="180"/>
      <c r="BP962" s="78"/>
      <c r="BQ962" s="79"/>
      <c r="BR962" s="26"/>
      <c r="BS962" s="193"/>
      <c r="BT962" s="79"/>
      <c r="BU962" s="194"/>
      <c r="BV962" s="78"/>
      <c r="BW962" s="78"/>
      <c r="BX962" s="78"/>
      <c r="BY962" s="78"/>
      <c r="BZ962" s="78"/>
      <c r="CA962" s="79"/>
      <c r="CB962" s="192"/>
      <c r="CC962" s="78"/>
      <c r="CD962" s="78"/>
      <c r="CE962" s="78"/>
      <c r="CF962" s="78"/>
      <c r="CG962" s="78"/>
      <c r="CH962" s="79"/>
      <c r="CI962" s="27">
        <f t="shared" si="1"/>
        <v>0</v>
      </c>
    </row>
    <row r="963" spans="1:87" ht="34.5" customHeight="1" x14ac:dyDescent="0.25">
      <c r="A963" s="23">
        <f t="shared" si="0"/>
        <v>951</v>
      </c>
      <c r="B963" s="179"/>
      <c r="C963" s="79"/>
      <c r="D963" s="181"/>
      <c r="E963" s="78"/>
      <c r="F963" s="79"/>
      <c r="G963" s="188"/>
      <c r="H963" s="79"/>
      <c r="I963" s="24"/>
      <c r="J963" s="25"/>
      <c r="K963" s="184"/>
      <c r="L963" s="79"/>
      <c r="M963" s="189"/>
      <c r="N963" s="79"/>
      <c r="O963" s="186"/>
      <c r="P963" s="79"/>
      <c r="Q963" s="190"/>
      <c r="R963" s="79"/>
      <c r="S963" s="181"/>
      <c r="T963" s="79"/>
      <c r="U963" s="181"/>
      <c r="V963" s="79"/>
      <c r="W963" s="179"/>
      <c r="X963" s="79"/>
      <c r="Y963" s="179"/>
      <c r="Z963" s="79"/>
      <c r="AA963" s="181"/>
      <c r="AB963" s="79"/>
      <c r="AC963" s="181"/>
      <c r="AD963" s="79"/>
      <c r="AE963" s="179"/>
      <c r="AF963" s="79"/>
      <c r="AG963" s="179"/>
      <c r="AH963" s="79"/>
      <c r="AI963" s="181"/>
      <c r="AJ963" s="79"/>
      <c r="AK963" s="181"/>
      <c r="AL963" s="79"/>
      <c r="AM963" s="179"/>
      <c r="AN963" s="79"/>
      <c r="AO963" s="179"/>
      <c r="AP963" s="79"/>
      <c r="AQ963" s="181"/>
      <c r="AR963" s="79"/>
      <c r="AS963" s="181"/>
      <c r="AT963" s="79"/>
      <c r="AU963" s="179"/>
      <c r="AV963" s="79"/>
      <c r="AW963" s="179"/>
      <c r="AX963" s="79"/>
      <c r="AY963" s="181"/>
      <c r="AZ963" s="79"/>
      <c r="BA963" s="181"/>
      <c r="BB963" s="79"/>
      <c r="BC963" s="179"/>
      <c r="BD963" s="79"/>
      <c r="BE963" s="179"/>
      <c r="BF963" s="79"/>
      <c r="BG963" s="181"/>
      <c r="BH963" s="79"/>
      <c r="BI963" s="181"/>
      <c r="BJ963" s="79"/>
      <c r="BK963" s="179"/>
      <c r="BL963" s="79"/>
      <c r="BM963" s="179"/>
      <c r="BN963" s="79"/>
      <c r="BO963" s="180"/>
      <c r="BP963" s="78"/>
      <c r="BQ963" s="79"/>
      <c r="BR963" s="26"/>
      <c r="BS963" s="191"/>
      <c r="BT963" s="79"/>
      <c r="BU963" s="194"/>
      <c r="BV963" s="78"/>
      <c r="BW963" s="78"/>
      <c r="BX963" s="78"/>
      <c r="BY963" s="78"/>
      <c r="BZ963" s="78"/>
      <c r="CA963" s="79"/>
      <c r="CB963" s="192"/>
      <c r="CC963" s="78"/>
      <c r="CD963" s="78"/>
      <c r="CE963" s="78"/>
      <c r="CF963" s="78"/>
      <c r="CG963" s="78"/>
      <c r="CH963" s="79"/>
      <c r="CI963" s="27">
        <f t="shared" si="1"/>
        <v>0</v>
      </c>
    </row>
    <row r="964" spans="1:87" ht="34.5" customHeight="1" x14ac:dyDescent="0.25">
      <c r="A964" s="23">
        <f t="shared" si="0"/>
        <v>952</v>
      </c>
      <c r="B964" s="182"/>
      <c r="C964" s="79"/>
      <c r="D964" s="179"/>
      <c r="E964" s="78"/>
      <c r="F964" s="79"/>
      <c r="G964" s="183"/>
      <c r="H964" s="79"/>
      <c r="I964" s="24"/>
      <c r="J964" s="28"/>
      <c r="K964" s="184"/>
      <c r="L964" s="79"/>
      <c r="M964" s="185"/>
      <c r="N964" s="79"/>
      <c r="O964" s="186"/>
      <c r="P964" s="79"/>
      <c r="Q964" s="187"/>
      <c r="R964" s="79"/>
      <c r="S964" s="181"/>
      <c r="T964" s="79"/>
      <c r="U964" s="181"/>
      <c r="V964" s="79"/>
      <c r="W964" s="182"/>
      <c r="X964" s="79"/>
      <c r="Y964" s="182"/>
      <c r="Z964" s="79"/>
      <c r="AA964" s="181"/>
      <c r="AB964" s="79"/>
      <c r="AC964" s="181"/>
      <c r="AD964" s="79"/>
      <c r="AE964" s="182"/>
      <c r="AF964" s="79"/>
      <c r="AG964" s="182"/>
      <c r="AH964" s="79"/>
      <c r="AI964" s="181"/>
      <c r="AJ964" s="79"/>
      <c r="AK964" s="181"/>
      <c r="AL964" s="79"/>
      <c r="AM964" s="182"/>
      <c r="AN964" s="79"/>
      <c r="AO964" s="182"/>
      <c r="AP964" s="79"/>
      <c r="AQ964" s="181"/>
      <c r="AR964" s="79"/>
      <c r="AS964" s="181"/>
      <c r="AT964" s="79"/>
      <c r="AU964" s="182"/>
      <c r="AV964" s="79"/>
      <c r="AW964" s="182"/>
      <c r="AX964" s="79"/>
      <c r="AY964" s="181"/>
      <c r="AZ964" s="79"/>
      <c r="BA964" s="181"/>
      <c r="BB964" s="79"/>
      <c r="BC964" s="182"/>
      <c r="BD964" s="79"/>
      <c r="BE964" s="182"/>
      <c r="BF964" s="79"/>
      <c r="BG964" s="181"/>
      <c r="BH964" s="79"/>
      <c r="BI964" s="181"/>
      <c r="BJ964" s="79"/>
      <c r="BK964" s="182"/>
      <c r="BL964" s="79"/>
      <c r="BM964" s="182"/>
      <c r="BN964" s="79"/>
      <c r="BO964" s="180"/>
      <c r="BP964" s="78"/>
      <c r="BQ964" s="79"/>
      <c r="BR964" s="26"/>
      <c r="BS964" s="193"/>
      <c r="BT964" s="79"/>
      <c r="BU964" s="194"/>
      <c r="BV964" s="78"/>
      <c r="BW964" s="78"/>
      <c r="BX964" s="78"/>
      <c r="BY964" s="78"/>
      <c r="BZ964" s="78"/>
      <c r="CA964" s="79"/>
      <c r="CB964" s="192"/>
      <c r="CC964" s="78"/>
      <c r="CD964" s="78"/>
      <c r="CE964" s="78"/>
      <c r="CF964" s="78"/>
      <c r="CG964" s="78"/>
      <c r="CH964" s="79"/>
      <c r="CI964" s="27">
        <f t="shared" si="1"/>
        <v>0</v>
      </c>
    </row>
    <row r="965" spans="1:87" ht="34.5" customHeight="1" x14ac:dyDescent="0.25">
      <c r="A965" s="23">
        <f t="shared" si="0"/>
        <v>953</v>
      </c>
      <c r="B965" s="179"/>
      <c r="C965" s="79"/>
      <c r="D965" s="181"/>
      <c r="E965" s="78"/>
      <c r="F965" s="79"/>
      <c r="G965" s="188"/>
      <c r="H965" s="79"/>
      <c r="I965" s="24"/>
      <c r="J965" s="25"/>
      <c r="K965" s="184"/>
      <c r="L965" s="79"/>
      <c r="M965" s="189"/>
      <c r="N965" s="79"/>
      <c r="O965" s="186"/>
      <c r="P965" s="79"/>
      <c r="Q965" s="190"/>
      <c r="R965" s="79"/>
      <c r="S965" s="181"/>
      <c r="T965" s="79"/>
      <c r="U965" s="181"/>
      <c r="V965" s="79"/>
      <c r="W965" s="179"/>
      <c r="X965" s="79"/>
      <c r="Y965" s="179"/>
      <c r="Z965" s="79"/>
      <c r="AA965" s="181"/>
      <c r="AB965" s="79"/>
      <c r="AC965" s="181"/>
      <c r="AD965" s="79"/>
      <c r="AE965" s="179"/>
      <c r="AF965" s="79"/>
      <c r="AG965" s="179"/>
      <c r="AH965" s="79"/>
      <c r="AI965" s="181"/>
      <c r="AJ965" s="79"/>
      <c r="AK965" s="181"/>
      <c r="AL965" s="79"/>
      <c r="AM965" s="179"/>
      <c r="AN965" s="79"/>
      <c r="AO965" s="179"/>
      <c r="AP965" s="79"/>
      <c r="AQ965" s="181"/>
      <c r="AR965" s="79"/>
      <c r="AS965" s="181"/>
      <c r="AT965" s="79"/>
      <c r="AU965" s="179"/>
      <c r="AV965" s="79"/>
      <c r="AW965" s="179"/>
      <c r="AX965" s="79"/>
      <c r="AY965" s="181"/>
      <c r="AZ965" s="79"/>
      <c r="BA965" s="181"/>
      <c r="BB965" s="79"/>
      <c r="BC965" s="179"/>
      <c r="BD965" s="79"/>
      <c r="BE965" s="179"/>
      <c r="BF965" s="79"/>
      <c r="BG965" s="181"/>
      <c r="BH965" s="79"/>
      <c r="BI965" s="181"/>
      <c r="BJ965" s="79"/>
      <c r="BK965" s="179"/>
      <c r="BL965" s="79"/>
      <c r="BM965" s="179"/>
      <c r="BN965" s="79"/>
      <c r="BO965" s="180"/>
      <c r="BP965" s="78"/>
      <c r="BQ965" s="79"/>
      <c r="BR965" s="26"/>
      <c r="BS965" s="191"/>
      <c r="BT965" s="79"/>
      <c r="BU965" s="194"/>
      <c r="BV965" s="78"/>
      <c r="BW965" s="78"/>
      <c r="BX965" s="78"/>
      <c r="BY965" s="78"/>
      <c r="BZ965" s="78"/>
      <c r="CA965" s="79"/>
      <c r="CB965" s="192"/>
      <c r="CC965" s="78"/>
      <c r="CD965" s="78"/>
      <c r="CE965" s="78"/>
      <c r="CF965" s="78"/>
      <c r="CG965" s="78"/>
      <c r="CH965" s="79"/>
      <c r="CI965" s="27">
        <f t="shared" si="1"/>
        <v>0</v>
      </c>
    </row>
    <row r="966" spans="1:87" ht="34.5" customHeight="1" x14ac:dyDescent="0.25">
      <c r="A966" s="23">
        <f t="shared" si="0"/>
        <v>954</v>
      </c>
      <c r="B966" s="182"/>
      <c r="C966" s="79"/>
      <c r="D966" s="179"/>
      <c r="E966" s="78"/>
      <c r="F966" s="79"/>
      <c r="G966" s="183"/>
      <c r="H966" s="79"/>
      <c r="I966" s="24"/>
      <c r="J966" s="28"/>
      <c r="K966" s="184"/>
      <c r="L966" s="79"/>
      <c r="M966" s="185"/>
      <c r="N966" s="79"/>
      <c r="O966" s="186"/>
      <c r="P966" s="79"/>
      <c r="Q966" s="187"/>
      <c r="R966" s="79"/>
      <c r="S966" s="181"/>
      <c r="T966" s="79"/>
      <c r="U966" s="181"/>
      <c r="V966" s="79"/>
      <c r="W966" s="182"/>
      <c r="X966" s="79"/>
      <c r="Y966" s="182"/>
      <c r="Z966" s="79"/>
      <c r="AA966" s="181"/>
      <c r="AB966" s="79"/>
      <c r="AC966" s="181"/>
      <c r="AD966" s="79"/>
      <c r="AE966" s="182"/>
      <c r="AF966" s="79"/>
      <c r="AG966" s="182"/>
      <c r="AH966" s="79"/>
      <c r="AI966" s="181"/>
      <c r="AJ966" s="79"/>
      <c r="AK966" s="181"/>
      <c r="AL966" s="79"/>
      <c r="AM966" s="182"/>
      <c r="AN966" s="79"/>
      <c r="AO966" s="182"/>
      <c r="AP966" s="79"/>
      <c r="AQ966" s="181"/>
      <c r="AR966" s="79"/>
      <c r="AS966" s="181"/>
      <c r="AT966" s="79"/>
      <c r="AU966" s="182"/>
      <c r="AV966" s="79"/>
      <c r="AW966" s="182"/>
      <c r="AX966" s="79"/>
      <c r="AY966" s="181"/>
      <c r="AZ966" s="79"/>
      <c r="BA966" s="181"/>
      <c r="BB966" s="79"/>
      <c r="BC966" s="182"/>
      <c r="BD966" s="79"/>
      <c r="BE966" s="182"/>
      <c r="BF966" s="79"/>
      <c r="BG966" s="181"/>
      <c r="BH966" s="79"/>
      <c r="BI966" s="181"/>
      <c r="BJ966" s="79"/>
      <c r="BK966" s="182"/>
      <c r="BL966" s="79"/>
      <c r="BM966" s="182"/>
      <c r="BN966" s="79"/>
      <c r="BO966" s="180"/>
      <c r="BP966" s="78"/>
      <c r="BQ966" s="79"/>
      <c r="BR966" s="26"/>
      <c r="BS966" s="193"/>
      <c r="BT966" s="79"/>
      <c r="BU966" s="194"/>
      <c r="BV966" s="78"/>
      <c r="BW966" s="78"/>
      <c r="BX966" s="78"/>
      <c r="BY966" s="78"/>
      <c r="BZ966" s="78"/>
      <c r="CA966" s="79"/>
      <c r="CB966" s="192"/>
      <c r="CC966" s="78"/>
      <c r="CD966" s="78"/>
      <c r="CE966" s="78"/>
      <c r="CF966" s="78"/>
      <c r="CG966" s="78"/>
      <c r="CH966" s="79"/>
      <c r="CI966" s="27">
        <f t="shared" si="1"/>
        <v>0</v>
      </c>
    </row>
    <row r="967" spans="1:87" ht="34.5" customHeight="1" x14ac:dyDescent="0.25">
      <c r="A967" s="23">
        <f t="shared" si="0"/>
        <v>955</v>
      </c>
      <c r="B967" s="179"/>
      <c r="C967" s="79"/>
      <c r="D967" s="181"/>
      <c r="E967" s="78"/>
      <c r="F967" s="79"/>
      <c r="G967" s="188"/>
      <c r="H967" s="79"/>
      <c r="I967" s="24"/>
      <c r="J967" s="25"/>
      <c r="K967" s="184"/>
      <c r="L967" s="79"/>
      <c r="M967" s="189"/>
      <c r="N967" s="79"/>
      <c r="O967" s="186"/>
      <c r="P967" s="79"/>
      <c r="Q967" s="190"/>
      <c r="R967" s="79"/>
      <c r="S967" s="181"/>
      <c r="T967" s="79"/>
      <c r="U967" s="181"/>
      <c r="V967" s="79"/>
      <c r="W967" s="179"/>
      <c r="X967" s="79"/>
      <c r="Y967" s="179"/>
      <c r="Z967" s="79"/>
      <c r="AA967" s="181"/>
      <c r="AB967" s="79"/>
      <c r="AC967" s="181"/>
      <c r="AD967" s="79"/>
      <c r="AE967" s="179"/>
      <c r="AF967" s="79"/>
      <c r="AG967" s="179"/>
      <c r="AH967" s="79"/>
      <c r="AI967" s="181"/>
      <c r="AJ967" s="79"/>
      <c r="AK967" s="181"/>
      <c r="AL967" s="79"/>
      <c r="AM967" s="179"/>
      <c r="AN967" s="79"/>
      <c r="AO967" s="179"/>
      <c r="AP967" s="79"/>
      <c r="AQ967" s="181"/>
      <c r="AR967" s="79"/>
      <c r="AS967" s="181"/>
      <c r="AT967" s="79"/>
      <c r="AU967" s="179"/>
      <c r="AV967" s="79"/>
      <c r="AW967" s="179"/>
      <c r="AX967" s="79"/>
      <c r="AY967" s="181"/>
      <c r="AZ967" s="79"/>
      <c r="BA967" s="181"/>
      <c r="BB967" s="79"/>
      <c r="BC967" s="179"/>
      <c r="BD967" s="79"/>
      <c r="BE967" s="179"/>
      <c r="BF967" s="79"/>
      <c r="BG967" s="181"/>
      <c r="BH967" s="79"/>
      <c r="BI967" s="181"/>
      <c r="BJ967" s="79"/>
      <c r="BK967" s="179"/>
      <c r="BL967" s="79"/>
      <c r="BM967" s="179"/>
      <c r="BN967" s="79"/>
      <c r="BO967" s="180"/>
      <c r="BP967" s="78"/>
      <c r="BQ967" s="79"/>
      <c r="BR967" s="26"/>
      <c r="BS967" s="191"/>
      <c r="BT967" s="79"/>
      <c r="BU967" s="194"/>
      <c r="BV967" s="78"/>
      <c r="BW967" s="78"/>
      <c r="BX967" s="78"/>
      <c r="BY967" s="78"/>
      <c r="BZ967" s="78"/>
      <c r="CA967" s="79"/>
      <c r="CB967" s="192"/>
      <c r="CC967" s="78"/>
      <c r="CD967" s="78"/>
      <c r="CE967" s="78"/>
      <c r="CF967" s="78"/>
      <c r="CG967" s="78"/>
      <c r="CH967" s="79"/>
      <c r="CI967" s="27">
        <f t="shared" si="1"/>
        <v>0</v>
      </c>
    </row>
    <row r="968" spans="1:87" ht="34.5" customHeight="1" x14ac:dyDescent="0.25">
      <c r="A968" s="23">
        <f t="shared" si="0"/>
        <v>956</v>
      </c>
      <c r="B968" s="182"/>
      <c r="C968" s="79"/>
      <c r="D968" s="179"/>
      <c r="E968" s="78"/>
      <c r="F968" s="79"/>
      <c r="G968" s="183"/>
      <c r="H968" s="79"/>
      <c r="I968" s="24"/>
      <c r="J968" s="28"/>
      <c r="K968" s="184"/>
      <c r="L968" s="79"/>
      <c r="M968" s="185"/>
      <c r="N968" s="79"/>
      <c r="O968" s="186"/>
      <c r="P968" s="79"/>
      <c r="Q968" s="187"/>
      <c r="R968" s="79"/>
      <c r="S968" s="181"/>
      <c r="T968" s="79"/>
      <c r="U968" s="181"/>
      <c r="V968" s="79"/>
      <c r="W968" s="182"/>
      <c r="X968" s="79"/>
      <c r="Y968" s="182"/>
      <c r="Z968" s="79"/>
      <c r="AA968" s="181"/>
      <c r="AB968" s="79"/>
      <c r="AC968" s="181"/>
      <c r="AD968" s="79"/>
      <c r="AE968" s="182"/>
      <c r="AF968" s="79"/>
      <c r="AG968" s="182"/>
      <c r="AH968" s="79"/>
      <c r="AI968" s="181"/>
      <c r="AJ968" s="79"/>
      <c r="AK968" s="181"/>
      <c r="AL968" s="79"/>
      <c r="AM968" s="182"/>
      <c r="AN968" s="79"/>
      <c r="AO968" s="182"/>
      <c r="AP968" s="79"/>
      <c r="AQ968" s="181"/>
      <c r="AR968" s="79"/>
      <c r="AS968" s="181"/>
      <c r="AT968" s="79"/>
      <c r="AU968" s="182"/>
      <c r="AV968" s="79"/>
      <c r="AW968" s="182"/>
      <c r="AX968" s="79"/>
      <c r="AY968" s="181"/>
      <c r="AZ968" s="79"/>
      <c r="BA968" s="181"/>
      <c r="BB968" s="79"/>
      <c r="BC968" s="182"/>
      <c r="BD968" s="79"/>
      <c r="BE968" s="182"/>
      <c r="BF968" s="79"/>
      <c r="BG968" s="181"/>
      <c r="BH968" s="79"/>
      <c r="BI968" s="181"/>
      <c r="BJ968" s="79"/>
      <c r="BK968" s="182"/>
      <c r="BL968" s="79"/>
      <c r="BM968" s="182"/>
      <c r="BN968" s="79"/>
      <c r="BO968" s="180"/>
      <c r="BP968" s="78"/>
      <c r="BQ968" s="79"/>
      <c r="BR968" s="26"/>
      <c r="BS968" s="193"/>
      <c r="BT968" s="79"/>
      <c r="BU968" s="194"/>
      <c r="BV968" s="78"/>
      <c r="BW968" s="78"/>
      <c r="BX968" s="78"/>
      <c r="BY968" s="78"/>
      <c r="BZ968" s="78"/>
      <c r="CA968" s="79"/>
      <c r="CB968" s="192"/>
      <c r="CC968" s="78"/>
      <c r="CD968" s="78"/>
      <c r="CE968" s="78"/>
      <c r="CF968" s="78"/>
      <c r="CG968" s="78"/>
      <c r="CH968" s="79"/>
      <c r="CI968" s="27">
        <f t="shared" si="1"/>
        <v>0</v>
      </c>
    </row>
    <row r="969" spans="1:87" ht="34.5" customHeight="1" x14ac:dyDescent="0.25">
      <c r="A969" s="23">
        <f t="shared" si="0"/>
        <v>957</v>
      </c>
      <c r="B969" s="179"/>
      <c r="C969" s="79"/>
      <c r="D969" s="181"/>
      <c r="E969" s="78"/>
      <c r="F969" s="79"/>
      <c r="G969" s="188"/>
      <c r="H969" s="79"/>
      <c r="I969" s="24"/>
      <c r="J969" s="25"/>
      <c r="K969" s="184"/>
      <c r="L969" s="79"/>
      <c r="M969" s="189"/>
      <c r="N969" s="79"/>
      <c r="O969" s="186"/>
      <c r="P969" s="79"/>
      <c r="Q969" s="190"/>
      <c r="R969" s="79"/>
      <c r="S969" s="181"/>
      <c r="T969" s="79"/>
      <c r="U969" s="181"/>
      <c r="V969" s="79"/>
      <c r="W969" s="179"/>
      <c r="X969" s="79"/>
      <c r="Y969" s="179"/>
      <c r="Z969" s="79"/>
      <c r="AA969" s="181"/>
      <c r="AB969" s="79"/>
      <c r="AC969" s="181"/>
      <c r="AD969" s="79"/>
      <c r="AE969" s="179"/>
      <c r="AF969" s="79"/>
      <c r="AG969" s="179"/>
      <c r="AH969" s="79"/>
      <c r="AI969" s="181"/>
      <c r="AJ969" s="79"/>
      <c r="AK969" s="181"/>
      <c r="AL969" s="79"/>
      <c r="AM969" s="179"/>
      <c r="AN969" s="79"/>
      <c r="AO969" s="179"/>
      <c r="AP969" s="79"/>
      <c r="AQ969" s="181"/>
      <c r="AR969" s="79"/>
      <c r="AS969" s="181"/>
      <c r="AT969" s="79"/>
      <c r="AU969" s="179"/>
      <c r="AV969" s="79"/>
      <c r="AW969" s="179"/>
      <c r="AX969" s="79"/>
      <c r="AY969" s="181"/>
      <c r="AZ969" s="79"/>
      <c r="BA969" s="181"/>
      <c r="BB969" s="79"/>
      <c r="BC969" s="179"/>
      <c r="BD969" s="79"/>
      <c r="BE969" s="179"/>
      <c r="BF969" s="79"/>
      <c r="BG969" s="181"/>
      <c r="BH969" s="79"/>
      <c r="BI969" s="181"/>
      <c r="BJ969" s="79"/>
      <c r="BK969" s="179"/>
      <c r="BL969" s="79"/>
      <c r="BM969" s="179"/>
      <c r="BN969" s="79"/>
      <c r="BO969" s="180"/>
      <c r="BP969" s="78"/>
      <c r="BQ969" s="79"/>
      <c r="BR969" s="26"/>
      <c r="BS969" s="191"/>
      <c r="BT969" s="79"/>
      <c r="BU969" s="194"/>
      <c r="BV969" s="78"/>
      <c r="BW969" s="78"/>
      <c r="BX969" s="78"/>
      <c r="BY969" s="78"/>
      <c r="BZ969" s="78"/>
      <c r="CA969" s="79"/>
      <c r="CB969" s="192"/>
      <c r="CC969" s="78"/>
      <c r="CD969" s="78"/>
      <c r="CE969" s="78"/>
      <c r="CF969" s="78"/>
      <c r="CG969" s="78"/>
      <c r="CH969" s="79"/>
      <c r="CI969" s="27">
        <f t="shared" si="1"/>
        <v>0</v>
      </c>
    </row>
    <row r="970" spans="1:87" ht="34.5" customHeight="1" x14ac:dyDescent="0.25">
      <c r="A970" s="23">
        <f t="shared" si="0"/>
        <v>958</v>
      </c>
      <c r="B970" s="182"/>
      <c r="C970" s="79"/>
      <c r="D970" s="179"/>
      <c r="E970" s="78"/>
      <c r="F970" s="79"/>
      <c r="G970" s="183"/>
      <c r="H970" s="79"/>
      <c r="I970" s="24"/>
      <c r="J970" s="28"/>
      <c r="K970" s="184"/>
      <c r="L970" s="79"/>
      <c r="M970" s="185"/>
      <c r="N970" s="79"/>
      <c r="O970" s="186"/>
      <c r="P970" s="79"/>
      <c r="Q970" s="187"/>
      <c r="R970" s="79"/>
      <c r="S970" s="181"/>
      <c r="T970" s="79"/>
      <c r="U970" s="181"/>
      <c r="V970" s="79"/>
      <c r="W970" s="182"/>
      <c r="X970" s="79"/>
      <c r="Y970" s="182"/>
      <c r="Z970" s="79"/>
      <c r="AA970" s="181"/>
      <c r="AB970" s="79"/>
      <c r="AC970" s="181"/>
      <c r="AD970" s="79"/>
      <c r="AE970" s="182"/>
      <c r="AF970" s="79"/>
      <c r="AG970" s="182"/>
      <c r="AH970" s="79"/>
      <c r="AI970" s="181"/>
      <c r="AJ970" s="79"/>
      <c r="AK970" s="181"/>
      <c r="AL970" s="79"/>
      <c r="AM970" s="182"/>
      <c r="AN970" s="79"/>
      <c r="AO970" s="182"/>
      <c r="AP970" s="79"/>
      <c r="AQ970" s="181"/>
      <c r="AR970" s="79"/>
      <c r="AS970" s="181"/>
      <c r="AT970" s="79"/>
      <c r="AU970" s="182"/>
      <c r="AV970" s="79"/>
      <c r="AW970" s="182"/>
      <c r="AX970" s="79"/>
      <c r="AY970" s="181"/>
      <c r="AZ970" s="79"/>
      <c r="BA970" s="181"/>
      <c r="BB970" s="79"/>
      <c r="BC970" s="182"/>
      <c r="BD970" s="79"/>
      <c r="BE970" s="182"/>
      <c r="BF970" s="79"/>
      <c r="BG970" s="181"/>
      <c r="BH970" s="79"/>
      <c r="BI970" s="181"/>
      <c r="BJ970" s="79"/>
      <c r="BK970" s="182"/>
      <c r="BL970" s="79"/>
      <c r="BM970" s="182"/>
      <c r="BN970" s="79"/>
      <c r="BO970" s="180"/>
      <c r="BP970" s="78"/>
      <c r="BQ970" s="79"/>
      <c r="BR970" s="26"/>
      <c r="BS970" s="193"/>
      <c r="BT970" s="79"/>
      <c r="BU970" s="194"/>
      <c r="BV970" s="78"/>
      <c r="BW970" s="78"/>
      <c r="BX970" s="78"/>
      <c r="BY970" s="78"/>
      <c r="BZ970" s="78"/>
      <c r="CA970" s="79"/>
      <c r="CB970" s="192"/>
      <c r="CC970" s="78"/>
      <c r="CD970" s="78"/>
      <c r="CE970" s="78"/>
      <c r="CF970" s="78"/>
      <c r="CG970" s="78"/>
      <c r="CH970" s="79"/>
      <c r="CI970" s="27">
        <f t="shared" si="1"/>
        <v>0</v>
      </c>
    </row>
    <row r="971" spans="1:87" ht="34.5" customHeight="1" x14ac:dyDescent="0.25">
      <c r="A971" s="23">
        <f t="shared" si="0"/>
        <v>959</v>
      </c>
      <c r="B971" s="179"/>
      <c r="C971" s="79"/>
      <c r="D971" s="181"/>
      <c r="E971" s="78"/>
      <c r="F971" s="79"/>
      <c r="G971" s="188"/>
      <c r="H971" s="79"/>
      <c r="I971" s="24"/>
      <c r="J971" s="25"/>
      <c r="K971" s="184"/>
      <c r="L971" s="79"/>
      <c r="M971" s="189"/>
      <c r="N971" s="79"/>
      <c r="O971" s="186"/>
      <c r="P971" s="79"/>
      <c r="Q971" s="190"/>
      <c r="R971" s="79"/>
      <c r="S971" s="181"/>
      <c r="T971" s="79"/>
      <c r="U971" s="181"/>
      <c r="V971" s="79"/>
      <c r="W971" s="179"/>
      <c r="X971" s="79"/>
      <c r="Y971" s="179"/>
      <c r="Z971" s="79"/>
      <c r="AA971" s="181"/>
      <c r="AB971" s="79"/>
      <c r="AC971" s="181"/>
      <c r="AD971" s="79"/>
      <c r="AE971" s="179"/>
      <c r="AF971" s="79"/>
      <c r="AG971" s="179"/>
      <c r="AH971" s="79"/>
      <c r="AI971" s="181"/>
      <c r="AJ971" s="79"/>
      <c r="AK971" s="181"/>
      <c r="AL971" s="79"/>
      <c r="AM971" s="179"/>
      <c r="AN971" s="79"/>
      <c r="AO971" s="179"/>
      <c r="AP971" s="79"/>
      <c r="AQ971" s="181"/>
      <c r="AR971" s="79"/>
      <c r="AS971" s="181"/>
      <c r="AT971" s="79"/>
      <c r="AU971" s="179"/>
      <c r="AV971" s="79"/>
      <c r="AW971" s="179"/>
      <c r="AX971" s="79"/>
      <c r="AY971" s="181"/>
      <c r="AZ971" s="79"/>
      <c r="BA971" s="181"/>
      <c r="BB971" s="79"/>
      <c r="BC971" s="179"/>
      <c r="BD971" s="79"/>
      <c r="BE971" s="179"/>
      <c r="BF971" s="79"/>
      <c r="BG971" s="181"/>
      <c r="BH971" s="79"/>
      <c r="BI971" s="181"/>
      <c r="BJ971" s="79"/>
      <c r="BK971" s="179"/>
      <c r="BL971" s="79"/>
      <c r="BM971" s="179"/>
      <c r="BN971" s="79"/>
      <c r="BO971" s="180"/>
      <c r="BP971" s="78"/>
      <c r="BQ971" s="79"/>
      <c r="BR971" s="26"/>
      <c r="BS971" s="191"/>
      <c r="BT971" s="79"/>
      <c r="BU971" s="194"/>
      <c r="BV971" s="78"/>
      <c r="BW971" s="78"/>
      <c r="BX971" s="78"/>
      <c r="BY971" s="78"/>
      <c r="BZ971" s="78"/>
      <c r="CA971" s="79"/>
      <c r="CB971" s="192"/>
      <c r="CC971" s="78"/>
      <c r="CD971" s="78"/>
      <c r="CE971" s="78"/>
      <c r="CF971" s="78"/>
      <c r="CG971" s="78"/>
      <c r="CH971" s="79"/>
      <c r="CI971" s="27">
        <f t="shared" si="1"/>
        <v>0</v>
      </c>
    </row>
    <row r="972" spans="1:87" ht="34.5" customHeight="1" x14ac:dyDescent="0.25">
      <c r="A972" s="23">
        <f t="shared" si="0"/>
        <v>960</v>
      </c>
      <c r="B972" s="182"/>
      <c r="C972" s="79"/>
      <c r="D972" s="179"/>
      <c r="E972" s="78"/>
      <c r="F972" s="79"/>
      <c r="G972" s="183"/>
      <c r="H972" s="79"/>
      <c r="I972" s="24"/>
      <c r="J972" s="28"/>
      <c r="K972" s="184"/>
      <c r="L972" s="79"/>
      <c r="M972" s="185"/>
      <c r="N972" s="79"/>
      <c r="O972" s="186"/>
      <c r="P972" s="79"/>
      <c r="Q972" s="187"/>
      <c r="R972" s="79"/>
      <c r="S972" s="181"/>
      <c r="T972" s="79"/>
      <c r="U972" s="181"/>
      <c r="V972" s="79"/>
      <c r="W972" s="182"/>
      <c r="X972" s="79"/>
      <c r="Y972" s="182"/>
      <c r="Z972" s="79"/>
      <c r="AA972" s="181"/>
      <c r="AB972" s="79"/>
      <c r="AC972" s="181"/>
      <c r="AD972" s="79"/>
      <c r="AE972" s="182"/>
      <c r="AF972" s="79"/>
      <c r="AG972" s="182"/>
      <c r="AH972" s="79"/>
      <c r="AI972" s="181"/>
      <c r="AJ972" s="79"/>
      <c r="AK972" s="181"/>
      <c r="AL972" s="79"/>
      <c r="AM972" s="182"/>
      <c r="AN972" s="79"/>
      <c r="AO972" s="182"/>
      <c r="AP972" s="79"/>
      <c r="AQ972" s="181"/>
      <c r="AR972" s="79"/>
      <c r="AS972" s="181"/>
      <c r="AT972" s="79"/>
      <c r="AU972" s="182"/>
      <c r="AV972" s="79"/>
      <c r="AW972" s="182"/>
      <c r="AX972" s="79"/>
      <c r="AY972" s="181"/>
      <c r="AZ972" s="79"/>
      <c r="BA972" s="181"/>
      <c r="BB972" s="79"/>
      <c r="BC972" s="182"/>
      <c r="BD972" s="79"/>
      <c r="BE972" s="182"/>
      <c r="BF972" s="79"/>
      <c r="BG972" s="181"/>
      <c r="BH972" s="79"/>
      <c r="BI972" s="181"/>
      <c r="BJ972" s="79"/>
      <c r="BK972" s="182"/>
      <c r="BL972" s="79"/>
      <c r="BM972" s="182"/>
      <c r="BN972" s="79"/>
      <c r="BO972" s="180"/>
      <c r="BP972" s="78"/>
      <c r="BQ972" s="79"/>
      <c r="BR972" s="26"/>
      <c r="BS972" s="193"/>
      <c r="BT972" s="79"/>
      <c r="BU972" s="194"/>
      <c r="BV972" s="78"/>
      <c r="BW972" s="78"/>
      <c r="BX972" s="78"/>
      <c r="BY972" s="78"/>
      <c r="BZ972" s="78"/>
      <c r="CA972" s="79"/>
      <c r="CB972" s="192"/>
      <c r="CC972" s="78"/>
      <c r="CD972" s="78"/>
      <c r="CE972" s="78"/>
      <c r="CF972" s="78"/>
      <c r="CG972" s="78"/>
      <c r="CH972" s="79"/>
      <c r="CI972" s="27">
        <f t="shared" si="1"/>
        <v>0</v>
      </c>
    </row>
    <row r="973" spans="1:87" ht="34.5" customHeight="1" x14ac:dyDescent="0.25">
      <c r="A973" s="23">
        <f t="shared" si="0"/>
        <v>961</v>
      </c>
      <c r="B973" s="179"/>
      <c r="C973" s="79"/>
      <c r="D973" s="181"/>
      <c r="E973" s="78"/>
      <c r="F973" s="79"/>
      <c r="G973" s="188"/>
      <c r="H973" s="79"/>
      <c r="I973" s="24"/>
      <c r="J973" s="25"/>
      <c r="K973" s="184"/>
      <c r="L973" s="79"/>
      <c r="M973" s="189"/>
      <c r="N973" s="79"/>
      <c r="O973" s="186"/>
      <c r="P973" s="79"/>
      <c r="Q973" s="190"/>
      <c r="R973" s="79"/>
      <c r="S973" s="181"/>
      <c r="T973" s="79"/>
      <c r="U973" s="181"/>
      <c r="V973" s="79"/>
      <c r="W973" s="179"/>
      <c r="X973" s="79"/>
      <c r="Y973" s="179"/>
      <c r="Z973" s="79"/>
      <c r="AA973" s="181"/>
      <c r="AB973" s="79"/>
      <c r="AC973" s="181"/>
      <c r="AD973" s="79"/>
      <c r="AE973" s="179"/>
      <c r="AF973" s="79"/>
      <c r="AG973" s="179"/>
      <c r="AH973" s="79"/>
      <c r="AI973" s="181"/>
      <c r="AJ973" s="79"/>
      <c r="AK973" s="181"/>
      <c r="AL973" s="79"/>
      <c r="AM973" s="179"/>
      <c r="AN973" s="79"/>
      <c r="AO973" s="179"/>
      <c r="AP973" s="79"/>
      <c r="AQ973" s="181"/>
      <c r="AR973" s="79"/>
      <c r="AS973" s="181"/>
      <c r="AT973" s="79"/>
      <c r="AU973" s="179"/>
      <c r="AV973" s="79"/>
      <c r="AW973" s="179"/>
      <c r="AX973" s="79"/>
      <c r="AY973" s="181"/>
      <c r="AZ973" s="79"/>
      <c r="BA973" s="181"/>
      <c r="BB973" s="79"/>
      <c r="BC973" s="179"/>
      <c r="BD973" s="79"/>
      <c r="BE973" s="179"/>
      <c r="BF973" s="79"/>
      <c r="BG973" s="181"/>
      <c r="BH973" s="79"/>
      <c r="BI973" s="181"/>
      <c r="BJ973" s="79"/>
      <c r="BK973" s="179"/>
      <c r="BL973" s="79"/>
      <c r="BM973" s="179"/>
      <c r="BN973" s="79"/>
      <c r="BO973" s="180"/>
      <c r="BP973" s="78"/>
      <c r="BQ973" s="79"/>
      <c r="BR973" s="26"/>
      <c r="BS973" s="191"/>
      <c r="BT973" s="79"/>
      <c r="BU973" s="194"/>
      <c r="BV973" s="78"/>
      <c r="BW973" s="78"/>
      <c r="BX973" s="78"/>
      <c r="BY973" s="78"/>
      <c r="BZ973" s="78"/>
      <c r="CA973" s="79"/>
      <c r="CB973" s="192"/>
      <c r="CC973" s="78"/>
      <c r="CD973" s="78"/>
      <c r="CE973" s="78"/>
      <c r="CF973" s="78"/>
      <c r="CG973" s="78"/>
      <c r="CH973" s="79"/>
      <c r="CI973" s="27">
        <f t="shared" si="1"/>
        <v>0</v>
      </c>
    </row>
    <row r="974" spans="1:87" ht="34.5" customHeight="1" x14ac:dyDescent="0.25">
      <c r="A974" s="23">
        <f t="shared" si="0"/>
        <v>962</v>
      </c>
      <c r="B974" s="182"/>
      <c r="C974" s="79"/>
      <c r="D974" s="179"/>
      <c r="E974" s="78"/>
      <c r="F974" s="79"/>
      <c r="G974" s="183"/>
      <c r="H974" s="79"/>
      <c r="I974" s="24"/>
      <c r="J974" s="28"/>
      <c r="K974" s="184"/>
      <c r="L974" s="79"/>
      <c r="M974" s="185"/>
      <c r="N974" s="79"/>
      <c r="O974" s="186"/>
      <c r="P974" s="79"/>
      <c r="Q974" s="187"/>
      <c r="R974" s="79"/>
      <c r="S974" s="181"/>
      <c r="T974" s="79"/>
      <c r="U974" s="181"/>
      <c r="V974" s="79"/>
      <c r="W974" s="182"/>
      <c r="X974" s="79"/>
      <c r="Y974" s="182"/>
      <c r="Z974" s="79"/>
      <c r="AA974" s="181"/>
      <c r="AB974" s="79"/>
      <c r="AC974" s="181"/>
      <c r="AD974" s="79"/>
      <c r="AE974" s="182"/>
      <c r="AF974" s="79"/>
      <c r="AG974" s="182"/>
      <c r="AH974" s="79"/>
      <c r="AI974" s="181"/>
      <c r="AJ974" s="79"/>
      <c r="AK974" s="181"/>
      <c r="AL974" s="79"/>
      <c r="AM974" s="182"/>
      <c r="AN974" s="79"/>
      <c r="AO974" s="182"/>
      <c r="AP974" s="79"/>
      <c r="AQ974" s="181"/>
      <c r="AR974" s="79"/>
      <c r="AS974" s="181"/>
      <c r="AT974" s="79"/>
      <c r="AU974" s="182"/>
      <c r="AV974" s="79"/>
      <c r="AW974" s="182"/>
      <c r="AX974" s="79"/>
      <c r="AY974" s="181"/>
      <c r="AZ974" s="79"/>
      <c r="BA974" s="181"/>
      <c r="BB974" s="79"/>
      <c r="BC974" s="182"/>
      <c r="BD974" s="79"/>
      <c r="BE974" s="182"/>
      <c r="BF974" s="79"/>
      <c r="BG974" s="181"/>
      <c r="BH974" s="79"/>
      <c r="BI974" s="181"/>
      <c r="BJ974" s="79"/>
      <c r="BK974" s="182"/>
      <c r="BL974" s="79"/>
      <c r="BM974" s="182"/>
      <c r="BN974" s="79"/>
      <c r="BO974" s="180"/>
      <c r="BP974" s="78"/>
      <c r="BQ974" s="79"/>
      <c r="BR974" s="26"/>
      <c r="BS974" s="193"/>
      <c r="BT974" s="79"/>
      <c r="BU974" s="194"/>
      <c r="BV974" s="78"/>
      <c r="BW974" s="78"/>
      <c r="BX974" s="78"/>
      <c r="BY974" s="78"/>
      <c r="BZ974" s="78"/>
      <c r="CA974" s="79"/>
      <c r="CB974" s="192"/>
      <c r="CC974" s="78"/>
      <c r="CD974" s="78"/>
      <c r="CE974" s="78"/>
      <c r="CF974" s="78"/>
      <c r="CG974" s="78"/>
      <c r="CH974" s="79"/>
      <c r="CI974" s="27">
        <f t="shared" si="1"/>
        <v>0</v>
      </c>
    </row>
    <row r="975" spans="1:87" ht="34.5" customHeight="1" x14ac:dyDescent="0.25">
      <c r="A975" s="23">
        <f t="shared" si="0"/>
        <v>963</v>
      </c>
      <c r="B975" s="179"/>
      <c r="C975" s="79"/>
      <c r="D975" s="181"/>
      <c r="E975" s="78"/>
      <c r="F975" s="79"/>
      <c r="G975" s="188"/>
      <c r="H975" s="79"/>
      <c r="I975" s="24"/>
      <c r="J975" s="25"/>
      <c r="K975" s="184"/>
      <c r="L975" s="79"/>
      <c r="M975" s="189"/>
      <c r="N975" s="79"/>
      <c r="O975" s="186"/>
      <c r="P975" s="79"/>
      <c r="Q975" s="190"/>
      <c r="R975" s="79"/>
      <c r="S975" s="181"/>
      <c r="T975" s="79"/>
      <c r="U975" s="181"/>
      <c r="V975" s="79"/>
      <c r="W975" s="179"/>
      <c r="X975" s="79"/>
      <c r="Y975" s="179"/>
      <c r="Z975" s="79"/>
      <c r="AA975" s="181"/>
      <c r="AB975" s="79"/>
      <c r="AC975" s="181"/>
      <c r="AD975" s="79"/>
      <c r="AE975" s="179"/>
      <c r="AF975" s="79"/>
      <c r="AG975" s="179"/>
      <c r="AH975" s="79"/>
      <c r="AI975" s="181"/>
      <c r="AJ975" s="79"/>
      <c r="AK975" s="181"/>
      <c r="AL975" s="79"/>
      <c r="AM975" s="179"/>
      <c r="AN975" s="79"/>
      <c r="AO975" s="179"/>
      <c r="AP975" s="79"/>
      <c r="AQ975" s="181"/>
      <c r="AR975" s="79"/>
      <c r="AS975" s="181"/>
      <c r="AT975" s="79"/>
      <c r="AU975" s="179"/>
      <c r="AV975" s="79"/>
      <c r="AW975" s="179"/>
      <c r="AX975" s="79"/>
      <c r="AY975" s="181"/>
      <c r="AZ975" s="79"/>
      <c r="BA975" s="181"/>
      <c r="BB975" s="79"/>
      <c r="BC975" s="179"/>
      <c r="BD975" s="79"/>
      <c r="BE975" s="179"/>
      <c r="BF975" s="79"/>
      <c r="BG975" s="181"/>
      <c r="BH975" s="79"/>
      <c r="BI975" s="181"/>
      <c r="BJ975" s="79"/>
      <c r="BK975" s="179"/>
      <c r="BL975" s="79"/>
      <c r="BM975" s="179"/>
      <c r="BN975" s="79"/>
      <c r="BO975" s="180"/>
      <c r="BP975" s="78"/>
      <c r="BQ975" s="79"/>
      <c r="BR975" s="26"/>
      <c r="BS975" s="191"/>
      <c r="BT975" s="79"/>
      <c r="BU975" s="194"/>
      <c r="BV975" s="78"/>
      <c r="BW975" s="78"/>
      <c r="BX975" s="78"/>
      <c r="BY975" s="78"/>
      <c r="BZ975" s="78"/>
      <c r="CA975" s="79"/>
      <c r="CB975" s="192"/>
      <c r="CC975" s="78"/>
      <c r="CD975" s="78"/>
      <c r="CE975" s="78"/>
      <c r="CF975" s="78"/>
      <c r="CG975" s="78"/>
      <c r="CH975" s="79"/>
      <c r="CI975" s="27">
        <f t="shared" si="1"/>
        <v>0</v>
      </c>
    </row>
    <row r="976" spans="1:87" ht="34.5" customHeight="1" x14ac:dyDescent="0.25">
      <c r="A976" s="23">
        <f t="shared" si="0"/>
        <v>964</v>
      </c>
      <c r="B976" s="182"/>
      <c r="C976" s="79"/>
      <c r="D976" s="179"/>
      <c r="E976" s="78"/>
      <c r="F976" s="79"/>
      <c r="G976" s="183"/>
      <c r="H976" s="79"/>
      <c r="I976" s="24"/>
      <c r="J976" s="28"/>
      <c r="K976" s="184"/>
      <c r="L976" s="79"/>
      <c r="M976" s="185"/>
      <c r="N976" s="79"/>
      <c r="O976" s="186"/>
      <c r="P976" s="79"/>
      <c r="Q976" s="187"/>
      <c r="R976" s="79"/>
      <c r="S976" s="181"/>
      <c r="T976" s="79"/>
      <c r="U976" s="181"/>
      <c r="V976" s="79"/>
      <c r="W976" s="182"/>
      <c r="X976" s="79"/>
      <c r="Y976" s="182"/>
      <c r="Z976" s="79"/>
      <c r="AA976" s="181"/>
      <c r="AB976" s="79"/>
      <c r="AC976" s="181"/>
      <c r="AD976" s="79"/>
      <c r="AE976" s="182"/>
      <c r="AF976" s="79"/>
      <c r="AG976" s="182"/>
      <c r="AH976" s="79"/>
      <c r="AI976" s="181"/>
      <c r="AJ976" s="79"/>
      <c r="AK976" s="181"/>
      <c r="AL976" s="79"/>
      <c r="AM976" s="182"/>
      <c r="AN976" s="79"/>
      <c r="AO976" s="182"/>
      <c r="AP976" s="79"/>
      <c r="AQ976" s="181"/>
      <c r="AR976" s="79"/>
      <c r="AS976" s="181"/>
      <c r="AT976" s="79"/>
      <c r="AU976" s="182"/>
      <c r="AV976" s="79"/>
      <c r="AW976" s="182"/>
      <c r="AX976" s="79"/>
      <c r="AY976" s="181"/>
      <c r="AZ976" s="79"/>
      <c r="BA976" s="181"/>
      <c r="BB976" s="79"/>
      <c r="BC976" s="182"/>
      <c r="BD976" s="79"/>
      <c r="BE976" s="182"/>
      <c r="BF976" s="79"/>
      <c r="BG976" s="181"/>
      <c r="BH976" s="79"/>
      <c r="BI976" s="181"/>
      <c r="BJ976" s="79"/>
      <c r="BK976" s="182"/>
      <c r="BL976" s="79"/>
      <c r="BM976" s="182"/>
      <c r="BN976" s="79"/>
      <c r="BO976" s="180"/>
      <c r="BP976" s="78"/>
      <c r="BQ976" s="79"/>
      <c r="BR976" s="26"/>
      <c r="BS976" s="193"/>
      <c r="BT976" s="79"/>
      <c r="BU976" s="194"/>
      <c r="BV976" s="78"/>
      <c r="BW976" s="78"/>
      <c r="BX976" s="78"/>
      <c r="BY976" s="78"/>
      <c r="BZ976" s="78"/>
      <c r="CA976" s="79"/>
      <c r="CB976" s="192"/>
      <c r="CC976" s="78"/>
      <c r="CD976" s="78"/>
      <c r="CE976" s="78"/>
      <c r="CF976" s="78"/>
      <c r="CG976" s="78"/>
      <c r="CH976" s="79"/>
      <c r="CI976" s="27">
        <f t="shared" si="1"/>
        <v>0</v>
      </c>
    </row>
    <row r="977" spans="1:87" ht="34.5" customHeight="1" x14ac:dyDescent="0.25">
      <c r="A977" s="23">
        <f t="shared" si="0"/>
        <v>965</v>
      </c>
      <c r="B977" s="179"/>
      <c r="C977" s="79"/>
      <c r="D977" s="181"/>
      <c r="E977" s="78"/>
      <c r="F977" s="79"/>
      <c r="G977" s="188"/>
      <c r="H977" s="79"/>
      <c r="I977" s="24"/>
      <c r="J977" s="25"/>
      <c r="K977" s="184"/>
      <c r="L977" s="79"/>
      <c r="M977" s="189"/>
      <c r="N977" s="79"/>
      <c r="O977" s="186"/>
      <c r="P977" s="79"/>
      <c r="Q977" s="190"/>
      <c r="R977" s="79"/>
      <c r="S977" s="181"/>
      <c r="T977" s="79"/>
      <c r="U977" s="181"/>
      <c r="V977" s="79"/>
      <c r="W977" s="179"/>
      <c r="X977" s="79"/>
      <c r="Y977" s="179"/>
      <c r="Z977" s="79"/>
      <c r="AA977" s="181"/>
      <c r="AB977" s="79"/>
      <c r="AC977" s="181"/>
      <c r="AD977" s="79"/>
      <c r="AE977" s="179"/>
      <c r="AF977" s="79"/>
      <c r="AG977" s="179"/>
      <c r="AH977" s="79"/>
      <c r="AI977" s="181"/>
      <c r="AJ977" s="79"/>
      <c r="AK977" s="181"/>
      <c r="AL977" s="79"/>
      <c r="AM977" s="179"/>
      <c r="AN977" s="79"/>
      <c r="AO977" s="179"/>
      <c r="AP977" s="79"/>
      <c r="AQ977" s="181"/>
      <c r="AR977" s="79"/>
      <c r="AS977" s="181"/>
      <c r="AT977" s="79"/>
      <c r="AU977" s="179"/>
      <c r="AV977" s="79"/>
      <c r="AW977" s="179"/>
      <c r="AX977" s="79"/>
      <c r="AY977" s="181"/>
      <c r="AZ977" s="79"/>
      <c r="BA977" s="181"/>
      <c r="BB977" s="79"/>
      <c r="BC977" s="179"/>
      <c r="BD977" s="79"/>
      <c r="BE977" s="179"/>
      <c r="BF977" s="79"/>
      <c r="BG977" s="181"/>
      <c r="BH977" s="79"/>
      <c r="BI977" s="181"/>
      <c r="BJ977" s="79"/>
      <c r="BK977" s="179"/>
      <c r="BL977" s="79"/>
      <c r="BM977" s="179"/>
      <c r="BN977" s="79"/>
      <c r="BO977" s="180"/>
      <c r="BP977" s="78"/>
      <c r="BQ977" s="79"/>
      <c r="BR977" s="26"/>
      <c r="BS977" s="191"/>
      <c r="BT977" s="79"/>
      <c r="BU977" s="194"/>
      <c r="BV977" s="78"/>
      <c r="BW977" s="78"/>
      <c r="BX977" s="78"/>
      <c r="BY977" s="78"/>
      <c r="BZ977" s="78"/>
      <c r="CA977" s="79"/>
      <c r="CB977" s="192"/>
      <c r="CC977" s="78"/>
      <c r="CD977" s="78"/>
      <c r="CE977" s="78"/>
      <c r="CF977" s="78"/>
      <c r="CG977" s="78"/>
      <c r="CH977" s="79"/>
      <c r="CI977" s="27">
        <f t="shared" si="1"/>
        <v>0</v>
      </c>
    </row>
    <row r="978" spans="1:87" ht="34.5" customHeight="1" x14ac:dyDescent="0.25">
      <c r="A978" s="23">
        <f t="shared" si="0"/>
        <v>966</v>
      </c>
      <c r="B978" s="182"/>
      <c r="C978" s="79"/>
      <c r="D978" s="179"/>
      <c r="E978" s="78"/>
      <c r="F978" s="79"/>
      <c r="G978" s="183"/>
      <c r="H978" s="79"/>
      <c r="I978" s="24"/>
      <c r="J978" s="28"/>
      <c r="K978" s="184"/>
      <c r="L978" s="79"/>
      <c r="M978" s="185"/>
      <c r="N978" s="79"/>
      <c r="O978" s="186"/>
      <c r="P978" s="79"/>
      <c r="Q978" s="187"/>
      <c r="R978" s="79"/>
      <c r="S978" s="181"/>
      <c r="T978" s="79"/>
      <c r="U978" s="181"/>
      <c r="V978" s="79"/>
      <c r="W978" s="182"/>
      <c r="X978" s="79"/>
      <c r="Y978" s="182"/>
      <c r="Z978" s="79"/>
      <c r="AA978" s="181"/>
      <c r="AB978" s="79"/>
      <c r="AC978" s="181"/>
      <c r="AD978" s="79"/>
      <c r="AE978" s="182"/>
      <c r="AF978" s="79"/>
      <c r="AG978" s="182"/>
      <c r="AH978" s="79"/>
      <c r="AI978" s="181"/>
      <c r="AJ978" s="79"/>
      <c r="AK978" s="181"/>
      <c r="AL978" s="79"/>
      <c r="AM978" s="182"/>
      <c r="AN978" s="79"/>
      <c r="AO978" s="182"/>
      <c r="AP978" s="79"/>
      <c r="AQ978" s="181"/>
      <c r="AR978" s="79"/>
      <c r="AS978" s="181"/>
      <c r="AT978" s="79"/>
      <c r="AU978" s="182"/>
      <c r="AV978" s="79"/>
      <c r="AW978" s="182"/>
      <c r="AX978" s="79"/>
      <c r="AY978" s="181"/>
      <c r="AZ978" s="79"/>
      <c r="BA978" s="181"/>
      <c r="BB978" s="79"/>
      <c r="BC978" s="182"/>
      <c r="BD978" s="79"/>
      <c r="BE978" s="182"/>
      <c r="BF978" s="79"/>
      <c r="BG978" s="181"/>
      <c r="BH978" s="79"/>
      <c r="BI978" s="181"/>
      <c r="BJ978" s="79"/>
      <c r="BK978" s="182"/>
      <c r="BL978" s="79"/>
      <c r="BM978" s="182"/>
      <c r="BN978" s="79"/>
      <c r="BO978" s="180"/>
      <c r="BP978" s="78"/>
      <c r="BQ978" s="79"/>
      <c r="BR978" s="26"/>
      <c r="BS978" s="193"/>
      <c r="BT978" s="79"/>
      <c r="BU978" s="194"/>
      <c r="BV978" s="78"/>
      <c r="BW978" s="78"/>
      <c r="BX978" s="78"/>
      <c r="BY978" s="78"/>
      <c r="BZ978" s="78"/>
      <c r="CA978" s="79"/>
      <c r="CB978" s="192"/>
      <c r="CC978" s="78"/>
      <c r="CD978" s="78"/>
      <c r="CE978" s="78"/>
      <c r="CF978" s="78"/>
      <c r="CG978" s="78"/>
      <c r="CH978" s="79"/>
      <c r="CI978" s="27">
        <f t="shared" si="1"/>
        <v>0</v>
      </c>
    </row>
    <row r="979" spans="1:87" ht="34.5" customHeight="1" x14ac:dyDescent="0.25">
      <c r="A979" s="23">
        <f t="shared" si="0"/>
        <v>967</v>
      </c>
      <c r="B979" s="179"/>
      <c r="C979" s="79"/>
      <c r="D979" s="181"/>
      <c r="E979" s="78"/>
      <c r="F979" s="79"/>
      <c r="G979" s="188"/>
      <c r="H979" s="79"/>
      <c r="I979" s="24"/>
      <c r="J979" s="25"/>
      <c r="K979" s="184"/>
      <c r="L979" s="79"/>
      <c r="M979" s="189"/>
      <c r="N979" s="79"/>
      <c r="O979" s="186"/>
      <c r="P979" s="79"/>
      <c r="Q979" s="190"/>
      <c r="R979" s="79"/>
      <c r="S979" s="181"/>
      <c r="T979" s="79"/>
      <c r="U979" s="181"/>
      <c r="V979" s="79"/>
      <c r="W979" s="179"/>
      <c r="X979" s="79"/>
      <c r="Y979" s="179"/>
      <c r="Z979" s="79"/>
      <c r="AA979" s="181"/>
      <c r="AB979" s="79"/>
      <c r="AC979" s="181"/>
      <c r="AD979" s="79"/>
      <c r="AE979" s="179"/>
      <c r="AF979" s="79"/>
      <c r="AG979" s="179"/>
      <c r="AH979" s="79"/>
      <c r="AI979" s="181"/>
      <c r="AJ979" s="79"/>
      <c r="AK979" s="181"/>
      <c r="AL979" s="79"/>
      <c r="AM979" s="179"/>
      <c r="AN979" s="79"/>
      <c r="AO979" s="179"/>
      <c r="AP979" s="79"/>
      <c r="AQ979" s="181"/>
      <c r="AR979" s="79"/>
      <c r="AS979" s="181"/>
      <c r="AT979" s="79"/>
      <c r="AU979" s="179"/>
      <c r="AV979" s="79"/>
      <c r="AW979" s="179"/>
      <c r="AX979" s="79"/>
      <c r="AY979" s="181"/>
      <c r="AZ979" s="79"/>
      <c r="BA979" s="181"/>
      <c r="BB979" s="79"/>
      <c r="BC979" s="179"/>
      <c r="BD979" s="79"/>
      <c r="BE979" s="179"/>
      <c r="BF979" s="79"/>
      <c r="BG979" s="181"/>
      <c r="BH979" s="79"/>
      <c r="BI979" s="181"/>
      <c r="BJ979" s="79"/>
      <c r="BK979" s="179"/>
      <c r="BL979" s="79"/>
      <c r="BM979" s="179"/>
      <c r="BN979" s="79"/>
      <c r="BO979" s="180"/>
      <c r="BP979" s="78"/>
      <c r="BQ979" s="79"/>
      <c r="BR979" s="26"/>
      <c r="BS979" s="191"/>
      <c r="BT979" s="79"/>
      <c r="BU979" s="194"/>
      <c r="BV979" s="78"/>
      <c r="BW979" s="78"/>
      <c r="BX979" s="78"/>
      <c r="BY979" s="78"/>
      <c r="BZ979" s="78"/>
      <c r="CA979" s="79"/>
      <c r="CB979" s="192"/>
      <c r="CC979" s="78"/>
      <c r="CD979" s="78"/>
      <c r="CE979" s="78"/>
      <c r="CF979" s="78"/>
      <c r="CG979" s="78"/>
      <c r="CH979" s="79"/>
      <c r="CI979" s="27">
        <f t="shared" si="1"/>
        <v>0</v>
      </c>
    </row>
    <row r="980" spans="1:87" ht="34.5" customHeight="1" x14ac:dyDescent="0.25">
      <c r="A980" s="23">
        <f t="shared" si="0"/>
        <v>968</v>
      </c>
      <c r="B980" s="182"/>
      <c r="C980" s="79"/>
      <c r="D980" s="179"/>
      <c r="E980" s="78"/>
      <c r="F980" s="79"/>
      <c r="G980" s="183"/>
      <c r="H980" s="79"/>
      <c r="I980" s="24"/>
      <c r="J980" s="28"/>
      <c r="K980" s="184"/>
      <c r="L980" s="79"/>
      <c r="M980" s="185"/>
      <c r="N980" s="79"/>
      <c r="O980" s="186"/>
      <c r="P980" s="79"/>
      <c r="Q980" s="187"/>
      <c r="R980" s="79"/>
      <c r="S980" s="181"/>
      <c r="T980" s="79"/>
      <c r="U980" s="181"/>
      <c r="V980" s="79"/>
      <c r="W980" s="182"/>
      <c r="X980" s="79"/>
      <c r="Y980" s="182"/>
      <c r="Z980" s="79"/>
      <c r="AA980" s="181"/>
      <c r="AB980" s="79"/>
      <c r="AC980" s="181"/>
      <c r="AD980" s="79"/>
      <c r="AE980" s="182"/>
      <c r="AF980" s="79"/>
      <c r="AG980" s="182"/>
      <c r="AH980" s="79"/>
      <c r="AI980" s="181"/>
      <c r="AJ980" s="79"/>
      <c r="AK980" s="181"/>
      <c r="AL980" s="79"/>
      <c r="AM980" s="182"/>
      <c r="AN980" s="79"/>
      <c r="AO980" s="182"/>
      <c r="AP980" s="79"/>
      <c r="AQ980" s="181"/>
      <c r="AR980" s="79"/>
      <c r="AS980" s="181"/>
      <c r="AT980" s="79"/>
      <c r="AU980" s="182"/>
      <c r="AV980" s="79"/>
      <c r="AW980" s="182"/>
      <c r="AX980" s="79"/>
      <c r="AY980" s="181"/>
      <c r="AZ980" s="79"/>
      <c r="BA980" s="181"/>
      <c r="BB980" s="79"/>
      <c r="BC980" s="182"/>
      <c r="BD980" s="79"/>
      <c r="BE980" s="182"/>
      <c r="BF980" s="79"/>
      <c r="BG980" s="181"/>
      <c r="BH980" s="79"/>
      <c r="BI980" s="181"/>
      <c r="BJ980" s="79"/>
      <c r="BK980" s="182"/>
      <c r="BL980" s="79"/>
      <c r="BM980" s="182"/>
      <c r="BN980" s="79"/>
      <c r="BO980" s="180"/>
      <c r="BP980" s="78"/>
      <c r="BQ980" s="79"/>
      <c r="BR980" s="26"/>
      <c r="BS980" s="193"/>
      <c r="BT980" s="79"/>
      <c r="BU980" s="194"/>
      <c r="BV980" s="78"/>
      <c r="BW980" s="78"/>
      <c r="BX980" s="78"/>
      <c r="BY980" s="78"/>
      <c r="BZ980" s="78"/>
      <c r="CA980" s="79"/>
      <c r="CB980" s="192"/>
      <c r="CC980" s="78"/>
      <c r="CD980" s="78"/>
      <c r="CE980" s="78"/>
      <c r="CF980" s="78"/>
      <c r="CG980" s="78"/>
      <c r="CH980" s="79"/>
      <c r="CI980" s="27">
        <f t="shared" si="1"/>
        <v>0</v>
      </c>
    </row>
    <row r="981" spans="1:87" ht="34.5" customHeight="1" x14ac:dyDescent="0.25">
      <c r="A981" s="23">
        <f t="shared" si="0"/>
        <v>969</v>
      </c>
      <c r="B981" s="179"/>
      <c r="C981" s="79"/>
      <c r="D981" s="181"/>
      <c r="E981" s="78"/>
      <c r="F981" s="79"/>
      <c r="G981" s="188"/>
      <c r="H981" s="79"/>
      <c r="I981" s="24"/>
      <c r="J981" s="25"/>
      <c r="K981" s="184"/>
      <c r="L981" s="79"/>
      <c r="M981" s="189"/>
      <c r="N981" s="79"/>
      <c r="O981" s="186"/>
      <c r="P981" s="79"/>
      <c r="Q981" s="190"/>
      <c r="R981" s="79"/>
      <c r="S981" s="181"/>
      <c r="T981" s="79"/>
      <c r="U981" s="181"/>
      <c r="V981" s="79"/>
      <c r="W981" s="179"/>
      <c r="X981" s="79"/>
      <c r="Y981" s="179"/>
      <c r="Z981" s="79"/>
      <c r="AA981" s="181"/>
      <c r="AB981" s="79"/>
      <c r="AC981" s="181"/>
      <c r="AD981" s="79"/>
      <c r="AE981" s="179"/>
      <c r="AF981" s="79"/>
      <c r="AG981" s="179"/>
      <c r="AH981" s="79"/>
      <c r="AI981" s="181"/>
      <c r="AJ981" s="79"/>
      <c r="AK981" s="181"/>
      <c r="AL981" s="79"/>
      <c r="AM981" s="179"/>
      <c r="AN981" s="79"/>
      <c r="AO981" s="179"/>
      <c r="AP981" s="79"/>
      <c r="AQ981" s="181"/>
      <c r="AR981" s="79"/>
      <c r="AS981" s="181"/>
      <c r="AT981" s="79"/>
      <c r="AU981" s="179"/>
      <c r="AV981" s="79"/>
      <c r="AW981" s="179"/>
      <c r="AX981" s="79"/>
      <c r="AY981" s="181"/>
      <c r="AZ981" s="79"/>
      <c r="BA981" s="181"/>
      <c r="BB981" s="79"/>
      <c r="BC981" s="179"/>
      <c r="BD981" s="79"/>
      <c r="BE981" s="179"/>
      <c r="BF981" s="79"/>
      <c r="BG981" s="181"/>
      <c r="BH981" s="79"/>
      <c r="BI981" s="181"/>
      <c r="BJ981" s="79"/>
      <c r="BK981" s="179"/>
      <c r="BL981" s="79"/>
      <c r="BM981" s="179"/>
      <c r="BN981" s="79"/>
      <c r="BO981" s="180"/>
      <c r="BP981" s="78"/>
      <c r="BQ981" s="79"/>
      <c r="BR981" s="26"/>
      <c r="BS981" s="191"/>
      <c r="BT981" s="79"/>
      <c r="BU981" s="194"/>
      <c r="BV981" s="78"/>
      <c r="BW981" s="78"/>
      <c r="BX981" s="78"/>
      <c r="BY981" s="78"/>
      <c r="BZ981" s="78"/>
      <c r="CA981" s="79"/>
      <c r="CB981" s="192"/>
      <c r="CC981" s="78"/>
      <c r="CD981" s="78"/>
      <c r="CE981" s="78"/>
      <c r="CF981" s="78"/>
      <c r="CG981" s="78"/>
      <c r="CH981" s="79"/>
      <c r="CI981" s="27">
        <f t="shared" si="1"/>
        <v>0</v>
      </c>
    </row>
    <row r="982" spans="1:87" ht="34.5" customHeight="1" x14ac:dyDescent="0.25">
      <c r="A982" s="23">
        <f t="shared" si="0"/>
        <v>970</v>
      </c>
      <c r="B982" s="182"/>
      <c r="C982" s="79"/>
      <c r="D982" s="179"/>
      <c r="E982" s="78"/>
      <c r="F982" s="79"/>
      <c r="G982" s="183"/>
      <c r="H982" s="79"/>
      <c r="I982" s="24"/>
      <c r="J982" s="28"/>
      <c r="K982" s="184"/>
      <c r="L982" s="79"/>
      <c r="M982" s="185"/>
      <c r="N982" s="79"/>
      <c r="O982" s="186"/>
      <c r="P982" s="79"/>
      <c r="Q982" s="187"/>
      <c r="R982" s="79"/>
      <c r="S982" s="181"/>
      <c r="T982" s="79"/>
      <c r="U982" s="181"/>
      <c r="V982" s="79"/>
      <c r="W982" s="182"/>
      <c r="X982" s="79"/>
      <c r="Y982" s="182"/>
      <c r="Z982" s="79"/>
      <c r="AA982" s="181"/>
      <c r="AB982" s="79"/>
      <c r="AC982" s="181"/>
      <c r="AD982" s="79"/>
      <c r="AE982" s="182"/>
      <c r="AF982" s="79"/>
      <c r="AG982" s="182"/>
      <c r="AH982" s="79"/>
      <c r="AI982" s="181"/>
      <c r="AJ982" s="79"/>
      <c r="AK982" s="181"/>
      <c r="AL982" s="79"/>
      <c r="AM982" s="182"/>
      <c r="AN982" s="79"/>
      <c r="AO982" s="182"/>
      <c r="AP982" s="79"/>
      <c r="AQ982" s="181"/>
      <c r="AR982" s="79"/>
      <c r="AS982" s="181"/>
      <c r="AT982" s="79"/>
      <c r="AU982" s="182"/>
      <c r="AV982" s="79"/>
      <c r="AW982" s="182"/>
      <c r="AX982" s="79"/>
      <c r="AY982" s="181"/>
      <c r="AZ982" s="79"/>
      <c r="BA982" s="181"/>
      <c r="BB982" s="79"/>
      <c r="BC982" s="182"/>
      <c r="BD982" s="79"/>
      <c r="BE982" s="182"/>
      <c r="BF982" s="79"/>
      <c r="BG982" s="181"/>
      <c r="BH982" s="79"/>
      <c r="BI982" s="181"/>
      <c r="BJ982" s="79"/>
      <c r="BK982" s="182"/>
      <c r="BL982" s="79"/>
      <c r="BM982" s="182"/>
      <c r="BN982" s="79"/>
      <c r="BO982" s="180"/>
      <c r="BP982" s="78"/>
      <c r="BQ982" s="79"/>
      <c r="BR982" s="26"/>
      <c r="BS982" s="193"/>
      <c r="BT982" s="79"/>
      <c r="BU982" s="194"/>
      <c r="BV982" s="78"/>
      <c r="BW982" s="78"/>
      <c r="BX982" s="78"/>
      <c r="BY982" s="78"/>
      <c r="BZ982" s="78"/>
      <c r="CA982" s="79"/>
      <c r="CB982" s="192"/>
      <c r="CC982" s="78"/>
      <c r="CD982" s="78"/>
      <c r="CE982" s="78"/>
      <c r="CF982" s="78"/>
      <c r="CG982" s="78"/>
      <c r="CH982" s="79"/>
      <c r="CI982" s="27">
        <f t="shared" si="1"/>
        <v>0</v>
      </c>
    </row>
    <row r="983" spans="1:87" ht="34.5" customHeight="1" x14ac:dyDescent="0.25">
      <c r="A983" s="23">
        <f t="shared" si="0"/>
        <v>971</v>
      </c>
      <c r="B983" s="179"/>
      <c r="C983" s="79"/>
      <c r="D983" s="181"/>
      <c r="E983" s="78"/>
      <c r="F983" s="79"/>
      <c r="G983" s="188"/>
      <c r="H983" s="79"/>
      <c r="I983" s="24"/>
      <c r="J983" s="25"/>
      <c r="K983" s="184"/>
      <c r="L983" s="79"/>
      <c r="M983" s="189"/>
      <c r="N983" s="79"/>
      <c r="O983" s="186"/>
      <c r="P983" s="79"/>
      <c r="Q983" s="190"/>
      <c r="R983" s="79"/>
      <c r="S983" s="181"/>
      <c r="T983" s="79"/>
      <c r="U983" s="181"/>
      <c r="V983" s="79"/>
      <c r="W983" s="179"/>
      <c r="X983" s="79"/>
      <c r="Y983" s="179"/>
      <c r="Z983" s="79"/>
      <c r="AA983" s="181"/>
      <c r="AB983" s="79"/>
      <c r="AC983" s="181"/>
      <c r="AD983" s="79"/>
      <c r="AE983" s="179"/>
      <c r="AF983" s="79"/>
      <c r="AG983" s="179"/>
      <c r="AH983" s="79"/>
      <c r="AI983" s="181"/>
      <c r="AJ983" s="79"/>
      <c r="AK983" s="181"/>
      <c r="AL983" s="79"/>
      <c r="AM983" s="179"/>
      <c r="AN983" s="79"/>
      <c r="AO983" s="179"/>
      <c r="AP983" s="79"/>
      <c r="AQ983" s="181"/>
      <c r="AR983" s="79"/>
      <c r="AS983" s="181"/>
      <c r="AT983" s="79"/>
      <c r="AU983" s="179"/>
      <c r="AV983" s="79"/>
      <c r="AW983" s="179"/>
      <c r="AX983" s="79"/>
      <c r="AY983" s="181"/>
      <c r="AZ983" s="79"/>
      <c r="BA983" s="181"/>
      <c r="BB983" s="79"/>
      <c r="BC983" s="179"/>
      <c r="BD983" s="79"/>
      <c r="BE983" s="179"/>
      <c r="BF983" s="79"/>
      <c r="BG983" s="181"/>
      <c r="BH983" s="79"/>
      <c r="BI983" s="181"/>
      <c r="BJ983" s="79"/>
      <c r="BK983" s="179"/>
      <c r="BL983" s="79"/>
      <c r="BM983" s="179"/>
      <c r="BN983" s="79"/>
      <c r="BO983" s="180"/>
      <c r="BP983" s="78"/>
      <c r="BQ983" s="79"/>
      <c r="BR983" s="26"/>
      <c r="BS983" s="191"/>
      <c r="BT983" s="79"/>
      <c r="BU983" s="194"/>
      <c r="BV983" s="78"/>
      <c r="BW983" s="78"/>
      <c r="BX983" s="78"/>
      <c r="BY983" s="78"/>
      <c r="BZ983" s="78"/>
      <c r="CA983" s="79"/>
      <c r="CB983" s="192"/>
      <c r="CC983" s="78"/>
      <c r="CD983" s="78"/>
      <c r="CE983" s="78"/>
      <c r="CF983" s="78"/>
      <c r="CG983" s="78"/>
      <c r="CH983" s="79"/>
      <c r="CI983" s="27">
        <f t="shared" si="1"/>
        <v>0</v>
      </c>
    </row>
    <row r="984" spans="1:87" ht="34.5" customHeight="1" x14ac:dyDescent="0.25">
      <c r="A984" s="23">
        <f t="shared" si="0"/>
        <v>972</v>
      </c>
      <c r="B984" s="182"/>
      <c r="C984" s="79"/>
      <c r="D984" s="179"/>
      <c r="E984" s="78"/>
      <c r="F984" s="79"/>
      <c r="G984" s="183"/>
      <c r="H984" s="79"/>
      <c r="I984" s="24"/>
      <c r="J984" s="28"/>
      <c r="K984" s="184"/>
      <c r="L984" s="79"/>
      <c r="M984" s="185"/>
      <c r="N984" s="79"/>
      <c r="O984" s="186"/>
      <c r="P984" s="79"/>
      <c r="Q984" s="187"/>
      <c r="R984" s="79"/>
      <c r="S984" s="181"/>
      <c r="T984" s="79"/>
      <c r="U984" s="181"/>
      <c r="V984" s="79"/>
      <c r="W984" s="182"/>
      <c r="X984" s="79"/>
      <c r="Y984" s="182"/>
      <c r="Z984" s="79"/>
      <c r="AA984" s="181"/>
      <c r="AB984" s="79"/>
      <c r="AC984" s="181"/>
      <c r="AD984" s="79"/>
      <c r="AE984" s="182"/>
      <c r="AF984" s="79"/>
      <c r="AG984" s="182"/>
      <c r="AH984" s="79"/>
      <c r="AI984" s="181"/>
      <c r="AJ984" s="79"/>
      <c r="AK984" s="181"/>
      <c r="AL984" s="79"/>
      <c r="AM984" s="182"/>
      <c r="AN984" s="79"/>
      <c r="AO984" s="182"/>
      <c r="AP984" s="79"/>
      <c r="AQ984" s="181"/>
      <c r="AR984" s="79"/>
      <c r="AS984" s="181"/>
      <c r="AT984" s="79"/>
      <c r="AU984" s="182"/>
      <c r="AV984" s="79"/>
      <c r="AW984" s="182"/>
      <c r="AX984" s="79"/>
      <c r="AY984" s="181"/>
      <c r="AZ984" s="79"/>
      <c r="BA984" s="181"/>
      <c r="BB984" s="79"/>
      <c r="BC984" s="182"/>
      <c r="BD984" s="79"/>
      <c r="BE984" s="182"/>
      <c r="BF984" s="79"/>
      <c r="BG984" s="181"/>
      <c r="BH984" s="79"/>
      <c r="BI984" s="181"/>
      <c r="BJ984" s="79"/>
      <c r="BK984" s="182"/>
      <c r="BL984" s="79"/>
      <c r="BM984" s="182"/>
      <c r="BN984" s="79"/>
      <c r="BO984" s="180"/>
      <c r="BP984" s="78"/>
      <c r="BQ984" s="79"/>
      <c r="BR984" s="26"/>
      <c r="BS984" s="193"/>
      <c r="BT984" s="79"/>
      <c r="BU984" s="194"/>
      <c r="BV984" s="78"/>
      <c r="BW984" s="78"/>
      <c r="BX984" s="78"/>
      <c r="BY984" s="78"/>
      <c r="BZ984" s="78"/>
      <c r="CA984" s="79"/>
      <c r="CB984" s="192"/>
      <c r="CC984" s="78"/>
      <c r="CD984" s="78"/>
      <c r="CE984" s="78"/>
      <c r="CF984" s="78"/>
      <c r="CG984" s="78"/>
      <c r="CH984" s="79"/>
      <c r="CI984" s="27">
        <f t="shared" si="1"/>
        <v>0</v>
      </c>
    </row>
    <row r="985" spans="1:87" ht="34.5" customHeight="1" x14ac:dyDescent="0.25">
      <c r="A985" s="23">
        <f t="shared" si="0"/>
        <v>973</v>
      </c>
      <c r="B985" s="179"/>
      <c r="C985" s="79"/>
      <c r="D985" s="181"/>
      <c r="E985" s="78"/>
      <c r="F985" s="79"/>
      <c r="G985" s="188"/>
      <c r="H985" s="79"/>
      <c r="I985" s="24"/>
      <c r="J985" s="25"/>
      <c r="K985" s="184"/>
      <c r="L985" s="79"/>
      <c r="M985" s="189"/>
      <c r="N985" s="79"/>
      <c r="O985" s="186"/>
      <c r="P985" s="79"/>
      <c r="Q985" s="190"/>
      <c r="R985" s="79"/>
      <c r="S985" s="181"/>
      <c r="T985" s="79"/>
      <c r="U985" s="181"/>
      <c r="V985" s="79"/>
      <c r="W985" s="179"/>
      <c r="X985" s="79"/>
      <c r="Y985" s="179"/>
      <c r="Z985" s="79"/>
      <c r="AA985" s="181"/>
      <c r="AB985" s="79"/>
      <c r="AC985" s="181"/>
      <c r="AD985" s="79"/>
      <c r="AE985" s="179"/>
      <c r="AF985" s="79"/>
      <c r="AG985" s="179"/>
      <c r="AH985" s="79"/>
      <c r="AI985" s="181"/>
      <c r="AJ985" s="79"/>
      <c r="AK985" s="181"/>
      <c r="AL985" s="79"/>
      <c r="AM985" s="179"/>
      <c r="AN985" s="79"/>
      <c r="AO985" s="179"/>
      <c r="AP985" s="79"/>
      <c r="AQ985" s="181"/>
      <c r="AR985" s="79"/>
      <c r="AS985" s="181"/>
      <c r="AT985" s="79"/>
      <c r="AU985" s="179"/>
      <c r="AV985" s="79"/>
      <c r="AW985" s="179"/>
      <c r="AX985" s="79"/>
      <c r="AY985" s="181"/>
      <c r="AZ985" s="79"/>
      <c r="BA985" s="181"/>
      <c r="BB985" s="79"/>
      <c r="BC985" s="179"/>
      <c r="BD985" s="79"/>
      <c r="BE985" s="179"/>
      <c r="BF985" s="79"/>
      <c r="BG985" s="181"/>
      <c r="BH985" s="79"/>
      <c r="BI985" s="181"/>
      <c r="BJ985" s="79"/>
      <c r="BK985" s="179"/>
      <c r="BL985" s="79"/>
      <c r="BM985" s="179"/>
      <c r="BN985" s="79"/>
      <c r="BO985" s="180"/>
      <c r="BP985" s="78"/>
      <c r="BQ985" s="79"/>
      <c r="BR985" s="26"/>
      <c r="BS985" s="191"/>
      <c r="BT985" s="79"/>
      <c r="BU985" s="194"/>
      <c r="BV985" s="78"/>
      <c r="BW985" s="78"/>
      <c r="BX985" s="78"/>
      <c r="BY985" s="78"/>
      <c r="BZ985" s="78"/>
      <c r="CA985" s="79"/>
      <c r="CB985" s="192"/>
      <c r="CC985" s="78"/>
      <c r="CD985" s="78"/>
      <c r="CE985" s="78"/>
      <c r="CF985" s="78"/>
      <c r="CG985" s="78"/>
      <c r="CH985" s="79"/>
      <c r="CI985" s="27">
        <f t="shared" si="1"/>
        <v>0</v>
      </c>
    </row>
    <row r="986" spans="1:87" ht="34.5" customHeight="1" x14ac:dyDescent="0.25">
      <c r="A986" s="23">
        <f t="shared" si="0"/>
        <v>974</v>
      </c>
      <c r="B986" s="182"/>
      <c r="C986" s="79"/>
      <c r="D986" s="179"/>
      <c r="E986" s="78"/>
      <c r="F986" s="79"/>
      <c r="G986" s="183"/>
      <c r="H986" s="79"/>
      <c r="I986" s="24"/>
      <c r="J986" s="28"/>
      <c r="K986" s="184"/>
      <c r="L986" s="79"/>
      <c r="M986" s="185"/>
      <c r="N986" s="79"/>
      <c r="O986" s="186"/>
      <c r="P986" s="79"/>
      <c r="Q986" s="187"/>
      <c r="R986" s="79"/>
      <c r="S986" s="181"/>
      <c r="T986" s="79"/>
      <c r="U986" s="181"/>
      <c r="V986" s="79"/>
      <c r="W986" s="182"/>
      <c r="X986" s="79"/>
      <c r="Y986" s="182"/>
      <c r="Z986" s="79"/>
      <c r="AA986" s="181"/>
      <c r="AB986" s="79"/>
      <c r="AC986" s="181"/>
      <c r="AD986" s="79"/>
      <c r="AE986" s="182"/>
      <c r="AF986" s="79"/>
      <c r="AG986" s="182"/>
      <c r="AH986" s="79"/>
      <c r="AI986" s="181"/>
      <c r="AJ986" s="79"/>
      <c r="AK986" s="181"/>
      <c r="AL986" s="79"/>
      <c r="AM986" s="182"/>
      <c r="AN986" s="79"/>
      <c r="AO986" s="182"/>
      <c r="AP986" s="79"/>
      <c r="AQ986" s="181"/>
      <c r="AR986" s="79"/>
      <c r="AS986" s="181"/>
      <c r="AT986" s="79"/>
      <c r="AU986" s="182"/>
      <c r="AV986" s="79"/>
      <c r="AW986" s="182"/>
      <c r="AX986" s="79"/>
      <c r="AY986" s="181"/>
      <c r="AZ986" s="79"/>
      <c r="BA986" s="181"/>
      <c r="BB986" s="79"/>
      <c r="BC986" s="182"/>
      <c r="BD986" s="79"/>
      <c r="BE986" s="182"/>
      <c r="BF986" s="79"/>
      <c r="BG986" s="181"/>
      <c r="BH986" s="79"/>
      <c r="BI986" s="181"/>
      <c r="BJ986" s="79"/>
      <c r="BK986" s="182"/>
      <c r="BL986" s="79"/>
      <c r="BM986" s="182"/>
      <c r="BN986" s="79"/>
      <c r="BO986" s="180"/>
      <c r="BP986" s="78"/>
      <c r="BQ986" s="79"/>
      <c r="BR986" s="26"/>
      <c r="BS986" s="193"/>
      <c r="BT986" s="79"/>
      <c r="BU986" s="194"/>
      <c r="BV986" s="78"/>
      <c r="BW986" s="78"/>
      <c r="BX986" s="78"/>
      <c r="BY986" s="78"/>
      <c r="BZ986" s="78"/>
      <c r="CA986" s="79"/>
      <c r="CB986" s="192"/>
      <c r="CC986" s="78"/>
      <c r="CD986" s="78"/>
      <c r="CE986" s="78"/>
      <c r="CF986" s="78"/>
      <c r="CG986" s="78"/>
      <c r="CH986" s="79"/>
      <c r="CI986" s="27">
        <f t="shared" si="1"/>
        <v>0</v>
      </c>
    </row>
    <row r="987" spans="1:87" ht="34.5" customHeight="1" x14ac:dyDescent="0.25">
      <c r="A987" s="23">
        <f t="shared" si="0"/>
        <v>975</v>
      </c>
      <c r="B987" s="179"/>
      <c r="C987" s="79"/>
      <c r="D987" s="181"/>
      <c r="E987" s="78"/>
      <c r="F987" s="79"/>
      <c r="G987" s="188"/>
      <c r="H987" s="79"/>
      <c r="I987" s="24"/>
      <c r="J987" s="25"/>
      <c r="K987" s="184"/>
      <c r="L987" s="79"/>
      <c r="M987" s="189"/>
      <c r="N987" s="79"/>
      <c r="O987" s="186"/>
      <c r="P987" s="79"/>
      <c r="Q987" s="190"/>
      <c r="R987" s="79"/>
      <c r="S987" s="181"/>
      <c r="T987" s="79"/>
      <c r="U987" s="181"/>
      <c r="V987" s="79"/>
      <c r="W987" s="179"/>
      <c r="X987" s="79"/>
      <c r="Y987" s="179"/>
      <c r="Z987" s="79"/>
      <c r="AA987" s="181"/>
      <c r="AB987" s="79"/>
      <c r="AC987" s="181"/>
      <c r="AD987" s="79"/>
      <c r="AE987" s="179"/>
      <c r="AF987" s="79"/>
      <c r="AG987" s="179"/>
      <c r="AH987" s="79"/>
      <c r="AI987" s="181"/>
      <c r="AJ987" s="79"/>
      <c r="AK987" s="181"/>
      <c r="AL987" s="79"/>
      <c r="AM987" s="179"/>
      <c r="AN987" s="79"/>
      <c r="AO987" s="179"/>
      <c r="AP987" s="79"/>
      <c r="AQ987" s="181"/>
      <c r="AR987" s="79"/>
      <c r="AS987" s="181"/>
      <c r="AT987" s="79"/>
      <c r="AU987" s="179"/>
      <c r="AV987" s="79"/>
      <c r="AW987" s="179"/>
      <c r="AX987" s="79"/>
      <c r="AY987" s="181"/>
      <c r="AZ987" s="79"/>
      <c r="BA987" s="181"/>
      <c r="BB987" s="79"/>
      <c r="BC987" s="179"/>
      <c r="BD987" s="79"/>
      <c r="BE987" s="179"/>
      <c r="BF987" s="79"/>
      <c r="BG987" s="181"/>
      <c r="BH987" s="79"/>
      <c r="BI987" s="181"/>
      <c r="BJ987" s="79"/>
      <c r="BK987" s="179"/>
      <c r="BL987" s="79"/>
      <c r="BM987" s="179"/>
      <c r="BN987" s="79"/>
      <c r="BO987" s="180"/>
      <c r="BP987" s="78"/>
      <c r="BQ987" s="79"/>
      <c r="BR987" s="26"/>
      <c r="BS987" s="191"/>
      <c r="BT987" s="79"/>
      <c r="BU987" s="194"/>
      <c r="BV987" s="78"/>
      <c r="BW987" s="78"/>
      <c r="BX987" s="78"/>
      <c r="BY987" s="78"/>
      <c r="BZ987" s="78"/>
      <c r="CA987" s="79"/>
      <c r="CB987" s="192"/>
      <c r="CC987" s="78"/>
      <c r="CD987" s="78"/>
      <c r="CE987" s="78"/>
      <c r="CF987" s="78"/>
      <c r="CG987" s="78"/>
      <c r="CH987" s="79"/>
      <c r="CI987" s="27">
        <f t="shared" si="1"/>
        <v>0</v>
      </c>
    </row>
    <row r="988" spans="1:87" ht="34.5" customHeight="1" x14ac:dyDescent="0.25">
      <c r="A988" s="23">
        <f t="shared" si="0"/>
        <v>976</v>
      </c>
      <c r="B988" s="182"/>
      <c r="C988" s="79"/>
      <c r="D988" s="179"/>
      <c r="E988" s="78"/>
      <c r="F988" s="79"/>
      <c r="G988" s="183"/>
      <c r="H988" s="79"/>
      <c r="I988" s="24"/>
      <c r="J988" s="28"/>
      <c r="K988" s="184"/>
      <c r="L988" s="79"/>
      <c r="M988" s="185"/>
      <c r="N988" s="79"/>
      <c r="O988" s="186"/>
      <c r="P988" s="79"/>
      <c r="Q988" s="187"/>
      <c r="R988" s="79"/>
      <c r="S988" s="181"/>
      <c r="T988" s="79"/>
      <c r="U988" s="181"/>
      <c r="V988" s="79"/>
      <c r="W988" s="182"/>
      <c r="X988" s="79"/>
      <c r="Y988" s="182"/>
      <c r="Z988" s="79"/>
      <c r="AA988" s="181"/>
      <c r="AB988" s="79"/>
      <c r="AC988" s="181"/>
      <c r="AD988" s="79"/>
      <c r="AE988" s="182"/>
      <c r="AF988" s="79"/>
      <c r="AG988" s="182"/>
      <c r="AH988" s="79"/>
      <c r="AI988" s="181"/>
      <c r="AJ988" s="79"/>
      <c r="AK988" s="181"/>
      <c r="AL988" s="79"/>
      <c r="AM988" s="182"/>
      <c r="AN988" s="79"/>
      <c r="AO988" s="182"/>
      <c r="AP988" s="79"/>
      <c r="AQ988" s="181"/>
      <c r="AR988" s="79"/>
      <c r="AS988" s="181"/>
      <c r="AT988" s="79"/>
      <c r="AU988" s="182"/>
      <c r="AV988" s="79"/>
      <c r="AW988" s="182"/>
      <c r="AX988" s="79"/>
      <c r="AY988" s="181"/>
      <c r="AZ988" s="79"/>
      <c r="BA988" s="181"/>
      <c r="BB988" s="79"/>
      <c r="BC988" s="182"/>
      <c r="BD988" s="79"/>
      <c r="BE988" s="182"/>
      <c r="BF988" s="79"/>
      <c r="BG988" s="181"/>
      <c r="BH988" s="79"/>
      <c r="BI988" s="181"/>
      <c r="BJ988" s="79"/>
      <c r="BK988" s="182"/>
      <c r="BL988" s="79"/>
      <c r="BM988" s="182"/>
      <c r="BN988" s="79"/>
      <c r="BO988" s="180"/>
      <c r="BP988" s="78"/>
      <c r="BQ988" s="79"/>
      <c r="BR988" s="26"/>
      <c r="BS988" s="193"/>
      <c r="BT988" s="79"/>
      <c r="BU988" s="194"/>
      <c r="BV988" s="78"/>
      <c r="BW988" s="78"/>
      <c r="BX988" s="78"/>
      <c r="BY988" s="78"/>
      <c r="BZ988" s="78"/>
      <c r="CA988" s="79"/>
      <c r="CB988" s="192"/>
      <c r="CC988" s="78"/>
      <c r="CD988" s="78"/>
      <c r="CE988" s="78"/>
      <c r="CF988" s="78"/>
      <c r="CG988" s="78"/>
      <c r="CH988" s="79"/>
      <c r="CI988" s="27">
        <f t="shared" si="1"/>
        <v>0</v>
      </c>
    </row>
    <row r="989" spans="1:87" ht="34.5" customHeight="1" x14ac:dyDescent="0.25">
      <c r="A989" s="23">
        <f t="shared" si="0"/>
        <v>977</v>
      </c>
      <c r="B989" s="179"/>
      <c r="C989" s="79"/>
      <c r="D989" s="181"/>
      <c r="E989" s="78"/>
      <c r="F989" s="79"/>
      <c r="G989" s="188"/>
      <c r="H989" s="79"/>
      <c r="I989" s="24"/>
      <c r="J989" s="25"/>
      <c r="K989" s="184"/>
      <c r="L989" s="79"/>
      <c r="M989" s="189"/>
      <c r="N989" s="79"/>
      <c r="O989" s="186"/>
      <c r="P989" s="79"/>
      <c r="Q989" s="190"/>
      <c r="R989" s="79"/>
      <c r="S989" s="181"/>
      <c r="T989" s="79"/>
      <c r="U989" s="181"/>
      <c r="V989" s="79"/>
      <c r="W989" s="179"/>
      <c r="X989" s="79"/>
      <c r="Y989" s="179"/>
      <c r="Z989" s="79"/>
      <c r="AA989" s="181"/>
      <c r="AB989" s="79"/>
      <c r="AC989" s="181"/>
      <c r="AD989" s="79"/>
      <c r="AE989" s="179"/>
      <c r="AF989" s="79"/>
      <c r="AG989" s="179"/>
      <c r="AH989" s="79"/>
      <c r="AI989" s="181"/>
      <c r="AJ989" s="79"/>
      <c r="AK989" s="181"/>
      <c r="AL989" s="79"/>
      <c r="AM989" s="179"/>
      <c r="AN989" s="79"/>
      <c r="AO989" s="179"/>
      <c r="AP989" s="79"/>
      <c r="AQ989" s="181"/>
      <c r="AR989" s="79"/>
      <c r="AS989" s="181"/>
      <c r="AT989" s="79"/>
      <c r="AU989" s="179"/>
      <c r="AV989" s="79"/>
      <c r="AW989" s="179"/>
      <c r="AX989" s="79"/>
      <c r="AY989" s="181"/>
      <c r="AZ989" s="79"/>
      <c r="BA989" s="181"/>
      <c r="BB989" s="79"/>
      <c r="BC989" s="179"/>
      <c r="BD989" s="79"/>
      <c r="BE989" s="179"/>
      <c r="BF989" s="79"/>
      <c r="BG989" s="181"/>
      <c r="BH989" s="79"/>
      <c r="BI989" s="181"/>
      <c r="BJ989" s="79"/>
      <c r="BK989" s="179"/>
      <c r="BL989" s="79"/>
      <c r="BM989" s="179"/>
      <c r="BN989" s="79"/>
      <c r="BO989" s="180"/>
      <c r="BP989" s="78"/>
      <c r="BQ989" s="79"/>
      <c r="BR989" s="26"/>
      <c r="BS989" s="191"/>
      <c r="BT989" s="79"/>
      <c r="BU989" s="194"/>
      <c r="BV989" s="78"/>
      <c r="BW989" s="78"/>
      <c r="BX989" s="78"/>
      <c r="BY989" s="78"/>
      <c r="BZ989" s="78"/>
      <c r="CA989" s="79"/>
      <c r="CB989" s="192"/>
      <c r="CC989" s="78"/>
      <c r="CD989" s="78"/>
      <c r="CE989" s="78"/>
      <c r="CF989" s="78"/>
      <c r="CG989" s="78"/>
      <c r="CH989" s="79"/>
      <c r="CI989" s="27">
        <f t="shared" si="1"/>
        <v>0</v>
      </c>
    </row>
    <row r="990" spans="1:87" ht="34.5" customHeight="1" x14ac:dyDescent="0.25">
      <c r="A990" s="23">
        <f t="shared" si="0"/>
        <v>978</v>
      </c>
      <c r="B990" s="182"/>
      <c r="C990" s="79"/>
      <c r="D990" s="179"/>
      <c r="E990" s="78"/>
      <c r="F990" s="79"/>
      <c r="G990" s="183"/>
      <c r="H990" s="79"/>
      <c r="I990" s="24"/>
      <c r="J990" s="28"/>
      <c r="K990" s="184"/>
      <c r="L990" s="79"/>
      <c r="M990" s="185"/>
      <c r="N990" s="79"/>
      <c r="O990" s="186"/>
      <c r="P990" s="79"/>
      <c r="Q990" s="187"/>
      <c r="R990" s="79"/>
      <c r="S990" s="181"/>
      <c r="T990" s="79"/>
      <c r="U990" s="181"/>
      <c r="V990" s="79"/>
      <c r="W990" s="182"/>
      <c r="X990" s="79"/>
      <c r="Y990" s="182"/>
      <c r="Z990" s="79"/>
      <c r="AA990" s="181"/>
      <c r="AB990" s="79"/>
      <c r="AC990" s="181"/>
      <c r="AD990" s="79"/>
      <c r="AE990" s="182"/>
      <c r="AF990" s="79"/>
      <c r="AG990" s="182"/>
      <c r="AH990" s="79"/>
      <c r="AI990" s="181"/>
      <c r="AJ990" s="79"/>
      <c r="AK990" s="181"/>
      <c r="AL990" s="79"/>
      <c r="AM990" s="182"/>
      <c r="AN990" s="79"/>
      <c r="AO990" s="182"/>
      <c r="AP990" s="79"/>
      <c r="AQ990" s="181"/>
      <c r="AR990" s="79"/>
      <c r="AS990" s="181"/>
      <c r="AT990" s="79"/>
      <c r="AU990" s="182"/>
      <c r="AV990" s="79"/>
      <c r="AW990" s="182"/>
      <c r="AX990" s="79"/>
      <c r="AY990" s="181"/>
      <c r="AZ990" s="79"/>
      <c r="BA990" s="181"/>
      <c r="BB990" s="79"/>
      <c r="BC990" s="182"/>
      <c r="BD990" s="79"/>
      <c r="BE990" s="182"/>
      <c r="BF990" s="79"/>
      <c r="BG990" s="181"/>
      <c r="BH990" s="79"/>
      <c r="BI990" s="181"/>
      <c r="BJ990" s="79"/>
      <c r="BK990" s="182"/>
      <c r="BL990" s="79"/>
      <c r="BM990" s="182"/>
      <c r="BN990" s="79"/>
      <c r="BO990" s="180"/>
      <c r="BP990" s="78"/>
      <c r="BQ990" s="79"/>
      <c r="BR990" s="26"/>
      <c r="BS990" s="193"/>
      <c r="BT990" s="79"/>
      <c r="BU990" s="194"/>
      <c r="BV990" s="78"/>
      <c r="BW990" s="78"/>
      <c r="BX990" s="78"/>
      <c r="BY990" s="78"/>
      <c r="BZ990" s="78"/>
      <c r="CA990" s="79"/>
      <c r="CB990" s="192"/>
      <c r="CC990" s="78"/>
      <c r="CD990" s="78"/>
      <c r="CE990" s="78"/>
      <c r="CF990" s="78"/>
      <c r="CG990" s="78"/>
      <c r="CH990" s="79"/>
      <c r="CI990" s="27">
        <f t="shared" si="1"/>
        <v>0</v>
      </c>
    </row>
    <row r="991" spans="1:87" ht="34.5" customHeight="1" x14ac:dyDescent="0.25">
      <c r="A991" s="23">
        <f t="shared" si="0"/>
        <v>979</v>
      </c>
      <c r="B991" s="179"/>
      <c r="C991" s="79"/>
      <c r="D991" s="181"/>
      <c r="E991" s="78"/>
      <c r="F991" s="79"/>
      <c r="G991" s="188"/>
      <c r="H991" s="79"/>
      <c r="I991" s="24"/>
      <c r="J991" s="25"/>
      <c r="K991" s="184"/>
      <c r="L991" s="79"/>
      <c r="M991" s="189"/>
      <c r="N991" s="79"/>
      <c r="O991" s="186"/>
      <c r="P991" s="79"/>
      <c r="Q991" s="190"/>
      <c r="R991" s="79"/>
      <c r="S991" s="181"/>
      <c r="T991" s="79"/>
      <c r="U991" s="181"/>
      <c r="V991" s="79"/>
      <c r="W991" s="179"/>
      <c r="X991" s="79"/>
      <c r="Y991" s="179"/>
      <c r="Z991" s="79"/>
      <c r="AA991" s="181"/>
      <c r="AB991" s="79"/>
      <c r="AC991" s="181"/>
      <c r="AD991" s="79"/>
      <c r="AE991" s="179"/>
      <c r="AF991" s="79"/>
      <c r="AG991" s="179"/>
      <c r="AH991" s="79"/>
      <c r="AI991" s="181"/>
      <c r="AJ991" s="79"/>
      <c r="AK991" s="181"/>
      <c r="AL991" s="79"/>
      <c r="AM991" s="179"/>
      <c r="AN991" s="79"/>
      <c r="AO991" s="179"/>
      <c r="AP991" s="79"/>
      <c r="AQ991" s="181"/>
      <c r="AR991" s="79"/>
      <c r="AS991" s="181"/>
      <c r="AT991" s="79"/>
      <c r="AU991" s="179"/>
      <c r="AV991" s="79"/>
      <c r="AW991" s="179"/>
      <c r="AX991" s="79"/>
      <c r="AY991" s="181"/>
      <c r="AZ991" s="79"/>
      <c r="BA991" s="181"/>
      <c r="BB991" s="79"/>
      <c r="BC991" s="179"/>
      <c r="BD991" s="79"/>
      <c r="BE991" s="179"/>
      <c r="BF991" s="79"/>
      <c r="BG991" s="181"/>
      <c r="BH991" s="79"/>
      <c r="BI991" s="181"/>
      <c r="BJ991" s="79"/>
      <c r="BK991" s="179"/>
      <c r="BL991" s="79"/>
      <c r="BM991" s="179"/>
      <c r="BN991" s="79"/>
      <c r="BO991" s="180"/>
      <c r="BP991" s="78"/>
      <c r="BQ991" s="79"/>
      <c r="BR991" s="26"/>
      <c r="BS991" s="191"/>
      <c r="BT991" s="79"/>
      <c r="BU991" s="194"/>
      <c r="BV991" s="78"/>
      <c r="BW991" s="78"/>
      <c r="BX991" s="78"/>
      <c r="BY991" s="78"/>
      <c r="BZ991" s="78"/>
      <c r="CA991" s="79"/>
      <c r="CB991" s="192"/>
      <c r="CC991" s="78"/>
      <c r="CD991" s="78"/>
      <c r="CE991" s="78"/>
      <c r="CF991" s="78"/>
      <c r="CG991" s="78"/>
      <c r="CH991" s="79"/>
      <c r="CI991" s="27">
        <f t="shared" si="1"/>
        <v>0</v>
      </c>
    </row>
    <row r="992" spans="1:87" ht="34.5" customHeight="1" x14ac:dyDescent="0.25">
      <c r="A992" s="23">
        <f t="shared" si="0"/>
        <v>980</v>
      </c>
      <c r="B992" s="182"/>
      <c r="C992" s="79"/>
      <c r="D992" s="179"/>
      <c r="E992" s="78"/>
      <c r="F992" s="79"/>
      <c r="G992" s="183"/>
      <c r="H992" s="79"/>
      <c r="I992" s="24"/>
      <c r="J992" s="28"/>
      <c r="K992" s="184"/>
      <c r="L992" s="79"/>
      <c r="M992" s="185"/>
      <c r="N992" s="79"/>
      <c r="O992" s="186"/>
      <c r="P992" s="79"/>
      <c r="Q992" s="187"/>
      <c r="R992" s="79"/>
      <c r="S992" s="181"/>
      <c r="T992" s="79"/>
      <c r="U992" s="181"/>
      <c r="V992" s="79"/>
      <c r="W992" s="182"/>
      <c r="X992" s="79"/>
      <c r="Y992" s="182"/>
      <c r="Z992" s="79"/>
      <c r="AA992" s="181"/>
      <c r="AB992" s="79"/>
      <c r="AC992" s="181"/>
      <c r="AD992" s="79"/>
      <c r="AE992" s="182"/>
      <c r="AF992" s="79"/>
      <c r="AG992" s="182"/>
      <c r="AH992" s="79"/>
      <c r="AI992" s="181"/>
      <c r="AJ992" s="79"/>
      <c r="AK992" s="181"/>
      <c r="AL992" s="79"/>
      <c r="AM992" s="182"/>
      <c r="AN992" s="79"/>
      <c r="AO992" s="182"/>
      <c r="AP992" s="79"/>
      <c r="AQ992" s="181"/>
      <c r="AR992" s="79"/>
      <c r="AS992" s="181"/>
      <c r="AT992" s="79"/>
      <c r="AU992" s="182"/>
      <c r="AV992" s="79"/>
      <c r="AW992" s="182"/>
      <c r="AX992" s="79"/>
      <c r="AY992" s="181"/>
      <c r="AZ992" s="79"/>
      <c r="BA992" s="181"/>
      <c r="BB992" s="79"/>
      <c r="BC992" s="182"/>
      <c r="BD992" s="79"/>
      <c r="BE992" s="182"/>
      <c r="BF992" s="79"/>
      <c r="BG992" s="181"/>
      <c r="BH992" s="79"/>
      <c r="BI992" s="181"/>
      <c r="BJ992" s="79"/>
      <c r="BK992" s="182"/>
      <c r="BL992" s="79"/>
      <c r="BM992" s="182"/>
      <c r="BN992" s="79"/>
      <c r="BO992" s="180"/>
      <c r="BP992" s="78"/>
      <c r="BQ992" s="79"/>
      <c r="BR992" s="26"/>
      <c r="BS992" s="193"/>
      <c r="BT992" s="79"/>
      <c r="BU992" s="194"/>
      <c r="BV992" s="78"/>
      <c r="BW992" s="78"/>
      <c r="BX992" s="78"/>
      <c r="BY992" s="78"/>
      <c r="BZ992" s="78"/>
      <c r="CA992" s="79"/>
      <c r="CB992" s="192"/>
      <c r="CC992" s="78"/>
      <c r="CD992" s="78"/>
      <c r="CE992" s="78"/>
      <c r="CF992" s="78"/>
      <c r="CG992" s="78"/>
      <c r="CH992" s="79"/>
      <c r="CI992" s="27">
        <f t="shared" si="1"/>
        <v>0</v>
      </c>
    </row>
    <row r="993" spans="1:87" ht="34.5" customHeight="1" x14ac:dyDescent="0.25">
      <c r="A993" s="23">
        <f t="shared" si="0"/>
        <v>981</v>
      </c>
      <c r="B993" s="179"/>
      <c r="C993" s="79"/>
      <c r="D993" s="181"/>
      <c r="E993" s="78"/>
      <c r="F993" s="79"/>
      <c r="G993" s="188"/>
      <c r="H993" s="79"/>
      <c r="I993" s="24"/>
      <c r="J993" s="25"/>
      <c r="K993" s="184"/>
      <c r="L993" s="79"/>
      <c r="M993" s="189"/>
      <c r="N993" s="79"/>
      <c r="O993" s="186"/>
      <c r="P993" s="79"/>
      <c r="Q993" s="190"/>
      <c r="R993" s="79"/>
      <c r="S993" s="181"/>
      <c r="T993" s="79"/>
      <c r="U993" s="181"/>
      <c r="V993" s="79"/>
      <c r="W993" s="179"/>
      <c r="X993" s="79"/>
      <c r="Y993" s="179"/>
      <c r="Z993" s="79"/>
      <c r="AA993" s="181"/>
      <c r="AB993" s="79"/>
      <c r="AC993" s="181"/>
      <c r="AD993" s="79"/>
      <c r="AE993" s="179"/>
      <c r="AF993" s="79"/>
      <c r="AG993" s="179"/>
      <c r="AH993" s="79"/>
      <c r="AI993" s="181"/>
      <c r="AJ993" s="79"/>
      <c r="AK993" s="181"/>
      <c r="AL993" s="79"/>
      <c r="AM993" s="179"/>
      <c r="AN993" s="79"/>
      <c r="AO993" s="179"/>
      <c r="AP993" s="79"/>
      <c r="AQ993" s="181"/>
      <c r="AR993" s="79"/>
      <c r="AS993" s="181"/>
      <c r="AT993" s="79"/>
      <c r="AU993" s="179"/>
      <c r="AV993" s="79"/>
      <c r="AW993" s="179"/>
      <c r="AX993" s="79"/>
      <c r="AY993" s="181"/>
      <c r="AZ993" s="79"/>
      <c r="BA993" s="181"/>
      <c r="BB993" s="79"/>
      <c r="BC993" s="179"/>
      <c r="BD993" s="79"/>
      <c r="BE993" s="179"/>
      <c r="BF993" s="79"/>
      <c r="BG993" s="181"/>
      <c r="BH993" s="79"/>
      <c r="BI993" s="181"/>
      <c r="BJ993" s="79"/>
      <c r="BK993" s="179"/>
      <c r="BL993" s="79"/>
      <c r="BM993" s="179"/>
      <c r="BN993" s="79"/>
      <c r="BO993" s="180"/>
      <c r="BP993" s="78"/>
      <c r="BQ993" s="79"/>
      <c r="BR993" s="26"/>
      <c r="BS993" s="191"/>
      <c r="BT993" s="79"/>
      <c r="BU993" s="194"/>
      <c r="BV993" s="78"/>
      <c r="BW993" s="78"/>
      <c r="BX993" s="78"/>
      <c r="BY993" s="78"/>
      <c r="BZ993" s="78"/>
      <c r="CA993" s="79"/>
      <c r="CB993" s="192"/>
      <c r="CC993" s="78"/>
      <c r="CD993" s="78"/>
      <c r="CE993" s="78"/>
      <c r="CF993" s="78"/>
      <c r="CG993" s="78"/>
      <c r="CH993" s="79"/>
      <c r="CI993" s="27">
        <f t="shared" si="1"/>
        <v>0</v>
      </c>
    </row>
    <row r="994" spans="1:87" ht="34.5" customHeight="1" x14ac:dyDescent="0.25">
      <c r="A994" s="23">
        <f t="shared" si="0"/>
        <v>982</v>
      </c>
      <c r="B994" s="182"/>
      <c r="C994" s="79"/>
      <c r="D994" s="179"/>
      <c r="E994" s="78"/>
      <c r="F994" s="79"/>
      <c r="G994" s="183"/>
      <c r="H994" s="79"/>
      <c r="I994" s="24"/>
      <c r="J994" s="28"/>
      <c r="K994" s="184"/>
      <c r="L994" s="79"/>
      <c r="M994" s="185"/>
      <c r="N994" s="79"/>
      <c r="O994" s="186"/>
      <c r="P994" s="79"/>
      <c r="Q994" s="187"/>
      <c r="R994" s="79"/>
      <c r="S994" s="181"/>
      <c r="T994" s="79"/>
      <c r="U994" s="181"/>
      <c r="V994" s="79"/>
      <c r="W994" s="182"/>
      <c r="X994" s="79"/>
      <c r="Y994" s="182"/>
      <c r="Z994" s="79"/>
      <c r="AA994" s="181"/>
      <c r="AB994" s="79"/>
      <c r="AC994" s="181"/>
      <c r="AD994" s="79"/>
      <c r="AE994" s="182"/>
      <c r="AF994" s="79"/>
      <c r="AG994" s="182"/>
      <c r="AH994" s="79"/>
      <c r="AI994" s="181"/>
      <c r="AJ994" s="79"/>
      <c r="AK994" s="181"/>
      <c r="AL994" s="79"/>
      <c r="AM994" s="182"/>
      <c r="AN994" s="79"/>
      <c r="AO994" s="182"/>
      <c r="AP994" s="79"/>
      <c r="AQ994" s="181"/>
      <c r="AR994" s="79"/>
      <c r="AS994" s="181"/>
      <c r="AT994" s="79"/>
      <c r="AU994" s="182"/>
      <c r="AV994" s="79"/>
      <c r="AW994" s="182"/>
      <c r="AX994" s="79"/>
      <c r="AY994" s="181"/>
      <c r="AZ994" s="79"/>
      <c r="BA994" s="181"/>
      <c r="BB994" s="79"/>
      <c r="BC994" s="182"/>
      <c r="BD994" s="79"/>
      <c r="BE994" s="182"/>
      <c r="BF994" s="79"/>
      <c r="BG994" s="181"/>
      <c r="BH994" s="79"/>
      <c r="BI994" s="181"/>
      <c r="BJ994" s="79"/>
      <c r="BK994" s="182"/>
      <c r="BL994" s="79"/>
      <c r="BM994" s="182"/>
      <c r="BN994" s="79"/>
      <c r="BO994" s="180"/>
      <c r="BP994" s="78"/>
      <c r="BQ994" s="79"/>
      <c r="BR994" s="26"/>
      <c r="BS994" s="193"/>
      <c r="BT994" s="79"/>
      <c r="BU994" s="194"/>
      <c r="BV994" s="78"/>
      <c r="BW994" s="78"/>
      <c r="BX994" s="78"/>
      <c r="BY994" s="78"/>
      <c r="BZ994" s="78"/>
      <c r="CA994" s="79"/>
      <c r="CB994" s="192"/>
      <c r="CC994" s="78"/>
      <c r="CD994" s="78"/>
      <c r="CE994" s="78"/>
      <c r="CF994" s="78"/>
      <c r="CG994" s="78"/>
      <c r="CH994" s="79"/>
      <c r="CI994" s="27">
        <f t="shared" si="1"/>
        <v>0</v>
      </c>
    </row>
    <row r="995" spans="1:87" ht="34.5" customHeight="1" x14ac:dyDescent="0.25">
      <c r="A995" s="23">
        <f t="shared" si="0"/>
        <v>983</v>
      </c>
      <c r="B995" s="179"/>
      <c r="C995" s="79"/>
      <c r="D995" s="181"/>
      <c r="E995" s="78"/>
      <c r="F995" s="79"/>
      <c r="G995" s="188"/>
      <c r="H995" s="79"/>
      <c r="I995" s="24"/>
      <c r="J995" s="25"/>
      <c r="K995" s="184"/>
      <c r="L995" s="79"/>
      <c r="M995" s="189"/>
      <c r="N995" s="79"/>
      <c r="O995" s="186"/>
      <c r="P995" s="79"/>
      <c r="Q995" s="190"/>
      <c r="R995" s="79"/>
      <c r="S995" s="181"/>
      <c r="T995" s="79"/>
      <c r="U995" s="181"/>
      <c r="V995" s="79"/>
      <c r="W995" s="179"/>
      <c r="X995" s="79"/>
      <c r="Y995" s="179"/>
      <c r="Z995" s="79"/>
      <c r="AA995" s="181"/>
      <c r="AB995" s="79"/>
      <c r="AC995" s="181"/>
      <c r="AD995" s="79"/>
      <c r="AE995" s="179"/>
      <c r="AF995" s="79"/>
      <c r="AG995" s="179"/>
      <c r="AH995" s="79"/>
      <c r="AI995" s="181"/>
      <c r="AJ995" s="79"/>
      <c r="AK995" s="181"/>
      <c r="AL995" s="79"/>
      <c r="AM995" s="179"/>
      <c r="AN995" s="79"/>
      <c r="AO995" s="179"/>
      <c r="AP995" s="79"/>
      <c r="AQ995" s="181"/>
      <c r="AR995" s="79"/>
      <c r="AS995" s="181"/>
      <c r="AT995" s="79"/>
      <c r="AU995" s="179"/>
      <c r="AV995" s="79"/>
      <c r="AW995" s="179"/>
      <c r="AX995" s="79"/>
      <c r="AY995" s="181"/>
      <c r="AZ995" s="79"/>
      <c r="BA995" s="181"/>
      <c r="BB995" s="79"/>
      <c r="BC995" s="179"/>
      <c r="BD995" s="79"/>
      <c r="BE995" s="179"/>
      <c r="BF995" s="79"/>
      <c r="BG995" s="181"/>
      <c r="BH995" s="79"/>
      <c r="BI995" s="181"/>
      <c r="BJ995" s="79"/>
      <c r="BK995" s="179"/>
      <c r="BL995" s="79"/>
      <c r="BM995" s="179"/>
      <c r="BN995" s="79"/>
      <c r="BO995" s="180"/>
      <c r="BP995" s="78"/>
      <c r="BQ995" s="79"/>
      <c r="BR995" s="26"/>
      <c r="BS995" s="191"/>
      <c r="BT995" s="79"/>
      <c r="BU995" s="194"/>
      <c r="BV995" s="78"/>
      <c r="BW995" s="78"/>
      <c r="BX995" s="78"/>
      <c r="BY995" s="78"/>
      <c r="BZ995" s="78"/>
      <c r="CA995" s="79"/>
      <c r="CB995" s="192"/>
      <c r="CC995" s="78"/>
      <c r="CD995" s="78"/>
      <c r="CE995" s="78"/>
      <c r="CF995" s="78"/>
      <c r="CG995" s="78"/>
      <c r="CH995" s="79"/>
      <c r="CI995" s="27">
        <f t="shared" si="1"/>
        <v>0</v>
      </c>
    </row>
    <row r="996" spans="1:87" ht="34.5" customHeight="1" x14ac:dyDescent="0.25">
      <c r="A996" s="23">
        <f t="shared" si="0"/>
        <v>984</v>
      </c>
      <c r="B996" s="182"/>
      <c r="C996" s="79"/>
      <c r="D996" s="179"/>
      <c r="E996" s="78"/>
      <c r="F996" s="79"/>
      <c r="G996" s="183"/>
      <c r="H996" s="79"/>
      <c r="I996" s="24"/>
      <c r="J996" s="28"/>
      <c r="K996" s="184"/>
      <c r="L996" s="79"/>
      <c r="M996" s="185"/>
      <c r="N996" s="79"/>
      <c r="O996" s="186"/>
      <c r="P996" s="79"/>
      <c r="Q996" s="187"/>
      <c r="R996" s="79"/>
      <c r="S996" s="181"/>
      <c r="T996" s="79"/>
      <c r="U996" s="181"/>
      <c r="V996" s="79"/>
      <c r="W996" s="182"/>
      <c r="X996" s="79"/>
      <c r="Y996" s="182"/>
      <c r="Z996" s="79"/>
      <c r="AA996" s="181"/>
      <c r="AB996" s="79"/>
      <c r="AC996" s="181"/>
      <c r="AD996" s="79"/>
      <c r="AE996" s="182"/>
      <c r="AF996" s="79"/>
      <c r="AG996" s="182"/>
      <c r="AH996" s="79"/>
      <c r="AI996" s="181"/>
      <c r="AJ996" s="79"/>
      <c r="AK996" s="181"/>
      <c r="AL996" s="79"/>
      <c r="AM996" s="182"/>
      <c r="AN996" s="79"/>
      <c r="AO996" s="182"/>
      <c r="AP996" s="79"/>
      <c r="AQ996" s="181"/>
      <c r="AR996" s="79"/>
      <c r="AS996" s="181"/>
      <c r="AT996" s="79"/>
      <c r="AU996" s="182"/>
      <c r="AV996" s="79"/>
      <c r="AW996" s="182"/>
      <c r="AX996" s="79"/>
      <c r="AY996" s="181"/>
      <c r="AZ996" s="79"/>
      <c r="BA996" s="181"/>
      <c r="BB996" s="79"/>
      <c r="BC996" s="182"/>
      <c r="BD996" s="79"/>
      <c r="BE996" s="182"/>
      <c r="BF996" s="79"/>
      <c r="BG996" s="181"/>
      <c r="BH996" s="79"/>
      <c r="BI996" s="181"/>
      <c r="BJ996" s="79"/>
      <c r="BK996" s="182"/>
      <c r="BL996" s="79"/>
      <c r="BM996" s="182"/>
      <c r="BN996" s="79"/>
      <c r="BO996" s="180"/>
      <c r="BP996" s="78"/>
      <c r="BQ996" s="79"/>
      <c r="BR996" s="26"/>
      <c r="BS996" s="193"/>
      <c r="BT996" s="79"/>
      <c r="BU996" s="194"/>
      <c r="BV996" s="78"/>
      <c r="BW996" s="78"/>
      <c r="BX996" s="78"/>
      <c r="BY996" s="78"/>
      <c r="BZ996" s="78"/>
      <c r="CA996" s="79"/>
      <c r="CB996" s="192"/>
      <c r="CC996" s="78"/>
      <c r="CD996" s="78"/>
      <c r="CE996" s="78"/>
      <c r="CF996" s="78"/>
      <c r="CG996" s="78"/>
      <c r="CH996" s="79"/>
      <c r="CI996" s="27">
        <f t="shared" si="1"/>
        <v>0</v>
      </c>
    </row>
    <row r="997" spans="1:87" ht="34.5" customHeight="1" x14ac:dyDescent="0.25">
      <c r="A997" s="23">
        <f t="shared" si="0"/>
        <v>985</v>
      </c>
      <c r="B997" s="179"/>
      <c r="C997" s="79"/>
      <c r="D997" s="181"/>
      <c r="E997" s="78"/>
      <c r="F997" s="79"/>
      <c r="G997" s="188"/>
      <c r="H997" s="79"/>
      <c r="I997" s="24"/>
      <c r="J997" s="25"/>
      <c r="K997" s="184"/>
      <c r="L997" s="79"/>
      <c r="M997" s="189"/>
      <c r="N997" s="79"/>
      <c r="O997" s="186"/>
      <c r="P997" s="79"/>
      <c r="Q997" s="190"/>
      <c r="R997" s="79"/>
      <c r="S997" s="181"/>
      <c r="T997" s="79"/>
      <c r="U997" s="181"/>
      <c r="V997" s="79"/>
      <c r="W997" s="179"/>
      <c r="X997" s="79"/>
      <c r="Y997" s="179"/>
      <c r="Z997" s="79"/>
      <c r="AA997" s="181"/>
      <c r="AB997" s="79"/>
      <c r="AC997" s="181"/>
      <c r="AD997" s="79"/>
      <c r="AE997" s="179"/>
      <c r="AF997" s="79"/>
      <c r="AG997" s="179"/>
      <c r="AH997" s="79"/>
      <c r="AI997" s="181"/>
      <c r="AJ997" s="79"/>
      <c r="AK997" s="181"/>
      <c r="AL997" s="79"/>
      <c r="AM997" s="179"/>
      <c r="AN997" s="79"/>
      <c r="AO997" s="179"/>
      <c r="AP997" s="79"/>
      <c r="AQ997" s="181"/>
      <c r="AR997" s="79"/>
      <c r="AS997" s="181"/>
      <c r="AT997" s="79"/>
      <c r="AU997" s="179"/>
      <c r="AV997" s="79"/>
      <c r="AW997" s="179"/>
      <c r="AX997" s="79"/>
      <c r="AY997" s="181"/>
      <c r="AZ997" s="79"/>
      <c r="BA997" s="181"/>
      <c r="BB997" s="79"/>
      <c r="BC997" s="179"/>
      <c r="BD997" s="79"/>
      <c r="BE997" s="179"/>
      <c r="BF997" s="79"/>
      <c r="BG997" s="181"/>
      <c r="BH997" s="79"/>
      <c r="BI997" s="181"/>
      <c r="BJ997" s="79"/>
      <c r="BK997" s="179"/>
      <c r="BL997" s="79"/>
      <c r="BM997" s="179"/>
      <c r="BN997" s="79"/>
      <c r="BO997" s="180"/>
      <c r="BP997" s="78"/>
      <c r="BQ997" s="79"/>
      <c r="BR997" s="26"/>
      <c r="BS997" s="191"/>
      <c r="BT997" s="79"/>
      <c r="BU997" s="194"/>
      <c r="BV997" s="78"/>
      <c r="BW997" s="78"/>
      <c r="BX997" s="78"/>
      <c r="BY997" s="78"/>
      <c r="BZ997" s="78"/>
      <c r="CA997" s="79"/>
      <c r="CB997" s="192"/>
      <c r="CC997" s="78"/>
      <c r="CD997" s="78"/>
      <c r="CE997" s="78"/>
      <c r="CF997" s="78"/>
      <c r="CG997" s="78"/>
      <c r="CH997" s="79"/>
      <c r="CI997" s="27">
        <f t="shared" si="1"/>
        <v>0</v>
      </c>
    </row>
    <row r="998" spans="1:87" ht="34.5" customHeight="1" x14ac:dyDescent="0.25">
      <c r="A998" s="23">
        <f t="shared" si="0"/>
        <v>986</v>
      </c>
      <c r="B998" s="182"/>
      <c r="C998" s="79"/>
      <c r="D998" s="179"/>
      <c r="E998" s="78"/>
      <c r="F998" s="79"/>
      <c r="G998" s="183"/>
      <c r="H998" s="79"/>
      <c r="I998" s="24"/>
      <c r="J998" s="28"/>
      <c r="K998" s="184"/>
      <c r="L998" s="79"/>
      <c r="M998" s="185"/>
      <c r="N998" s="79"/>
      <c r="O998" s="186"/>
      <c r="P998" s="79"/>
      <c r="Q998" s="187"/>
      <c r="R998" s="79"/>
      <c r="S998" s="181"/>
      <c r="T998" s="79"/>
      <c r="U998" s="181"/>
      <c r="V998" s="79"/>
      <c r="W998" s="182"/>
      <c r="X998" s="79"/>
      <c r="Y998" s="182"/>
      <c r="Z998" s="79"/>
      <c r="AA998" s="181"/>
      <c r="AB998" s="79"/>
      <c r="AC998" s="181"/>
      <c r="AD998" s="79"/>
      <c r="AE998" s="182"/>
      <c r="AF998" s="79"/>
      <c r="AG998" s="182"/>
      <c r="AH998" s="79"/>
      <c r="AI998" s="181"/>
      <c r="AJ998" s="79"/>
      <c r="AK998" s="181"/>
      <c r="AL998" s="79"/>
      <c r="AM998" s="182"/>
      <c r="AN998" s="79"/>
      <c r="AO998" s="182"/>
      <c r="AP998" s="79"/>
      <c r="AQ998" s="181"/>
      <c r="AR998" s="79"/>
      <c r="AS998" s="181"/>
      <c r="AT998" s="79"/>
      <c r="AU998" s="182"/>
      <c r="AV998" s="79"/>
      <c r="AW998" s="182"/>
      <c r="AX998" s="79"/>
      <c r="AY998" s="181"/>
      <c r="AZ998" s="79"/>
      <c r="BA998" s="181"/>
      <c r="BB998" s="79"/>
      <c r="BC998" s="182"/>
      <c r="BD998" s="79"/>
      <c r="BE998" s="182"/>
      <c r="BF998" s="79"/>
      <c r="BG998" s="181"/>
      <c r="BH998" s="79"/>
      <c r="BI998" s="181"/>
      <c r="BJ998" s="79"/>
      <c r="BK998" s="182"/>
      <c r="BL998" s="79"/>
      <c r="BM998" s="182"/>
      <c r="BN998" s="79"/>
      <c r="BO998" s="180"/>
      <c r="BP998" s="78"/>
      <c r="BQ998" s="79"/>
      <c r="BR998" s="26"/>
      <c r="BS998" s="193"/>
      <c r="BT998" s="79"/>
      <c r="BU998" s="194"/>
      <c r="BV998" s="78"/>
      <c r="BW998" s="78"/>
      <c r="BX998" s="78"/>
      <c r="BY998" s="78"/>
      <c r="BZ998" s="78"/>
      <c r="CA998" s="79"/>
      <c r="CB998" s="192"/>
      <c r="CC998" s="78"/>
      <c r="CD998" s="78"/>
      <c r="CE998" s="78"/>
      <c r="CF998" s="78"/>
      <c r="CG998" s="78"/>
      <c r="CH998" s="79"/>
      <c r="CI998" s="27">
        <f t="shared" si="1"/>
        <v>0</v>
      </c>
    </row>
    <row r="999" spans="1:87" ht="34.5" customHeight="1" x14ac:dyDescent="0.25">
      <c r="A999" s="23">
        <f t="shared" si="0"/>
        <v>987</v>
      </c>
      <c r="B999" s="179"/>
      <c r="C999" s="79"/>
      <c r="D999" s="181"/>
      <c r="E999" s="78"/>
      <c r="F999" s="79"/>
      <c r="G999" s="188"/>
      <c r="H999" s="79"/>
      <c r="I999" s="24"/>
      <c r="J999" s="25"/>
      <c r="K999" s="184"/>
      <c r="L999" s="79"/>
      <c r="M999" s="189"/>
      <c r="N999" s="79"/>
      <c r="O999" s="186"/>
      <c r="P999" s="79"/>
      <c r="Q999" s="190"/>
      <c r="R999" s="79"/>
      <c r="S999" s="181"/>
      <c r="T999" s="79"/>
      <c r="U999" s="181"/>
      <c r="V999" s="79"/>
      <c r="W999" s="179"/>
      <c r="X999" s="79"/>
      <c r="Y999" s="179"/>
      <c r="Z999" s="79"/>
      <c r="AA999" s="181"/>
      <c r="AB999" s="79"/>
      <c r="AC999" s="181"/>
      <c r="AD999" s="79"/>
      <c r="AE999" s="179"/>
      <c r="AF999" s="79"/>
      <c r="AG999" s="179"/>
      <c r="AH999" s="79"/>
      <c r="AI999" s="181"/>
      <c r="AJ999" s="79"/>
      <c r="AK999" s="181"/>
      <c r="AL999" s="79"/>
      <c r="AM999" s="179"/>
      <c r="AN999" s="79"/>
      <c r="AO999" s="179"/>
      <c r="AP999" s="79"/>
      <c r="AQ999" s="181"/>
      <c r="AR999" s="79"/>
      <c r="AS999" s="181"/>
      <c r="AT999" s="79"/>
      <c r="AU999" s="179"/>
      <c r="AV999" s="79"/>
      <c r="AW999" s="179"/>
      <c r="AX999" s="79"/>
      <c r="AY999" s="181"/>
      <c r="AZ999" s="79"/>
      <c r="BA999" s="181"/>
      <c r="BB999" s="79"/>
      <c r="BC999" s="179"/>
      <c r="BD999" s="79"/>
      <c r="BE999" s="179"/>
      <c r="BF999" s="79"/>
      <c r="BG999" s="181"/>
      <c r="BH999" s="79"/>
      <c r="BI999" s="181"/>
      <c r="BJ999" s="79"/>
      <c r="BK999" s="179"/>
      <c r="BL999" s="79"/>
      <c r="BM999" s="179"/>
      <c r="BN999" s="79"/>
      <c r="BO999" s="180"/>
      <c r="BP999" s="78"/>
      <c r="BQ999" s="79"/>
      <c r="BR999" s="26"/>
      <c r="BS999" s="191"/>
      <c r="BT999" s="79"/>
      <c r="BU999" s="194"/>
      <c r="BV999" s="78"/>
      <c r="BW999" s="78"/>
      <c r="BX999" s="78"/>
      <c r="BY999" s="78"/>
      <c r="BZ999" s="78"/>
      <c r="CA999" s="79"/>
      <c r="CB999" s="192"/>
      <c r="CC999" s="78"/>
      <c r="CD999" s="78"/>
      <c r="CE999" s="78"/>
      <c r="CF999" s="78"/>
      <c r="CG999" s="78"/>
      <c r="CH999" s="79"/>
      <c r="CI999" s="27">
        <f t="shared" si="1"/>
        <v>0</v>
      </c>
    </row>
    <row r="1000" spans="1:87" ht="34.5" customHeight="1" x14ac:dyDescent="0.25">
      <c r="A1000" s="23">
        <f t="shared" si="0"/>
        <v>988</v>
      </c>
      <c r="B1000" s="182"/>
      <c r="C1000" s="79"/>
      <c r="D1000" s="179"/>
      <c r="E1000" s="78"/>
      <c r="F1000" s="79"/>
      <c r="G1000" s="183"/>
      <c r="H1000" s="79"/>
      <c r="I1000" s="24"/>
      <c r="J1000" s="28"/>
      <c r="K1000" s="184"/>
      <c r="L1000" s="79"/>
      <c r="M1000" s="185"/>
      <c r="N1000" s="79"/>
      <c r="O1000" s="186"/>
      <c r="P1000" s="79"/>
      <c r="Q1000" s="187"/>
      <c r="R1000" s="79"/>
      <c r="S1000" s="181"/>
      <c r="T1000" s="79"/>
      <c r="U1000" s="181"/>
      <c r="V1000" s="79"/>
      <c r="W1000" s="182"/>
      <c r="X1000" s="79"/>
      <c r="Y1000" s="182"/>
      <c r="Z1000" s="79"/>
      <c r="AA1000" s="181"/>
      <c r="AB1000" s="79"/>
      <c r="AC1000" s="181"/>
      <c r="AD1000" s="79"/>
      <c r="AE1000" s="182"/>
      <c r="AF1000" s="79"/>
      <c r="AG1000" s="182"/>
      <c r="AH1000" s="79"/>
      <c r="AI1000" s="181"/>
      <c r="AJ1000" s="79"/>
      <c r="AK1000" s="181"/>
      <c r="AL1000" s="79"/>
      <c r="AM1000" s="182"/>
      <c r="AN1000" s="79"/>
      <c r="AO1000" s="182"/>
      <c r="AP1000" s="79"/>
      <c r="AQ1000" s="181"/>
      <c r="AR1000" s="79"/>
      <c r="AS1000" s="181"/>
      <c r="AT1000" s="79"/>
      <c r="AU1000" s="182"/>
      <c r="AV1000" s="79"/>
      <c r="AW1000" s="182"/>
      <c r="AX1000" s="79"/>
      <c r="AY1000" s="181"/>
      <c r="AZ1000" s="79"/>
      <c r="BA1000" s="181"/>
      <c r="BB1000" s="79"/>
      <c r="BC1000" s="182"/>
      <c r="BD1000" s="79"/>
      <c r="BE1000" s="182"/>
      <c r="BF1000" s="79"/>
      <c r="BG1000" s="181"/>
      <c r="BH1000" s="79"/>
      <c r="BI1000" s="181"/>
      <c r="BJ1000" s="79"/>
      <c r="BK1000" s="182"/>
      <c r="BL1000" s="79"/>
      <c r="BM1000" s="182"/>
      <c r="BN1000" s="79"/>
      <c r="BO1000" s="180"/>
      <c r="BP1000" s="78"/>
      <c r="BQ1000" s="79"/>
      <c r="BR1000" s="26"/>
      <c r="BS1000" s="193"/>
      <c r="BT1000" s="79"/>
      <c r="BU1000" s="194"/>
      <c r="BV1000" s="78"/>
      <c r="BW1000" s="78"/>
      <c r="BX1000" s="78"/>
      <c r="BY1000" s="78"/>
      <c r="BZ1000" s="78"/>
      <c r="CA1000" s="79"/>
      <c r="CB1000" s="192"/>
      <c r="CC1000" s="78"/>
      <c r="CD1000" s="78"/>
      <c r="CE1000" s="78"/>
      <c r="CF1000" s="78"/>
      <c r="CG1000" s="78"/>
      <c r="CH1000" s="79"/>
      <c r="CI1000" s="27">
        <f t="shared" si="1"/>
        <v>0</v>
      </c>
    </row>
    <row r="1001" spans="1:87" ht="34.5" customHeight="1" x14ac:dyDescent="0.25">
      <c r="A1001" s="23">
        <f t="shared" si="0"/>
        <v>989</v>
      </c>
      <c r="B1001" s="179"/>
      <c r="C1001" s="79"/>
      <c r="D1001" s="181"/>
      <c r="E1001" s="78"/>
      <c r="F1001" s="79"/>
      <c r="G1001" s="188"/>
      <c r="H1001" s="79"/>
      <c r="I1001" s="24"/>
      <c r="J1001" s="25"/>
      <c r="K1001" s="184"/>
      <c r="L1001" s="79"/>
      <c r="M1001" s="189"/>
      <c r="N1001" s="79"/>
      <c r="O1001" s="186"/>
      <c r="P1001" s="79"/>
      <c r="Q1001" s="190"/>
      <c r="R1001" s="79"/>
      <c r="S1001" s="181"/>
      <c r="T1001" s="79"/>
      <c r="U1001" s="181"/>
      <c r="V1001" s="79"/>
      <c r="W1001" s="179"/>
      <c r="X1001" s="79"/>
      <c r="Y1001" s="179"/>
      <c r="Z1001" s="79"/>
      <c r="AA1001" s="181"/>
      <c r="AB1001" s="79"/>
      <c r="AC1001" s="181"/>
      <c r="AD1001" s="79"/>
      <c r="AE1001" s="179"/>
      <c r="AF1001" s="79"/>
      <c r="AG1001" s="179"/>
      <c r="AH1001" s="79"/>
      <c r="AI1001" s="181"/>
      <c r="AJ1001" s="79"/>
      <c r="AK1001" s="181"/>
      <c r="AL1001" s="79"/>
      <c r="AM1001" s="179"/>
      <c r="AN1001" s="79"/>
      <c r="AO1001" s="179"/>
      <c r="AP1001" s="79"/>
      <c r="AQ1001" s="181"/>
      <c r="AR1001" s="79"/>
      <c r="AS1001" s="181"/>
      <c r="AT1001" s="79"/>
      <c r="AU1001" s="179"/>
      <c r="AV1001" s="79"/>
      <c r="AW1001" s="179"/>
      <c r="AX1001" s="79"/>
      <c r="AY1001" s="181"/>
      <c r="AZ1001" s="79"/>
      <c r="BA1001" s="181"/>
      <c r="BB1001" s="79"/>
      <c r="BC1001" s="179"/>
      <c r="BD1001" s="79"/>
      <c r="BE1001" s="179"/>
      <c r="BF1001" s="79"/>
      <c r="BG1001" s="181"/>
      <c r="BH1001" s="79"/>
      <c r="BI1001" s="181"/>
      <c r="BJ1001" s="79"/>
      <c r="BK1001" s="179"/>
      <c r="BL1001" s="79"/>
      <c r="BM1001" s="179"/>
      <c r="BN1001" s="79"/>
      <c r="BO1001" s="180"/>
      <c r="BP1001" s="78"/>
      <c r="BQ1001" s="79"/>
      <c r="BR1001" s="26"/>
      <c r="BS1001" s="191"/>
      <c r="BT1001" s="79"/>
      <c r="BU1001" s="194"/>
      <c r="BV1001" s="78"/>
      <c r="BW1001" s="78"/>
      <c r="BX1001" s="78"/>
      <c r="BY1001" s="78"/>
      <c r="BZ1001" s="78"/>
      <c r="CA1001" s="79"/>
      <c r="CB1001" s="192"/>
      <c r="CC1001" s="78"/>
      <c r="CD1001" s="78"/>
      <c r="CE1001" s="78"/>
      <c r="CF1001" s="78"/>
      <c r="CG1001" s="78"/>
      <c r="CH1001" s="79"/>
      <c r="CI1001" s="27">
        <f t="shared" si="1"/>
        <v>0</v>
      </c>
    </row>
    <row r="1002" spans="1:87" ht="34.5" customHeight="1" x14ac:dyDescent="0.25">
      <c r="A1002" s="23">
        <f t="shared" si="0"/>
        <v>990</v>
      </c>
      <c r="B1002" s="182"/>
      <c r="C1002" s="79"/>
      <c r="D1002" s="179"/>
      <c r="E1002" s="78"/>
      <c r="F1002" s="79"/>
      <c r="G1002" s="183"/>
      <c r="H1002" s="79"/>
      <c r="I1002" s="24"/>
      <c r="J1002" s="28"/>
      <c r="K1002" s="184"/>
      <c r="L1002" s="79"/>
      <c r="M1002" s="185"/>
      <c r="N1002" s="79"/>
      <c r="O1002" s="186"/>
      <c r="P1002" s="79"/>
      <c r="Q1002" s="187"/>
      <c r="R1002" s="79"/>
      <c r="S1002" s="181"/>
      <c r="T1002" s="79"/>
      <c r="U1002" s="181"/>
      <c r="V1002" s="79"/>
      <c r="W1002" s="182"/>
      <c r="X1002" s="79"/>
      <c r="Y1002" s="182"/>
      <c r="Z1002" s="79"/>
      <c r="AA1002" s="181"/>
      <c r="AB1002" s="79"/>
      <c r="AC1002" s="181"/>
      <c r="AD1002" s="79"/>
      <c r="AE1002" s="182"/>
      <c r="AF1002" s="79"/>
      <c r="AG1002" s="182"/>
      <c r="AH1002" s="79"/>
      <c r="AI1002" s="181"/>
      <c r="AJ1002" s="79"/>
      <c r="AK1002" s="181"/>
      <c r="AL1002" s="79"/>
      <c r="AM1002" s="182"/>
      <c r="AN1002" s="79"/>
      <c r="AO1002" s="182"/>
      <c r="AP1002" s="79"/>
      <c r="AQ1002" s="181"/>
      <c r="AR1002" s="79"/>
      <c r="AS1002" s="181"/>
      <c r="AT1002" s="79"/>
      <c r="AU1002" s="182"/>
      <c r="AV1002" s="79"/>
      <c r="AW1002" s="182"/>
      <c r="AX1002" s="79"/>
      <c r="AY1002" s="181"/>
      <c r="AZ1002" s="79"/>
      <c r="BA1002" s="181"/>
      <c r="BB1002" s="79"/>
      <c r="BC1002" s="182"/>
      <c r="BD1002" s="79"/>
      <c r="BE1002" s="182"/>
      <c r="BF1002" s="79"/>
      <c r="BG1002" s="181"/>
      <c r="BH1002" s="79"/>
      <c r="BI1002" s="181"/>
      <c r="BJ1002" s="79"/>
      <c r="BK1002" s="182"/>
      <c r="BL1002" s="79"/>
      <c r="BM1002" s="182"/>
      <c r="BN1002" s="79"/>
      <c r="BO1002" s="180"/>
      <c r="BP1002" s="78"/>
      <c r="BQ1002" s="79"/>
      <c r="BR1002" s="26"/>
      <c r="BS1002" s="193"/>
      <c r="BT1002" s="79"/>
      <c r="BU1002" s="194"/>
      <c r="BV1002" s="78"/>
      <c r="BW1002" s="78"/>
      <c r="BX1002" s="78"/>
      <c r="BY1002" s="78"/>
      <c r="BZ1002" s="78"/>
      <c r="CA1002" s="79"/>
      <c r="CB1002" s="192"/>
      <c r="CC1002" s="78"/>
      <c r="CD1002" s="78"/>
      <c r="CE1002" s="78"/>
      <c r="CF1002" s="78"/>
      <c r="CG1002" s="78"/>
      <c r="CH1002" s="79"/>
      <c r="CI1002" s="27">
        <f t="shared" si="1"/>
        <v>0</v>
      </c>
    </row>
    <row r="1003" spans="1:87" ht="34.5" customHeight="1" x14ac:dyDescent="0.25">
      <c r="A1003" s="23">
        <f t="shared" si="0"/>
        <v>991</v>
      </c>
      <c r="B1003" s="179"/>
      <c r="C1003" s="79"/>
      <c r="D1003" s="181"/>
      <c r="E1003" s="78"/>
      <c r="F1003" s="79"/>
      <c r="G1003" s="188"/>
      <c r="H1003" s="79"/>
      <c r="I1003" s="24"/>
      <c r="J1003" s="25"/>
      <c r="K1003" s="184"/>
      <c r="L1003" s="79"/>
      <c r="M1003" s="189"/>
      <c r="N1003" s="79"/>
      <c r="O1003" s="186"/>
      <c r="P1003" s="79"/>
      <c r="Q1003" s="190"/>
      <c r="R1003" s="79"/>
      <c r="S1003" s="181"/>
      <c r="T1003" s="79"/>
      <c r="U1003" s="181"/>
      <c r="V1003" s="79"/>
      <c r="W1003" s="179"/>
      <c r="X1003" s="79"/>
      <c r="Y1003" s="179"/>
      <c r="Z1003" s="79"/>
      <c r="AA1003" s="181"/>
      <c r="AB1003" s="79"/>
      <c r="AC1003" s="181"/>
      <c r="AD1003" s="79"/>
      <c r="AE1003" s="179"/>
      <c r="AF1003" s="79"/>
      <c r="AG1003" s="179"/>
      <c r="AH1003" s="79"/>
      <c r="AI1003" s="181"/>
      <c r="AJ1003" s="79"/>
      <c r="AK1003" s="181"/>
      <c r="AL1003" s="79"/>
      <c r="AM1003" s="179"/>
      <c r="AN1003" s="79"/>
      <c r="AO1003" s="179"/>
      <c r="AP1003" s="79"/>
      <c r="AQ1003" s="181"/>
      <c r="AR1003" s="79"/>
      <c r="AS1003" s="181"/>
      <c r="AT1003" s="79"/>
      <c r="AU1003" s="179"/>
      <c r="AV1003" s="79"/>
      <c r="AW1003" s="179"/>
      <c r="AX1003" s="79"/>
      <c r="AY1003" s="181"/>
      <c r="AZ1003" s="79"/>
      <c r="BA1003" s="181"/>
      <c r="BB1003" s="79"/>
      <c r="BC1003" s="179"/>
      <c r="BD1003" s="79"/>
      <c r="BE1003" s="179"/>
      <c r="BF1003" s="79"/>
      <c r="BG1003" s="181"/>
      <c r="BH1003" s="79"/>
      <c r="BI1003" s="181"/>
      <c r="BJ1003" s="79"/>
      <c r="BK1003" s="179"/>
      <c r="BL1003" s="79"/>
      <c r="BM1003" s="179"/>
      <c r="BN1003" s="79"/>
      <c r="BO1003" s="180"/>
      <c r="BP1003" s="78"/>
      <c r="BQ1003" s="79"/>
      <c r="BR1003" s="26"/>
      <c r="BS1003" s="191"/>
      <c r="BT1003" s="79"/>
      <c r="BU1003" s="194"/>
      <c r="BV1003" s="78"/>
      <c r="BW1003" s="78"/>
      <c r="BX1003" s="78"/>
      <c r="BY1003" s="78"/>
      <c r="BZ1003" s="78"/>
      <c r="CA1003" s="79"/>
      <c r="CB1003" s="192"/>
      <c r="CC1003" s="78"/>
      <c r="CD1003" s="78"/>
      <c r="CE1003" s="78"/>
      <c r="CF1003" s="78"/>
      <c r="CG1003" s="78"/>
      <c r="CH1003" s="79"/>
      <c r="CI1003" s="27">
        <f t="shared" si="1"/>
        <v>0</v>
      </c>
    </row>
    <row r="1004" spans="1:87" ht="34.5" customHeight="1" x14ac:dyDescent="0.25">
      <c r="A1004" s="23">
        <f t="shared" si="0"/>
        <v>992</v>
      </c>
      <c r="B1004" s="182"/>
      <c r="C1004" s="79"/>
      <c r="D1004" s="179"/>
      <c r="E1004" s="78"/>
      <c r="F1004" s="79"/>
      <c r="G1004" s="183"/>
      <c r="H1004" s="79"/>
      <c r="I1004" s="24"/>
      <c r="J1004" s="28"/>
      <c r="K1004" s="184"/>
      <c r="L1004" s="79"/>
      <c r="M1004" s="185"/>
      <c r="N1004" s="79"/>
      <c r="O1004" s="186"/>
      <c r="P1004" s="79"/>
      <c r="Q1004" s="187"/>
      <c r="R1004" s="79"/>
      <c r="S1004" s="181"/>
      <c r="T1004" s="79"/>
      <c r="U1004" s="181"/>
      <c r="V1004" s="79"/>
      <c r="W1004" s="182"/>
      <c r="X1004" s="79"/>
      <c r="Y1004" s="182"/>
      <c r="Z1004" s="79"/>
      <c r="AA1004" s="181"/>
      <c r="AB1004" s="79"/>
      <c r="AC1004" s="181"/>
      <c r="AD1004" s="79"/>
      <c r="AE1004" s="182"/>
      <c r="AF1004" s="79"/>
      <c r="AG1004" s="182"/>
      <c r="AH1004" s="79"/>
      <c r="AI1004" s="181"/>
      <c r="AJ1004" s="79"/>
      <c r="AK1004" s="181"/>
      <c r="AL1004" s="79"/>
      <c r="AM1004" s="182"/>
      <c r="AN1004" s="79"/>
      <c r="AO1004" s="182"/>
      <c r="AP1004" s="79"/>
      <c r="AQ1004" s="181"/>
      <c r="AR1004" s="79"/>
      <c r="AS1004" s="181"/>
      <c r="AT1004" s="79"/>
      <c r="AU1004" s="182"/>
      <c r="AV1004" s="79"/>
      <c r="AW1004" s="182"/>
      <c r="AX1004" s="79"/>
      <c r="AY1004" s="181"/>
      <c r="AZ1004" s="79"/>
      <c r="BA1004" s="181"/>
      <c r="BB1004" s="79"/>
      <c r="BC1004" s="182"/>
      <c r="BD1004" s="79"/>
      <c r="BE1004" s="182"/>
      <c r="BF1004" s="79"/>
      <c r="BG1004" s="181"/>
      <c r="BH1004" s="79"/>
      <c r="BI1004" s="181"/>
      <c r="BJ1004" s="79"/>
      <c r="BK1004" s="182"/>
      <c r="BL1004" s="79"/>
      <c r="BM1004" s="182"/>
      <c r="BN1004" s="79"/>
      <c r="BO1004" s="180"/>
      <c r="BP1004" s="78"/>
      <c r="BQ1004" s="79"/>
      <c r="BR1004" s="26"/>
      <c r="BS1004" s="193"/>
      <c r="BT1004" s="79"/>
      <c r="BU1004" s="194"/>
      <c r="BV1004" s="78"/>
      <c r="BW1004" s="78"/>
      <c r="BX1004" s="78"/>
      <c r="BY1004" s="78"/>
      <c r="BZ1004" s="78"/>
      <c r="CA1004" s="79"/>
      <c r="CB1004" s="192"/>
      <c r="CC1004" s="78"/>
      <c r="CD1004" s="78"/>
      <c r="CE1004" s="78"/>
      <c r="CF1004" s="78"/>
      <c r="CG1004" s="78"/>
      <c r="CH1004" s="79"/>
      <c r="CI1004" s="27">
        <f t="shared" si="1"/>
        <v>0</v>
      </c>
    </row>
    <row r="1005" spans="1:87" ht="34.5" customHeight="1" x14ac:dyDescent="0.25">
      <c r="A1005" s="23">
        <f t="shared" si="0"/>
        <v>993</v>
      </c>
      <c r="B1005" s="179"/>
      <c r="C1005" s="79"/>
      <c r="D1005" s="181"/>
      <c r="E1005" s="78"/>
      <c r="F1005" s="79"/>
      <c r="G1005" s="188"/>
      <c r="H1005" s="79"/>
      <c r="I1005" s="24"/>
      <c r="J1005" s="25"/>
      <c r="K1005" s="184"/>
      <c r="L1005" s="79"/>
      <c r="M1005" s="189"/>
      <c r="N1005" s="79"/>
      <c r="O1005" s="186"/>
      <c r="P1005" s="79"/>
      <c r="Q1005" s="190"/>
      <c r="R1005" s="79"/>
      <c r="S1005" s="181"/>
      <c r="T1005" s="79"/>
      <c r="U1005" s="181"/>
      <c r="V1005" s="79"/>
      <c r="W1005" s="179"/>
      <c r="X1005" s="79"/>
      <c r="Y1005" s="179"/>
      <c r="Z1005" s="79"/>
      <c r="AA1005" s="181"/>
      <c r="AB1005" s="79"/>
      <c r="AC1005" s="181"/>
      <c r="AD1005" s="79"/>
      <c r="AE1005" s="179"/>
      <c r="AF1005" s="79"/>
      <c r="AG1005" s="179"/>
      <c r="AH1005" s="79"/>
      <c r="AI1005" s="181"/>
      <c r="AJ1005" s="79"/>
      <c r="AK1005" s="181"/>
      <c r="AL1005" s="79"/>
      <c r="AM1005" s="179"/>
      <c r="AN1005" s="79"/>
      <c r="AO1005" s="179"/>
      <c r="AP1005" s="79"/>
      <c r="AQ1005" s="181"/>
      <c r="AR1005" s="79"/>
      <c r="AS1005" s="181"/>
      <c r="AT1005" s="79"/>
      <c r="AU1005" s="179"/>
      <c r="AV1005" s="79"/>
      <c r="AW1005" s="179"/>
      <c r="AX1005" s="79"/>
      <c r="AY1005" s="181"/>
      <c r="AZ1005" s="79"/>
      <c r="BA1005" s="181"/>
      <c r="BB1005" s="79"/>
      <c r="BC1005" s="179"/>
      <c r="BD1005" s="79"/>
      <c r="BE1005" s="179"/>
      <c r="BF1005" s="79"/>
      <c r="BG1005" s="181"/>
      <c r="BH1005" s="79"/>
      <c r="BI1005" s="181"/>
      <c r="BJ1005" s="79"/>
      <c r="BK1005" s="179"/>
      <c r="BL1005" s="79"/>
      <c r="BM1005" s="179"/>
      <c r="BN1005" s="79"/>
      <c r="BO1005" s="180"/>
      <c r="BP1005" s="78"/>
      <c r="BQ1005" s="79"/>
      <c r="BR1005" s="26"/>
      <c r="BS1005" s="191"/>
      <c r="BT1005" s="79"/>
      <c r="BU1005" s="194"/>
      <c r="BV1005" s="78"/>
      <c r="BW1005" s="78"/>
      <c r="BX1005" s="78"/>
      <c r="BY1005" s="78"/>
      <c r="BZ1005" s="78"/>
      <c r="CA1005" s="79"/>
      <c r="CB1005" s="192"/>
      <c r="CC1005" s="78"/>
      <c r="CD1005" s="78"/>
      <c r="CE1005" s="78"/>
      <c r="CF1005" s="78"/>
      <c r="CG1005" s="78"/>
      <c r="CH1005" s="79"/>
      <c r="CI1005" s="27">
        <f t="shared" si="1"/>
        <v>0</v>
      </c>
    </row>
    <row r="1006" spans="1:87" ht="34.5" customHeight="1" x14ac:dyDescent="0.25">
      <c r="A1006" s="23">
        <f t="shared" si="0"/>
        <v>994</v>
      </c>
      <c r="B1006" s="182"/>
      <c r="C1006" s="79"/>
      <c r="D1006" s="179"/>
      <c r="E1006" s="78"/>
      <c r="F1006" s="79"/>
      <c r="G1006" s="183"/>
      <c r="H1006" s="79"/>
      <c r="I1006" s="24"/>
      <c r="J1006" s="28"/>
      <c r="K1006" s="184"/>
      <c r="L1006" s="79"/>
      <c r="M1006" s="185"/>
      <c r="N1006" s="79"/>
      <c r="O1006" s="186"/>
      <c r="P1006" s="79"/>
      <c r="Q1006" s="187"/>
      <c r="R1006" s="79"/>
      <c r="S1006" s="181"/>
      <c r="T1006" s="79"/>
      <c r="U1006" s="181"/>
      <c r="V1006" s="79"/>
      <c r="W1006" s="182"/>
      <c r="X1006" s="79"/>
      <c r="Y1006" s="182"/>
      <c r="Z1006" s="79"/>
      <c r="AA1006" s="181"/>
      <c r="AB1006" s="79"/>
      <c r="AC1006" s="181"/>
      <c r="AD1006" s="79"/>
      <c r="AE1006" s="182"/>
      <c r="AF1006" s="79"/>
      <c r="AG1006" s="182"/>
      <c r="AH1006" s="79"/>
      <c r="AI1006" s="181"/>
      <c r="AJ1006" s="79"/>
      <c r="AK1006" s="181"/>
      <c r="AL1006" s="79"/>
      <c r="AM1006" s="182"/>
      <c r="AN1006" s="79"/>
      <c r="AO1006" s="182"/>
      <c r="AP1006" s="79"/>
      <c r="AQ1006" s="181"/>
      <c r="AR1006" s="79"/>
      <c r="AS1006" s="181"/>
      <c r="AT1006" s="79"/>
      <c r="AU1006" s="182"/>
      <c r="AV1006" s="79"/>
      <c r="AW1006" s="182"/>
      <c r="AX1006" s="79"/>
      <c r="AY1006" s="181"/>
      <c r="AZ1006" s="79"/>
      <c r="BA1006" s="181"/>
      <c r="BB1006" s="79"/>
      <c r="BC1006" s="182"/>
      <c r="BD1006" s="79"/>
      <c r="BE1006" s="182"/>
      <c r="BF1006" s="79"/>
      <c r="BG1006" s="181"/>
      <c r="BH1006" s="79"/>
      <c r="BI1006" s="181"/>
      <c r="BJ1006" s="79"/>
      <c r="BK1006" s="182"/>
      <c r="BL1006" s="79"/>
      <c r="BM1006" s="182"/>
      <c r="BN1006" s="79"/>
      <c r="BO1006" s="180"/>
      <c r="BP1006" s="78"/>
      <c r="BQ1006" s="79"/>
      <c r="BR1006" s="26"/>
      <c r="BS1006" s="193"/>
      <c r="BT1006" s="79"/>
      <c r="BU1006" s="194"/>
      <c r="BV1006" s="78"/>
      <c r="BW1006" s="78"/>
      <c r="BX1006" s="78"/>
      <c r="BY1006" s="78"/>
      <c r="BZ1006" s="78"/>
      <c r="CA1006" s="79"/>
      <c r="CB1006" s="192"/>
      <c r="CC1006" s="78"/>
      <c r="CD1006" s="78"/>
      <c r="CE1006" s="78"/>
      <c r="CF1006" s="78"/>
      <c r="CG1006" s="78"/>
      <c r="CH1006" s="79"/>
      <c r="CI1006" s="27">
        <f t="shared" si="1"/>
        <v>0</v>
      </c>
    </row>
    <row r="1007" spans="1:87" ht="34.5" customHeight="1" x14ac:dyDescent="0.25">
      <c r="A1007" s="23">
        <f t="shared" si="0"/>
        <v>995</v>
      </c>
      <c r="B1007" s="179"/>
      <c r="C1007" s="79"/>
      <c r="D1007" s="181"/>
      <c r="E1007" s="78"/>
      <c r="F1007" s="79"/>
      <c r="G1007" s="188"/>
      <c r="H1007" s="79"/>
      <c r="I1007" s="24"/>
      <c r="J1007" s="25"/>
      <c r="K1007" s="184"/>
      <c r="L1007" s="79"/>
      <c r="M1007" s="189"/>
      <c r="N1007" s="79"/>
      <c r="O1007" s="186"/>
      <c r="P1007" s="79"/>
      <c r="Q1007" s="190"/>
      <c r="R1007" s="79"/>
      <c r="S1007" s="181"/>
      <c r="T1007" s="79"/>
      <c r="U1007" s="181"/>
      <c r="V1007" s="79"/>
      <c r="W1007" s="179"/>
      <c r="X1007" s="79"/>
      <c r="Y1007" s="179"/>
      <c r="Z1007" s="79"/>
      <c r="AA1007" s="181"/>
      <c r="AB1007" s="79"/>
      <c r="AC1007" s="181"/>
      <c r="AD1007" s="79"/>
      <c r="AE1007" s="179"/>
      <c r="AF1007" s="79"/>
      <c r="AG1007" s="179"/>
      <c r="AH1007" s="79"/>
      <c r="AI1007" s="181"/>
      <c r="AJ1007" s="79"/>
      <c r="AK1007" s="181"/>
      <c r="AL1007" s="79"/>
      <c r="AM1007" s="179"/>
      <c r="AN1007" s="79"/>
      <c r="AO1007" s="179"/>
      <c r="AP1007" s="79"/>
      <c r="AQ1007" s="181"/>
      <c r="AR1007" s="79"/>
      <c r="AS1007" s="181"/>
      <c r="AT1007" s="79"/>
      <c r="AU1007" s="179"/>
      <c r="AV1007" s="79"/>
      <c r="AW1007" s="179"/>
      <c r="AX1007" s="79"/>
      <c r="AY1007" s="181"/>
      <c r="AZ1007" s="79"/>
      <c r="BA1007" s="181"/>
      <c r="BB1007" s="79"/>
      <c r="BC1007" s="179"/>
      <c r="BD1007" s="79"/>
      <c r="BE1007" s="179"/>
      <c r="BF1007" s="79"/>
      <c r="BG1007" s="181"/>
      <c r="BH1007" s="79"/>
      <c r="BI1007" s="181"/>
      <c r="BJ1007" s="79"/>
      <c r="BK1007" s="179"/>
      <c r="BL1007" s="79"/>
      <c r="BM1007" s="179"/>
      <c r="BN1007" s="79"/>
      <c r="BO1007" s="180"/>
      <c r="BP1007" s="78"/>
      <c r="BQ1007" s="79"/>
      <c r="BR1007" s="26"/>
      <c r="BS1007" s="191"/>
      <c r="BT1007" s="79"/>
      <c r="BU1007" s="194"/>
      <c r="BV1007" s="78"/>
      <c r="BW1007" s="78"/>
      <c r="BX1007" s="78"/>
      <c r="BY1007" s="78"/>
      <c r="BZ1007" s="78"/>
      <c r="CA1007" s="79"/>
      <c r="CB1007" s="192"/>
      <c r="CC1007" s="78"/>
      <c r="CD1007" s="78"/>
      <c r="CE1007" s="78"/>
      <c r="CF1007" s="78"/>
      <c r="CG1007" s="78"/>
      <c r="CH1007" s="79"/>
      <c r="CI1007" s="27">
        <f t="shared" si="1"/>
        <v>0</v>
      </c>
    </row>
    <row r="1008" spans="1:87" ht="34.5" customHeight="1" x14ac:dyDescent="0.25">
      <c r="A1008" s="23">
        <f t="shared" si="0"/>
        <v>996</v>
      </c>
      <c r="B1008" s="182"/>
      <c r="C1008" s="79"/>
      <c r="D1008" s="179"/>
      <c r="E1008" s="78"/>
      <c r="F1008" s="79"/>
      <c r="G1008" s="183"/>
      <c r="H1008" s="79"/>
      <c r="I1008" s="24"/>
      <c r="J1008" s="28"/>
      <c r="K1008" s="184"/>
      <c r="L1008" s="79"/>
      <c r="M1008" s="185"/>
      <c r="N1008" s="79"/>
      <c r="O1008" s="186"/>
      <c r="P1008" s="79"/>
      <c r="Q1008" s="187"/>
      <c r="R1008" s="79"/>
      <c r="S1008" s="181"/>
      <c r="T1008" s="79"/>
      <c r="U1008" s="181"/>
      <c r="V1008" s="79"/>
      <c r="W1008" s="182"/>
      <c r="X1008" s="79"/>
      <c r="Y1008" s="182"/>
      <c r="Z1008" s="79"/>
      <c r="AA1008" s="181"/>
      <c r="AB1008" s="79"/>
      <c r="AC1008" s="181"/>
      <c r="AD1008" s="79"/>
      <c r="AE1008" s="182"/>
      <c r="AF1008" s="79"/>
      <c r="AG1008" s="182"/>
      <c r="AH1008" s="79"/>
      <c r="AI1008" s="181"/>
      <c r="AJ1008" s="79"/>
      <c r="AK1008" s="181"/>
      <c r="AL1008" s="79"/>
      <c r="AM1008" s="182"/>
      <c r="AN1008" s="79"/>
      <c r="AO1008" s="182"/>
      <c r="AP1008" s="79"/>
      <c r="AQ1008" s="181"/>
      <c r="AR1008" s="79"/>
      <c r="AS1008" s="181"/>
      <c r="AT1008" s="79"/>
      <c r="AU1008" s="182"/>
      <c r="AV1008" s="79"/>
      <c r="AW1008" s="182"/>
      <c r="AX1008" s="79"/>
      <c r="AY1008" s="181"/>
      <c r="AZ1008" s="79"/>
      <c r="BA1008" s="181"/>
      <c r="BB1008" s="79"/>
      <c r="BC1008" s="182"/>
      <c r="BD1008" s="79"/>
      <c r="BE1008" s="182"/>
      <c r="BF1008" s="79"/>
      <c r="BG1008" s="181"/>
      <c r="BH1008" s="79"/>
      <c r="BI1008" s="181"/>
      <c r="BJ1008" s="79"/>
      <c r="BK1008" s="182"/>
      <c r="BL1008" s="79"/>
      <c r="BM1008" s="182"/>
      <c r="BN1008" s="79"/>
      <c r="BO1008" s="180"/>
      <c r="BP1008" s="78"/>
      <c r="BQ1008" s="79"/>
      <c r="BR1008" s="26"/>
      <c r="BS1008" s="193"/>
      <c r="BT1008" s="79"/>
      <c r="BU1008" s="194"/>
      <c r="BV1008" s="78"/>
      <c r="BW1008" s="78"/>
      <c r="BX1008" s="78"/>
      <c r="BY1008" s="78"/>
      <c r="BZ1008" s="78"/>
      <c r="CA1008" s="79"/>
      <c r="CB1008" s="192"/>
      <c r="CC1008" s="78"/>
      <c r="CD1008" s="78"/>
      <c r="CE1008" s="78"/>
      <c r="CF1008" s="78"/>
      <c r="CG1008" s="78"/>
      <c r="CH1008" s="79"/>
      <c r="CI1008" s="27">
        <f t="shared" si="1"/>
        <v>0</v>
      </c>
    </row>
    <row r="1009" spans="1:87" ht="34.5" customHeight="1" x14ac:dyDescent="0.25">
      <c r="A1009" s="23">
        <f t="shared" si="0"/>
        <v>997</v>
      </c>
      <c r="B1009" s="179"/>
      <c r="C1009" s="79"/>
      <c r="D1009" s="181"/>
      <c r="E1009" s="78"/>
      <c r="F1009" s="79"/>
      <c r="G1009" s="188"/>
      <c r="H1009" s="79"/>
      <c r="I1009" s="24"/>
      <c r="J1009" s="25"/>
      <c r="K1009" s="184"/>
      <c r="L1009" s="79"/>
      <c r="M1009" s="189"/>
      <c r="N1009" s="79"/>
      <c r="O1009" s="186"/>
      <c r="P1009" s="79"/>
      <c r="Q1009" s="190"/>
      <c r="R1009" s="79"/>
      <c r="S1009" s="181"/>
      <c r="T1009" s="79"/>
      <c r="U1009" s="181"/>
      <c r="V1009" s="79"/>
      <c r="W1009" s="179"/>
      <c r="X1009" s="79"/>
      <c r="Y1009" s="179"/>
      <c r="Z1009" s="79"/>
      <c r="AA1009" s="181"/>
      <c r="AB1009" s="79"/>
      <c r="AC1009" s="181"/>
      <c r="AD1009" s="79"/>
      <c r="AE1009" s="179"/>
      <c r="AF1009" s="79"/>
      <c r="AG1009" s="179"/>
      <c r="AH1009" s="79"/>
      <c r="AI1009" s="181"/>
      <c r="AJ1009" s="79"/>
      <c r="AK1009" s="181"/>
      <c r="AL1009" s="79"/>
      <c r="AM1009" s="179"/>
      <c r="AN1009" s="79"/>
      <c r="AO1009" s="179"/>
      <c r="AP1009" s="79"/>
      <c r="AQ1009" s="181"/>
      <c r="AR1009" s="79"/>
      <c r="AS1009" s="181"/>
      <c r="AT1009" s="79"/>
      <c r="AU1009" s="179"/>
      <c r="AV1009" s="79"/>
      <c r="AW1009" s="179"/>
      <c r="AX1009" s="79"/>
      <c r="AY1009" s="181"/>
      <c r="AZ1009" s="79"/>
      <c r="BA1009" s="181"/>
      <c r="BB1009" s="79"/>
      <c r="BC1009" s="179"/>
      <c r="BD1009" s="79"/>
      <c r="BE1009" s="179"/>
      <c r="BF1009" s="79"/>
      <c r="BG1009" s="181"/>
      <c r="BH1009" s="79"/>
      <c r="BI1009" s="181"/>
      <c r="BJ1009" s="79"/>
      <c r="BK1009" s="179"/>
      <c r="BL1009" s="79"/>
      <c r="BM1009" s="179"/>
      <c r="BN1009" s="79"/>
      <c r="BO1009" s="180"/>
      <c r="BP1009" s="78"/>
      <c r="BQ1009" s="79"/>
      <c r="BR1009" s="26"/>
      <c r="BS1009" s="191"/>
      <c r="BT1009" s="79"/>
      <c r="BU1009" s="194"/>
      <c r="BV1009" s="78"/>
      <c r="BW1009" s="78"/>
      <c r="BX1009" s="78"/>
      <c r="BY1009" s="78"/>
      <c r="BZ1009" s="78"/>
      <c r="CA1009" s="79"/>
      <c r="CB1009" s="192"/>
      <c r="CC1009" s="78"/>
      <c r="CD1009" s="78"/>
      <c r="CE1009" s="78"/>
      <c r="CF1009" s="78"/>
      <c r="CG1009" s="78"/>
      <c r="CH1009" s="79"/>
      <c r="CI1009" s="27">
        <f t="shared" si="1"/>
        <v>0</v>
      </c>
    </row>
    <row r="1010" spans="1:87" ht="34.5" customHeight="1" x14ac:dyDescent="0.25">
      <c r="A1010" s="23">
        <f t="shared" si="0"/>
        <v>998</v>
      </c>
      <c r="B1010" s="182"/>
      <c r="C1010" s="79"/>
      <c r="D1010" s="179"/>
      <c r="E1010" s="78"/>
      <c r="F1010" s="79"/>
      <c r="G1010" s="183"/>
      <c r="H1010" s="79"/>
      <c r="I1010" s="24"/>
      <c r="J1010" s="28"/>
      <c r="K1010" s="184"/>
      <c r="L1010" s="79"/>
      <c r="M1010" s="185"/>
      <c r="N1010" s="79"/>
      <c r="O1010" s="186"/>
      <c r="P1010" s="79"/>
      <c r="Q1010" s="187"/>
      <c r="R1010" s="79"/>
      <c r="S1010" s="181"/>
      <c r="T1010" s="79"/>
      <c r="U1010" s="181"/>
      <c r="V1010" s="79"/>
      <c r="W1010" s="182"/>
      <c r="X1010" s="79"/>
      <c r="Y1010" s="182"/>
      <c r="Z1010" s="79"/>
      <c r="AA1010" s="181"/>
      <c r="AB1010" s="79"/>
      <c r="AC1010" s="181"/>
      <c r="AD1010" s="79"/>
      <c r="AE1010" s="182"/>
      <c r="AF1010" s="79"/>
      <c r="AG1010" s="182"/>
      <c r="AH1010" s="79"/>
      <c r="AI1010" s="181"/>
      <c r="AJ1010" s="79"/>
      <c r="AK1010" s="181"/>
      <c r="AL1010" s="79"/>
      <c r="AM1010" s="182"/>
      <c r="AN1010" s="79"/>
      <c r="AO1010" s="182"/>
      <c r="AP1010" s="79"/>
      <c r="AQ1010" s="181"/>
      <c r="AR1010" s="79"/>
      <c r="AS1010" s="181"/>
      <c r="AT1010" s="79"/>
      <c r="AU1010" s="182"/>
      <c r="AV1010" s="79"/>
      <c r="AW1010" s="182"/>
      <c r="AX1010" s="79"/>
      <c r="AY1010" s="181"/>
      <c r="AZ1010" s="79"/>
      <c r="BA1010" s="181"/>
      <c r="BB1010" s="79"/>
      <c r="BC1010" s="182"/>
      <c r="BD1010" s="79"/>
      <c r="BE1010" s="182"/>
      <c r="BF1010" s="79"/>
      <c r="BG1010" s="181"/>
      <c r="BH1010" s="79"/>
      <c r="BI1010" s="181"/>
      <c r="BJ1010" s="79"/>
      <c r="BK1010" s="182"/>
      <c r="BL1010" s="79"/>
      <c r="BM1010" s="182"/>
      <c r="BN1010" s="79"/>
      <c r="BO1010" s="180"/>
      <c r="BP1010" s="78"/>
      <c r="BQ1010" s="79"/>
      <c r="BR1010" s="26"/>
      <c r="BS1010" s="193"/>
      <c r="BT1010" s="79"/>
      <c r="BU1010" s="194"/>
      <c r="BV1010" s="78"/>
      <c r="BW1010" s="78"/>
      <c r="BX1010" s="78"/>
      <c r="BY1010" s="78"/>
      <c r="BZ1010" s="78"/>
      <c r="CA1010" s="79"/>
      <c r="CB1010" s="192"/>
      <c r="CC1010" s="78"/>
      <c r="CD1010" s="78"/>
      <c r="CE1010" s="78"/>
      <c r="CF1010" s="78"/>
      <c r="CG1010" s="78"/>
      <c r="CH1010" s="79"/>
      <c r="CI1010" s="27">
        <f t="shared" si="1"/>
        <v>0</v>
      </c>
    </row>
    <row r="1011" spans="1:87" ht="34.5" customHeight="1" x14ac:dyDescent="0.25">
      <c r="A1011" s="23">
        <f t="shared" si="0"/>
        <v>999</v>
      </c>
      <c r="B1011" s="179"/>
      <c r="C1011" s="79"/>
      <c r="D1011" s="181"/>
      <c r="E1011" s="78"/>
      <c r="F1011" s="79"/>
      <c r="G1011" s="188"/>
      <c r="H1011" s="79"/>
      <c r="I1011" s="24"/>
      <c r="J1011" s="25"/>
      <c r="K1011" s="184"/>
      <c r="L1011" s="79"/>
      <c r="M1011" s="189"/>
      <c r="N1011" s="79"/>
      <c r="O1011" s="186"/>
      <c r="P1011" s="79"/>
      <c r="Q1011" s="190"/>
      <c r="R1011" s="79"/>
      <c r="S1011" s="181"/>
      <c r="T1011" s="79"/>
      <c r="U1011" s="181"/>
      <c r="V1011" s="79"/>
      <c r="W1011" s="179"/>
      <c r="X1011" s="79"/>
      <c r="Y1011" s="179"/>
      <c r="Z1011" s="79"/>
      <c r="AA1011" s="181"/>
      <c r="AB1011" s="79"/>
      <c r="AC1011" s="181"/>
      <c r="AD1011" s="79"/>
      <c r="AE1011" s="179"/>
      <c r="AF1011" s="79"/>
      <c r="AG1011" s="179"/>
      <c r="AH1011" s="79"/>
      <c r="AI1011" s="181"/>
      <c r="AJ1011" s="79"/>
      <c r="AK1011" s="181"/>
      <c r="AL1011" s="79"/>
      <c r="AM1011" s="179"/>
      <c r="AN1011" s="79"/>
      <c r="AO1011" s="179"/>
      <c r="AP1011" s="79"/>
      <c r="AQ1011" s="181"/>
      <c r="AR1011" s="79"/>
      <c r="AS1011" s="181"/>
      <c r="AT1011" s="79"/>
      <c r="AU1011" s="179"/>
      <c r="AV1011" s="79"/>
      <c r="AW1011" s="179"/>
      <c r="AX1011" s="79"/>
      <c r="AY1011" s="181"/>
      <c r="AZ1011" s="79"/>
      <c r="BA1011" s="181"/>
      <c r="BB1011" s="79"/>
      <c r="BC1011" s="179"/>
      <c r="BD1011" s="79"/>
      <c r="BE1011" s="179"/>
      <c r="BF1011" s="79"/>
      <c r="BG1011" s="181"/>
      <c r="BH1011" s="79"/>
      <c r="BI1011" s="181"/>
      <c r="BJ1011" s="79"/>
      <c r="BK1011" s="179"/>
      <c r="BL1011" s="79"/>
      <c r="BM1011" s="179"/>
      <c r="BN1011" s="79"/>
      <c r="BO1011" s="180"/>
      <c r="BP1011" s="78"/>
      <c r="BQ1011" s="79"/>
      <c r="BR1011" s="26"/>
      <c r="BS1011" s="191"/>
      <c r="BT1011" s="79"/>
      <c r="BU1011" s="194"/>
      <c r="BV1011" s="78"/>
      <c r="BW1011" s="78"/>
      <c r="BX1011" s="78"/>
      <c r="BY1011" s="78"/>
      <c r="BZ1011" s="78"/>
      <c r="CA1011" s="79"/>
      <c r="CB1011" s="192"/>
      <c r="CC1011" s="78"/>
      <c r="CD1011" s="78"/>
      <c r="CE1011" s="78"/>
      <c r="CF1011" s="78"/>
      <c r="CG1011" s="78"/>
      <c r="CH1011" s="79"/>
      <c r="CI1011" s="27">
        <f t="shared" si="1"/>
        <v>0</v>
      </c>
    </row>
    <row r="1012" spans="1:87" ht="34.5" customHeight="1" x14ac:dyDescent="0.25">
      <c r="A1012" s="23">
        <f t="shared" si="0"/>
        <v>1000</v>
      </c>
      <c r="B1012" s="182"/>
      <c r="C1012" s="79"/>
      <c r="D1012" s="179"/>
      <c r="E1012" s="78"/>
      <c r="F1012" s="79"/>
      <c r="G1012" s="183"/>
      <c r="H1012" s="79"/>
      <c r="I1012" s="24"/>
      <c r="J1012" s="28"/>
      <c r="K1012" s="184"/>
      <c r="L1012" s="79"/>
      <c r="M1012" s="185"/>
      <c r="N1012" s="79"/>
      <c r="O1012" s="186"/>
      <c r="P1012" s="79"/>
      <c r="Q1012" s="187"/>
      <c r="R1012" s="79"/>
      <c r="S1012" s="181"/>
      <c r="T1012" s="79"/>
      <c r="U1012" s="181"/>
      <c r="V1012" s="79"/>
      <c r="W1012" s="182"/>
      <c r="X1012" s="79"/>
      <c r="Y1012" s="182"/>
      <c r="Z1012" s="79"/>
      <c r="AA1012" s="181"/>
      <c r="AB1012" s="79"/>
      <c r="AC1012" s="181"/>
      <c r="AD1012" s="79"/>
      <c r="AE1012" s="182"/>
      <c r="AF1012" s="79"/>
      <c r="AG1012" s="182"/>
      <c r="AH1012" s="79"/>
      <c r="AI1012" s="181"/>
      <c r="AJ1012" s="79"/>
      <c r="AK1012" s="181"/>
      <c r="AL1012" s="79"/>
      <c r="AM1012" s="182"/>
      <c r="AN1012" s="79"/>
      <c r="AO1012" s="182"/>
      <c r="AP1012" s="79"/>
      <c r="AQ1012" s="181"/>
      <c r="AR1012" s="79"/>
      <c r="AS1012" s="181"/>
      <c r="AT1012" s="79"/>
      <c r="AU1012" s="182"/>
      <c r="AV1012" s="79"/>
      <c r="AW1012" s="182"/>
      <c r="AX1012" s="79"/>
      <c r="AY1012" s="181"/>
      <c r="AZ1012" s="79"/>
      <c r="BA1012" s="181"/>
      <c r="BB1012" s="79"/>
      <c r="BC1012" s="182"/>
      <c r="BD1012" s="79"/>
      <c r="BE1012" s="182"/>
      <c r="BF1012" s="79"/>
      <c r="BG1012" s="181"/>
      <c r="BH1012" s="79"/>
      <c r="BI1012" s="181"/>
      <c r="BJ1012" s="79"/>
      <c r="BK1012" s="182"/>
      <c r="BL1012" s="79"/>
      <c r="BM1012" s="182"/>
      <c r="BN1012" s="79"/>
      <c r="BO1012" s="180"/>
      <c r="BP1012" s="78"/>
      <c r="BQ1012" s="79"/>
      <c r="BR1012" s="26"/>
      <c r="BS1012" s="193"/>
      <c r="BT1012" s="79"/>
      <c r="BU1012" s="194"/>
      <c r="BV1012" s="78"/>
      <c r="BW1012" s="78"/>
      <c r="BX1012" s="78"/>
      <c r="BY1012" s="78"/>
      <c r="BZ1012" s="78"/>
      <c r="CA1012" s="79"/>
      <c r="CB1012" s="192"/>
      <c r="CC1012" s="78"/>
      <c r="CD1012" s="78"/>
      <c r="CE1012" s="78"/>
      <c r="CF1012" s="78"/>
      <c r="CG1012" s="78"/>
      <c r="CH1012" s="79"/>
      <c r="CI1012" s="27">
        <f t="shared" si="1"/>
        <v>0</v>
      </c>
    </row>
  </sheetData>
  <mergeCells count="35105">
    <mergeCell ref="BO499:BQ499"/>
    <mergeCell ref="BS499:BT499"/>
    <mergeCell ref="BU499:CA499"/>
    <mergeCell ref="CB499:CH499"/>
    <mergeCell ref="AU499:AV499"/>
    <mergeCell ref="AW499:AX499"/>
    <mergeCell ref="AY499:AZ499"/>
    <mergeCell ref="BA499:BB499"/>
    <mergeCell ref="BC499:BD499"/>
    <mergeCell ref="BE499:BF499"/>
    <mergeCell ref="BG499:BH499"/>
    <mergeCell ref="B499:C499"/>
    <mergeCell ref="D499:F499"/>
    <mergeCell ref="G499:H499"/>
    <mergeCell ref="K499:L499"/>
    <mergeCell ref="M499:N499"/>
    <mergeCell ref="O499:P499"/>
    <mergeCell ref="Q499:R499"/>
    <mergeCell ref="B496:C496"/>
    <mergeCell ref="D496:F496"/>
    <mergeCell ref="G496:H496"/>
    <mergeCell ref="K496:L496"/>
    <mergeCell ref="M496:N496"/>
    <mergeCell ref="O496:P496"/>
    <mergeCell ref="Q496:R496"/>
    <mergeCell ref="AU498:AV498"/>
    <mergeCell ref="AW498:AX498"/>
    <mergeCell ref="AG498:AH498"/>
    <mergeCell ref="AI498:AJ498"/>
    <mergeCell ref="AK498:AL498"/>
    <mergeCell ref="AM498:AN498"/>
    <mergeCell ref="AO498:AP498"/>
    <mergeCell ref="AQ498:AR498"/>
    <mergeCell ref="AS498:AT498"/>
    <mergeCell ref="S499:T499"/>
    <mergeCell ref="U499:V499"/>
    <mergeCell ref="W499:X499"/>
    <mergeCell ref="Y499:Z499"/>
    <mergeCell ref="AA499:AB499"/>
    <mergeCell ref="AC499:AD499"/>
    <mergeCell ref="AE499:AF499"/>
    <mergeCell ref="AG499:AH499"/>
    <mergeCell ref="AI499:AJ499"/>
    <mergeCell ref="AK499:AL499"/>
    <mergeCell ref="AM499:AN499"/>
    <mergeCell ref="AO499:AP499"/>
    <mergeCell ref="AQ499:AR499"/>
    <mergeCell ref="AS499:AT499"/>
    <mergeCell ref="BI499:BJ499"/>
    <mergeCell ref="BK499:BL499"/>
    <mergeCell ref="BM499:BN499"/>
    <mergeCell ref="BS495:BT495"/>
    <mergeCell ref="BU495:CA495"/>
    <mergeCell ref="CB495:CH495"/>
    <mergeCell ref="BI494:BJ494"/>
    <mergeCell ref="BK494:BL494"/>
    <mergeCell ref="BM494:BN494"/>
    <mergeCell ref="BO494:BQ494"/>
    <mergeCell ref="BS494:BT494"/>
    <mergeCell ref="BU494:CA494"/>
    <mergeCell ref="CB494:CH494"/>
    <mergeCell ref="AU495:AV495"/>
    <mergeCell ref="AW495:AX495"/>
    <mergeCell ref="AG495:AH495"/>
    <mergeCell ref="AI495:AJ495"/>
    <mergeCell ref="AK495:AL495"/>
    <mergeCell ref="AM495:AN495"/>
    <mergeCell ref="AO495:AP495"/>
    <mergeCell ref="AQ495:AR495"/>
    <mergeCell ref="AS495:AT495"/>
    <mergeCell ref="S496:T496"/>
    <mergeCell ref="U496:V496"/>
    <mergeCell ref="W496:X496"/>
    <mergeCell ref="Y496:Z496"/>
    <mergeCell ref="AA496:AB496"/>
    <mergeCell ref="AC496:AD496"/>
    <mergeCell ref="AE496:AF496"/>
    <mergeCell ref="AG496:AH496"/>
    <mergeCell ref="AI496:AJ496"/>
    <mergeCell ref="AK496:AL496"/>
    <mergeCell ref="AM496:AN496"/>
    <mergeCell ref="AO496:AP496"/>
    <mergeCell ref="AQ496:AR496"/>
    <mergeCell ref="AS496:AT496"/>
    <mergeCell ref="BI496:BJ496"/>
    <mergeCell ref="BK496:BL496"/>
    <mergeCell ref="BM496:BN496"/>
    <mergeCell ref="BO496:BQ496"/>
    <mergeCell ref="BS496:BT496"/>
    <mergeCell ref="BU496:CA496"/>
    <mergeCell ref="CB496:CH496"/>
    <mergeCell ref="AU496:AV496"/>
    <mergeCell ref="AW496:AX496"/>
    <mergeCell ref="AY496:AZ496"/>
    <mergeCell ref="BA496:BB496"/>
    <mergeCell ref="BC496:BD496"/>
    <mergeCell ref="BE496:BF496"/>
    <mergeCell ref="BG496:BH496"/>
    <mergeCell ref="BE493:BF493"/>
    <mergeCell ref="BG493:BH493"/>
    <mergeCell ref="B493:C493"/>
    <mergeCell ref="D493:F493"/>
    <mergeCell ref="G493:H493"/>
    <mergeCell ref="K493:L493"/>
    <mergeCell ref="M493:N493"/>
    <mergeCell ref="O493:P493"/>
    <mergeCell ref="Q493:R493"/>
    <mergeCell ref="BM495:BN495"/>
    <mergeCell ref="BO495:BQ495"/>
    <mergeCell ref="AY495:AZ495"/>
    <mergeCell ref="BA495:BB495"/>
    <mergeCell ref="BC495:BD495"/>
    <mergeCell ref="BE495:BF495"/>
    <mergeCell ref="BG495:BH495"/>
    <mergeCell ref="BI495:BJ495"/>
    <mergeCell ref="BK495:BL495"/>
    <mergeCell ref="S494:T494"/>
    <mergeCell ref="U494:V494"/>
    <mergeCell ref="W494:X494"/>
    <mergeCell ref="Y494:Z494"/>
    <mergeCell ref="AA494:AB494"/>
    <mergeCell ref="AC494:AD494"/>
    <mergeCell ref="AE494:AF494"/>
    <mergeCell ref="AG494:AH494"/>
    <mergeCell ref="AI494:AJ494"/>
    <mergeCell ref="AK494:AL494"/>
    <mergeCell ref="AM494:AN494"/>
    <mergeCell ref="AO494:AP494"/>
    <mergeCell ref="AQ494:AR494"/>
    <mergeCell ref="AS494:AT494"/>
    <mergeCell ref="B494:C494"/>
    <mergeCell ref="D494:F494"/>
    <mergeCell ref="G494:H494"/>
    <mergeCell ref="K494:L494"/>
    <mergeCell ref="M494:N494"/>
    <mergeCell ref="O494:P494"/>
    <mergeCell ref="Q494:R494"/>
    <mergeCell ref="B495:C495"/>
    <mergeCell ref="D495:F495"/>
    <mergeCell ref="G495:H495"/>
    <mergeCell ref="K495:L495"/>
    <mergeCell ref="M495:N495"/>
    <mergeCell ref="O495:P495"/>
    <mergeCell ref="Q495:R495"/>
    <mergeCell ref="S495:T495"/>
    <mergeCell ref="U495:V495"/>
    <mergeCell ref="W495:X495"/>
    <mergeCell ref="Y495:Z495"/>
    <mergeCell ref="AA495:AB495"/>
    <mergeCell ref="AC495:AD495"/>
    <mergeCell ref="AE495:AF495"/>
    <mergeCell ref="AU494:AV494"/>
    <mergeCell ref="AW494:AX494"/>
    <mergeCell ref="AY494:AZ494"/>
    <mergeCell ref="BA494:BB494"/>
    <mergeCell ref="BC494:BD494"/>
    <mergeCell ref="BE494:BF494"/>
    <mergeCell ref="BG494:BH494"/>
    <mergeCell ref="B491:C491"/>
    <mergeCell ref="D491:F491"/>
    <mergeCell ref="G491:H491"/>
    <mergeCell ref="K491:L491"/>
    <mergeCell ref="M491:N491"/>
    <mergeCell ref="O491:P491"/>
    <mergeCell ref="Q491:R491"/>
    <mergeCell ref="B492:C492"/>
    <mergeCell ref="D492:F492"/>
    <mergeCell ref="G492:H492"/>
    <mergeCell ref="K492:L492"/>
    <mergeCell ref="M492:N492"/>
    <mergeCell ref="O492:P492"/>
    <mergeCell ref="Q492:R492"/>
    <mergeCell ref="S492:T492"/>
    <mergeCell ref="U492:V492"/>
    <mergeCell ref="W492:X492"/>
    <mergeCell ref="Y492:Z492"/>
    <mergeCell ref="AA492:AB492"/>
    <mergeCell ref="AC492:AD492"/>
    <mergeCell ref="AE492:AF492"/>
    <mergeCell ref="AU491:AV491"/>
    <mergeCell ref="AW491:AX491"/>
    <mergeCell ref="AY491:AZ491"/>
    <mergeCell ref="BA491:BB491"/>
    <mergeCell ref="BC491:BD491"/>
    <mergeCell ref="BE491:BF491"/>
    <mergeCell ref="BG491:BH491"/>
    <mergeCell ref="BS492:BT492"/>
    <mergeCell ref="BU492:CA492"/>
    <mergeCell ref="CB492:CH492"/>
    <mergeCell ref="BI491:BJ491"/>
    <mergeCell ref="BK491:BL491"/>
    <mergeCell ref="BM491:BN491"/>
    <mergeCell ref="BO491:BQ491"/>
    <mergeCell ref="BS491:BT491"/>
    <mergeCell ref="BU491:CA491"/>
    <mergeCell ref="CB491:CH491"/>
    <mergeCell ref="AU492:AV492"/>
    <mergeCell ref="AW492:AX492"/>
    <mergeCell ref="AG492:AH492"/>
    <mergeCell ref="AI492:AJ492"/>
    <mergeCell ref="AK492:AL492"/>
    <mergeCell ref="AM492:AN492"/>
    <mergeCell ref="AO492:AP492"/>
    <mergeCell ref="AQ492:AR492"/>
    <mergeCell ref="AS492:AT492"/>
    <mergeCell ref="AY497:AZ497"/>
    <mergeCell ref="BA497:BB497"/>
    <mergeCell ref="BC497:BD497"/>
    <mergeCell ref="BE497:BF497"/>
    <mergeCell ref="BG497:BH497"/>
    <mergeCell ref="BS498:BT498"/>
    <mergeCell ref="BU498:CA498"/>
    <mergeCell ref="CB498:CH498"/>
    <mergeCell ref="BI497:BJ497"/>
    <mergeCell ref="BK497:BL497"/>
    <mergeCell ref="BM497:BN497"/>
    <mergeCell ref="BO497:BQ497"/>
    <mergeCell ref="BS497:BT497"/>
    <mergeCell ref="BU497:CA497"/>
    <mergeCell ref="CB497:CH497"/>
    <mergeCell ref="BM492:BN492"/>
    <mergeCell ref="BO492:BQ492"/>
    <mergeCell ref="AY492:AZ492"/>
    <mergeCell ref="BA492:BB492"/>
    <mergeCell ref="BC492:BD492"/>
    <mergeCell ref="BE492:BF492"/>
    <mergeCell ref="BG492:BH492"/>
    <mergeCell ref="BI492:BJ492"/>
    <mergeCell ref="BK492:BL492"/>
    <mergeCell ref="S491:T491"/>
    <mergeCell ref="U491:V491"/>
    <mergeCell ref="W491:X491"/>
    <mergeCell ref="Y491:Z491"/>
    <mergeCell ref="AA491:AB491"/>
    <mergeCell ref="AC491:AD491"/>
    <mergeCell ref="AE491:AF491"/>
    <mergeCell ref="AG491:AH491"/>
    <mergeCell ref="AI491:AJ491"/>
    <mergeCell ref="AK491:AL491"/>
    <mergeCell ref="AM491:AN491"/>
    <mergeCell ref="AO491:AP491"/>
    <mergeCell ref="AQ491:AR491"/>
    <mergeCell ref="AS491:AT491"/>
    <mergeCell ref="S493:T493"/>
    <mergeCell ref="U493:V493"/>
    <mergeCell ref="W493:X493"/>
    <mergeCell ref="Y493:Z493"/>
    <mergeCell ref="AA493:AB493"/>
    <mergeCell ref="AC493:AD493"/>
    <mergeCell ref="AE493:AF493"/>
    <mergeCell ref="AG493:AH493"/>
    <mergeCell ref="AI493:AJ493"/>
    <mergeCell ref="AK493:AL493"/>
    <mergeCell ref="AM493:AN493"/>
    <mergeCell ref="AO493:AP493"/>
    <mergeCell ref="AQ493:AR493"/>
    <mergeCell ref="AS493:AT493"/>
    <mergeCell ref="BI493:BJ493"/>
    <mergeCell ref="BK493:BL493"/>
    <mergeCell ref="BM493:BN493"/>
    <mergeCell ref="BO493:BQ493"/>
    <mergeCell ref="BS493:BT493"/>
    <mergeCell ref="BU493:CA493"/>
    <mergeCell ref="CB493:CH493"/>
    <mergeCell ref="AU493:AV493"/>
    <mergeCell ref="AW493:AX493"/>
    <mergeCell ref="AY493:AZ493"/>
    <mergeCell ref="BA493:BB493"/>
    <mergeCell ref="BC493:BD493"/>
    <mergeCell ref="BO490:BQ490"/>
    <mergeCell ref="BS490:BT490"/>
    <mergeCell ref="BU490:CA490"/>
    <mergeCell ref="CB490:CH490"/>
    <mergeCell ref="AU490:AV490"/>
    <mergeCell ref="AW490:AX490"/>
    <mergeCell ref="AY490:AZ490"/>
    <mergeCell ref="BA490:BB490"/>
    <mergeCell ref="BC490:BD490"/>
    <mergeCell ref="BE490:BF490"/>
    <mergeCell ref="BG490:BH490"/>
    <mergeCell ref="B490:C490"/>
    <mergeCell ref="D490:F490"/>
    <mergeCell ref="G490:H490"/>
    <mergeCell ref="K490:L490"/>
    <mergeCell ref="M490:N490"/>
    <mergeCell ref="O490:P490"/>
    <mergeCell ref="Q490:R490"/>
    <mergeCell ref="BM498:BN498"/>
    <mergeCell ref="BO498:BQ498"/>
    <mergeCell ref="AY498:AZ498"/>
    <mergeCell ref="BA498:BB498"/>
    <mergeCell ref="BC498:BD498"/>
    <mergeCell ref="BE498:BF498"/>
    <mergeCell ref="BG498:BH498"/>
    <mergeCell ref="BI498:BJ498"/>
    <mergeCell ref="BK498:BL498"/>
    <mergeCell ref="S497:T497"/>
    <mergeCell ref="U497:V497"/>
    <mergeCell ref="W497:X497"/>
    <mergeCell ref="Y497:Z497"/>
    <mergeCell ref="AA497:AB497"/>
    <mergeCell ref="AC497:AD497"/>
    <mergeCell ref="AE497:AF497"/>
    <mergeCell ref="AG497:AH497"/>
    <mergeCell ref="AI497:AJ497"/>
    <mergeCell ref="AK497:AL497"/>
    <mergeCell ref="AM497:AN497"/>
    <mergeCell ref="AO497:AP497"/>
    <mergeCell ref="AQ497:AR497"/>
    <mergeCell ref="AS497:AT497"/>
    <mergeCell ref="B497:C497"/>
    <mergeCell ref="D497:F497"/>
    <mergeCell ref="G497:H497"/>
    <mergeCell ref="K497:L497"/>
    <mergeCell ref="M497:N497"/>
    <mergeCell ref="O497:P497"/>
    <mergeCell ref="Q497:R497"/>
    <mergeCell ref="B498:C498"/>
    <mergeCell ref="D498:F498"/>
    <mergeCell ref="G498:H498"/>
    <mergeCell ref="K498:L498"/>
    <mergeCell ref="M498:N498"/>
    <mergeCell ref="O498:P498"/>
    <mergeCell ref="Q498:R498"/>
    <mergeCell ref="S498:T498"/>
    <mergeCell ref="U498:V498"/>
    <mergeCell ref="W498:X498"/>
    <mergeCell ref="Y498:Z498"/>
    <mergeCell ref="AA498:AB498"/>
    <mergeCell ref="AC498:AD498"/>
    <mergeCell ref="AE498:AF498"/>
    <mergeCell ref="AU497:AV497"/>
    <mergeCell ref="AW497:AX497"/>
    <mergeCell ref="B487:C487"/>
    <mergeCell ref="D487:F487"/>
    <mergeCell ref="G487:H487"/>
    <mergeCell ref="K487:L487"/>
    <mergeCell ref="M487:N487"/>
    <mergeCell ref="O487:P487"/>
    <mergeCell ref="Q487:R487"/>
    <mergeCell ref="AU489:AV489"/>
    <mergeCell ref="AW489:AX489"/>
    <mergeCell ref="AG489:AH489"/>
    <mergeCell ref="AI489:AJ489"/>
    <mergeCell ref="AK489:AL489"/>
    <mergeCell ref="AM489:AN489"/>
    <mergeCell ref="AO489:AP489"/>
    <mergeCell ref="AQ489:AR489"/>
    <mergeCell ref="AS489:AT489"/>
    <mergeCell ref="S490:T490"/>
    <mergeCell ref="U490:V490"/>
    <mergeCell ref="W490:X490"/>
    <mergeCell ref="Y490:Z490"/>
    <mergeCell ref="AA490:AB490"/>
    <mergeCell ref="AC490:AD490"/>
    <mergeCell ref="AE490:AF490"/>
    <mergeCell ref="AG490:AH490"/>
    <mergeCell ref="AI490:AJ490"/>
    <mergeCell ref="AK490:AL490"/>
    <mergeCell ref="AM490:AN490"/>
    <mergeCell ref="AO490:AP490"/>
    <mergeCell ref="AQ490:AR490"/>
    <mergeCell ref="AS490:AT490"/>
    <mergeCell ref="BI490:BJ490"/>
    <mergeCell ref="BK490:BL490"/>
    <mergeCell ref="BM490:BN490"/>
    <mergeCell ref="BS486:BT486"/>
    <mergeCell ref="BU486:CA486"/>
    <mergeCell ref="CB486:CH486"/>
    <mergeCell ref="BI485:BJ485"/>
    <mergeCell ref="BK485:BL485"/>
    <mergeCell ref="BM485:BN485"/>
    <mergeCell ref="BO485:BQ485"/>
    <mergeCell ref="BS485:BT485"/>
    <mergeCell ref="BU485:CA485"/>
    <mergeCell ref="CB485:CH485"/>
    <mergeCell ref="AU486:AV486"/>
    <mergeCell ref="AW486:AX486"/>
    <mergeCell ref="AG486:AH486"/>
    <mergeCell ref="AI486:AJ486"/>
    <mergeCell ref="AK486:AL486"/>
    <mergeCell ref="AM486:AN486"/>
    <mergeCell ref="AO486:AP486"/>
    <mergeCell ref="AQ486:AR486"/>
    <mergeCell ref="AS486:AT486"/>
    <mergeCell ref="S487:T487"/>
    <mergeCell ref="U487:V487"/>
    <mergeCell ref="W487:X487"/>
    <mergeCell ref="Y487:Z487"/>
    <mergeCell ref="AA487:AB487"/>
    <mergeCell ref="AC487:AD487"/>
    <mergeCell ref="AE487:AF487"/>
    <mergeCell ref="AG487:AH487"/>
    <mergeCell ref="AI487:AJ487"/>
    <mergeCell ref="AK487:AL487"/>
    <mergeCell ref="AM487:AN487"/>
    <mergeCell ref="AO487:AP487"/>
    <mergeCell ref="AQ487:AR487"/>
    <mergeCell ref="AS487:AT487"/>
    <mergeCell ref="BI487:BJ487"/>
    <mergeCell ref="BK487:BL487"/>
    <mergeCell ref="BM487:BN487"/>
    <mergeCell ref="BO487:BQ487"/>
    <mergeCell ref="BS487:BT487"/>
    <mergeCell ref="BU487:CA487"/>
    <mergeCell ref="CB487:CH487"/>
    <mergeCell ref="AU487:AV487"/>
    <mergeCell ref="AW487:AX487"/>
    <mergeCell ref="AY487:AZ487"/>
    <mergeCell ref="BA487:BB487"/>
    <mergeCell ref="BC487:BD487"/>
    <mergeCell ref="BE487:BF487"/>
    <mergeCell ref="BG487:BH487"/>
    <mergeCell ref="BE484:BF484"/>
    <mergeCell ref="BG484:BH484"/>
    <mergeCell ref="B484:C484"/>
    <mergeCell ref="D484:F484"/>
    <mergeCell ref="G484:H484"/>
    <mergeCell ref="K484:L484"/>
    <mergeCell ref="M484:N484"/>
    <mergeCell ref="O484:P484"/>
    <mergeCell ref="Q484:R484"/>
    <mergeCell ref="BM486:BN486"/>
    <mergeCell ref="BO486:BQ486"/>
    <mergeCell ref="AY486:AZ486"/>
    <mergeCell ref="BA486:BB486"/>
    <mergeCell ref="BC486:BD486"/>
    <mergeCell ref="BE486:BF486"/>
    <mergeCell ref="BG486:BH486"/>
    <mergeCell ref="BI486:BJ486"/>
    <mergeCell ref="BK486:BL486"/>
    <mergeCell ref="S485:T485"/>
    <mergeCell ref="U485:V485"/>
    <mergeCell ref="W485:X485"/>
    <mergeCell ref="Y485:Z485"/>
    <mergeCell ref="AA485:AB485"/>
    <mergeCell ref="AC485:AD485"/>
    <mergeCell ref="AE485:AF485"/>
    <mergeCell ref="AG485:AH485"/>
    <mergeCell ref="AI485:AJ485"/>
    <mergeCell ref="AK485:AL485"/>
    <mergeCell ref="AM485:AN485"/>
    <mergeCell ref="AO485:AP485"/>
    <mergeCell ref="AQ485:AR485"/>
    <mergeCell ref="AS485:AT485"/>
    <mergeCell ref="B485:C485"/>
    <mergeCell ref="D485:F485"/>
    <mergeCell ref="G485:H485"/>
    <mergeCell ref="K485:L485"/>
    <mergeCell ref="M485:N485"/>
    <mergeCell ref="O485:P485"/>
    <mergeCell ref="Q485:R485"/>
    <mergeCell ref="B486:C486"/>
    <mergeCell ref="D486:F486"/>
    <mergeCell ref="G486:H486"/>
    <mergeCell ref="K486:L486"/>
    <mergeCell ref="M486:N486"/>
    <mergeCell ref="O486:P486"/>
    <mergeCell ref="Q486:R486"/>
    <mergeCell ref="S486:T486"/>
    <mergeCell ref="U486:V486"/>
    <mergeCell ref="W486:X486"/>
    <mergeCell ref="Y486:Z486"/>
    <mergeCell ref="AA486:AB486"/>
    <mergeCell ref="AC486:AD486"/>
    <mergeCell ref="AE486:AF486"/>
    <mergeCell ref="AU485:AV485"/>
    <mergeCell ref="AW485:AX485"/>
    <mergeCell ref="AY485:AZ485"/>
    <mergeCell ref="BA485:BB485"/>
    <mergeCell ref="BC485:BD485"/>
    <mergeCell ref="BE485:BF485"/>
    <mergeCell ref="BG485:BH485"/>
    <mergeCell ref="B482:C482"/>
    <mergeCell ref="D482:F482"/>
    <mergeCell ref="G482:H482"/>
    <mergeCell ref="K482:L482"/>
    <mergeCell ref="M482:N482"/>
    <mergeCell ref="O482:P482"/>
    <mergeCell ref="Q482:R482"/>
    <mergeCell ref="B483:C483"/>
    <mergeCell ref="D483:F483"/>
    <mergeCell ref="G483:H483"/>
    <mergeCell ref="K483:L483"/>
    <mergeCell ref="M483:N483"/>
    <mergeCell ref="O483:P483"/>
    <mergeCell ref="Q483:R483"/>
    <mergeCell ref="S483:T483"/>
    <mergeCell ref="U483:V483"/>
    <mergeCell ref="W483:X483"/>
    <mergeCell ref="Y483:Z483"/>
    <mergeCell ref="AA483:AB483"/>
    <mergeCell ref="AC483:AD483"/>
    <mergeCell ref="AE483:AF483"/>
    <mergeCell ref="AU482:AV482"/>
    <mergeCell ref="AW482:AX482"/>
    <mergeCell ref="AY482:AZ482"/>
    <mergeCell ref="BA482:BB482"/>
    <mergeCell ref="BC482:BD482"/>
    <mergeCell ref="BE482:BF482"/>
    <mergeCell ref="BG482:BH482"/>
    <mergeCell ref="BS483:BT483"/>
    <mergeCell ref="BU483:CA483"/>
    <mergeCell ref="CB483:CH483"/>
    <mergeCell ref="BI482:BJ482"/>
    <mergeCell ref="BK482:BL482"/>
    <mergeCell ref="BM482:BN482"/>
    <mergeCell ref="BO482:BQ482"/>
    <mergeCell ref="BS482:BT482"/>
    <mergeCell ref="BU482:CA482"/>
    <mergeCell ref="CB482:CH482"/>
    <mergeCell ref="AU483:AV483"/>
    <mergeCell ref="AW483:AX483"/>
    <mergeCell ref="AG483:AH483"/>
    <mergeCell ref="AI483:AJ483"/>
    <mergeCell ref="AK483:AL483"/>
    <mergeCell ref="AM483:AN483"/>
    <mergeCell ref="AO483:AP483"/>
    <mergeCell ref="AQ483:AR483"/>
    <mergeCell ref="AS483:AT483"/>
    <mergeCell ref="AY488:AZ488"/>
    <mergeCell ref="BA488:BB488"/>
    <mergeCell ref="BC488:BD488"/>
    <mergeCell ref="BE488:BF488"/>
    <mergeCell ref="BG488:BH488"/>
    <mergeCell ref="BS489:BT489"/>
    <mergeCell ref="BU489:CA489"/>
    <mergeCell ref="CB489:CH489"/>
    <mergeCell ref="BI488:BJ488"/>
    <mergeCell ref="BK488:BL488"/>
    <mergeCell ref="BM488:BN488"/>
    <mergeCell ref="BO488:BQ488"/>
    <mergeCell ref="BS488:BT488"/>
    <mergeCell ref="BU488:CA488"/>
    <mergeCell ref="CB488:CH488"/>
    <mergeCell ref="BM483:BN483"/>
    <mergeCell ref="BO483:BQ483"/>
    <mergeCell ref="AY483:AZ483"/>
    <mergeCell ref="BA483:BB483"/>
    <mergeCell ref="BC483:BD483"/>
    <mergeCell ref="BE483:BF483"/>
    <mergeCell ref="BG483:BH483"/>
    <mergeCell ref="BI483:BJ483"/>
    <mergeCell ref="BK483:BL483"/>
    <mergeCell ref="S482:T482"/>
    <mergeCell ref="U482:V482"/>
    <mergeCell ref="W482:X482"/>
    <mergeCell ref="Y482:Z482"/>
    <mergeCell ref="AA482:AB482"/>
    <mergeCell ref="AC482:AD482"/>
    <mergeCell ref="AE482:AF482"/>
    <mergeCell ref="AG482:AH482"/>
    <mergeCell ref="AI482:AJ482"/>
    <mergeCell ref="AK482:AL482"/>
    <mergeCell ref="AM482:AN482"/>
    <mergeCell ref="AO482:AP482"/>
    <mergeCell ref="AQ482:AR482"/>
    <mergeCell ref="AS482:AT482"/>
    <mergeCell ref="S484:T484"/>
    <mergeCell ref="U484:V484"/>
    <mergeCell ref="W484:X484"/>
    <mergeCell ref="Y484:Z484"/>
    <mergeCell ref="AA484:AB484"/>
    <mergeCell ref="AC484:AD484"/>
    <mergeCell ref="AE484:AF484"/>
    <mergeCell ref="AG484:AH484"/>
    <mergeCell ref="AI484:AJ484"/>
    <mergeCell ref="AK484:AL484"/>
    <mergeCell ref="AM484:AN484"/>
    <mergeCell ref="AO484:AP484"/>
    <mergeCell ref="AQ484:AR484"/>
    <mergeCell ref="AS484:AT484"/>
    <mergeCell ref="BI484:BJ484"/>
    <mergeCell ref="BK484:BL484"/>
    <mergeCell ref="BM484:BN484"/>
    <mergeCell ref="BO484:BQ484"/>
    <mergeCell ref="BS484:BT484"/>
    <mergeCell ref="BU484:CA484"/>
    <mergeCell ref="CB484:CH484"/>
    <mergeCell ref="AU484:AV484"/>
    <mergeCell ref="AW484:AX484"/>
    <mergeCell ref="AY484:AZ484"/>
    <mergeCell ref="BA484:BB484"/>
    <mergeCell ref="BC484:BD484"/>
    <mergeCell ref="BO481:BQ481"/>
    <mergeCell ref="BS481:BT481"/>
    <mergeCell ref="BU481:CA481"/>
    <mergeCell ref="CB481:CH481"/>
    <mergeCell ref="AU481:AV481"/>
    <mergeCell ref="AW481:AX481"/>
    <mergeCell ref="AY481:AZ481"/>
    <mergeCell ref="BA481:BB481"/>
    <mergeCell ref="BC481:BD481"/>
    <mergeCell ref="BE481:BF481"/>
    <mergeCell ref="BG481:BH481"/>
    <mergeCell ref="B481:C481"/>
    <mergeCell ref="D481:F481"/>
    <mergeCell ref="G481:H481"/>
    <mergeCell ref="K481:L481"/>
    <mergeCell ref="M481:N481"/>
    <mergeCell ref="O481:P481"/>
    <mergeCell ref="Q481:R481"/>
    <mergeCell ref="BM489:BN489"/>
    <mergeCell ref="BO489:BQ489"/>
    <mergeCell ref="AY489:AZ489"/>
    <mergeCell ref="BA489:BB489"/>
    <mergeCell ref="BC489:BD489"/>
    <mergeCell ref="BE489:BF489"/>
    <mergeCell ref="BG489:BH489"/>
    <mergeCell ref="BI489:BJ489"/>
    <mergeCell ref="BK489:BL489"/>
    <mergeCell ref="S488:T488"/>
    <mergeCell ref="U488:V488"/>
    <mergeCell ref="W488:X488"/>
    <mergeCell ref="Y488:Z488"/>
    <mergeCell ref="AA488:AB488"/>
    <mergeCell ref="AC488:AD488"/>
    <mergeCell ref="AE488:AF488"/>
    <mergeCell ref="AG488:AH488"/>
    <mergeCell ref="AI488:AJ488"/>
    <mergeCell ref="AK488:AL488"/>
    <mergeCell ref="AM488:AN488"/>
    <mergeCell ref="AO488:AP488"/>
    <mergeCell ref="AQ488:AR488"/>
    <mergeCell ref="AS488:AT488"/>
    <mergeCell ref="B488:C488"/>
    <mergeCell ref="D488:F488"/>
    <mergeCell ref="G488:H488"/>
    <mergeCell ref="K488:L488"/>
    <mergeCell ref="M488:N488"/>
    <mergeCell ref="O488:P488"/>
    <mergeCell ref="Q488:R488"/>
    <mergeCell ref="B489:C489"/>
    <mergeCell ref="D489:F489"/>
    <mergeCell ref="G489:H489"/>
    <mergeCell ref="K489:L489"/>
    <mergeCell ref="M489:N489"/>
    <mergeCell ref="O489:P489"/>
    <mergeCell ref="Q489:R489"/>
    <mergeCell ref="S489:T489"/>
    <mergeCell ref="U489:V489"/>
    <mergeCell ref="W489:X489"/>
    <mergeCell ref="Y489:Z489"/>
    <mergeCell ref="AA489:AB489"/>
    <mergeCell ref="AC489:AD489"/>
    <mergeCell ref="AE489:AF489"/>
    <mergeCell ref="AU488:AV488"/>
    <mergeCell ref="AW488:AX488"/>
    <mergeCell ref="B478:C478"/>
    <mergeCell ref="D478:F478"/>
    <mergeCell ref="G478:H478"/>
    <mergeCell ref="K478:L478"/>
    <mergeCell ref="M478:N478"/>
    <mergeCell ref="O478:P478"/>
    <mergeCell ref="Q478:R478"/>
    <mergeCell ref="AU480:AV480"/>
    <mergeCell ref="AW480:AX480"/>
    <mergeCell ref="AG480:AH480"/>
    <mergeCell ref="AI480:AJ480"/>
    <mergeCell ref="AK480:AL480"/>
    <mergeCell ref="AM480:AN480"/>
    <mergeCell ref="AO480:AP480"/>
    <mergeCell ref="AQ480:AR480"/>
    <mergeCell ref="AS480:AT480"/>
    <mergeCell ref="S481:T481"/>
    <mergeCell ref="U481:V481"/>
    <mergeCell ref="W481:X481"/>
    <mergeCell ref="Y481:Z481"/>
    <mergeCell ref="AA481:AB481"/>
    <mergeCell ref="AC481:AD481"/>
    <mergeCell ref="AE481:AF481"/>
    <mergeCell ref="AG481:AH481"/>
    <mergeCell ref="AI481:AJ481"/>
    <mergeCell ref="AK481:AL481"/>
    <mergeCell ref="AM481:AN481"/>
    <mergeCell ref="AO481:AP481"/>
    <mergeCell ref="AQ481:AR481"/>
    <mergeCell ref="AS481:AT481"/>
    <mergeCell ref="BI481:BJ481"/>
    <mergeCell ref="BK481:BL481"/>
    <mergeCell ref="BM481:BN481"/>
    <mergeCell ref="BS477:BT477"/>
    <mergeCell ref="BU477:CA477"/>
    <mergeCell ref="CB477:CH477"/>
    <mergeCell ref="BI476:BJ476"/>
    <mergeCell ref="BK476:BL476"/>
    <mergeCell ref="BM476:BN476"/>
    <mergeCell ref="BO476:BQ476"/>
    <mergeCell ref="BS476:BT476"/>
    <mergeCell ref="BU476:CA476"/>
    <mergeCell ref="CB476:CH476"/>
    <mergeCell ref="AU477:AV477"/>
    <mergeCell ref="AW477:AX477"/>
    <mergeCell ref="AG477:AH477"/>
    <mergeCell ref="AI477:AJ477"/>
    <mergeCell ref="AK477:AL477"/>
    <mergeCell ref="AM477:AN477"/>
    <mergeCell ref="AO477:AP477"/>
    <mergeCell ref="AQ477:AR477"/>
    <mergeCell ref="AS477:AT477"/>
    <mergeCell ref="S478:T478"/>
    <mergeCell ref="U478:V478"/>
    <mergeCell ref="W478:X478"/>
    <mergeCell ref="Y478:Z478"/>
    <mergeCell ref="AA478:AB478"/>
    <mergeCell ref="AC478:AD478"/>
    <mergeCell ref="AE478:AF478"/>
    <mergeCell ref="AG478:AH478"/>
    <mergeCell ref="AI478:AJ478"/>
    <mergeCell ref="AK478:AL478"/>
    <mergeCell ref="AM478:AN478"/>
    <mergeCell ref="AO478:AP478"/>
    <mergeCell ref="AQ478:AR478"/>
    <mergeCell ref="AS478:AT478"/>
    <mergeCell ref="BI478:BJ478"/>
    <mergeCell ref="BK478:BL478"/>
    <mergeCell ref="BM478:BN478"/>
    <mergeCell ref="BO478:BQ478"/>
    <mergeCell ref="BS478:BT478"/>
    <mergeCell ref="BU478:CA478"/>
    <mergeCell ref="CB478:CH478"/>
    <mergeCell ref="AU478:AV478"/>
    <mergeCell ref="AW478:AX478"/>
    <mergeCell ref="AY478:AZ478"/>
    <mergeCell ref="BA478:BB478"/>
    <mergeCell ref="BC478:BD478"/>
    <mergeCell ref="BE478:BF478"/>
    <mergeCell ref="BG478:BH478"/>
    <mergeCell ref="BE475:BF475"/>
    <mergeCell ref="BG475:BH475"/>
    <mergeCell ref="B475:C475"/>
    <mergeCell ref="D475:F475"/>
    <mergeCell ref="G475:H475"/>
    <mergeCell ref="K475:L475"/>
    <mergeCell ref="M475:N475"/>
    <mergeCell ref="O475:P475"/>
    <mergeCell ref="Q475:R475"/>
    <mergeCell ref="BM477:BN477"/>
    <mergeCell ref="BO477:BQ477"/>
    <mergeCell ref="AY477:AZ477"/>
    <mergeCell ref="BA477:BB477"/>
    <mergeCell ref="BC477:BD477"/>
    <mergeCell ref="BE477:BF477"/>
    <mergeCell ref="BG477:BH477"/>
    <mergeCell ref="BI477:BJ477"/>
    <mergeCell ref="BK477:BL477"/>
    <mergeCell ref="S476:T476"/>
    <mergeCell ref="U476:V476"/>
    <mergeCell ref="W476:X476"/>
    <mergeCell ref="Y476:Z476"/>
    <mergeCell ref="AA476:AB476"/>
    <mergeCell ref="AC476:AD476"/>
    <mergeCell ref="AE476:AF476"/>
    <mergeCell ref="AG476:AH476"/>
    <mergeCell ref="AI476:AJ476"/>
    <mergeCell ref="AK476:AL476"/>
    <mergeCell ref="AM476:AN476"/>
    <mergeCell ref="AO476:AP476"/>
    <mergeCell ref="AQ476:AR476"/>
    <mergeCell ref="AS476:AT476"/>
    <mergeCell ref="B476:C476"/>
    <mergeCell ref="D476:F476"/>
    <mergeCell ref="G476:H476"/>
    <mergeCell ref="K476:L476"/>
    <mergeCell ref="M476:N476"/>
    <mergeCell ref="O476:P476"/>
    <mergeCell ref="Q476:R476"/>
    <mergeCell ref="B477:C477"/>
    <mergeCell ref="D477:F477"/>
    <mergeCell ref="G477:H477"/>
    <mergeCell ref="K477:L477"/>
    <mergeCell ref="M477:N477"/>
    <mergeCell ref="O477:P477"/>
    <mergeCell ref="Q477:R477"/>
    <mergeCell ref="S477:T477"/>
    <mergeCell ref="U477:V477"/>
    <mergeCell ref="W477:X477"/>
    <mergeCell ref="Y477:Z477"/>
    <mergeCell ref="AA477:AB477"/>
    <mergeCell ref="AC477:AD477"/>
    <mergeCell ref="AE477:AF477"/>
    <mergeCell ref="AU476:AV476"/>
    <mergeCell ref="AW476:AX476"/>
    <mergeCell ref="AY476:AZ476"/>
    <mergeCell ref="BA476:BB476"/>
    <mergeCell ref="BC476:BD476"/>
    <mergeCell ref="BE476:BF476"/>
    <mergeCell ref="BG476:BH476"/>
    <mergeCell ref="B473:C473"/>
    <mergeCell ref="D473:F473"/>
    <mergeCell ref="G473:H473"/>
    <mergeCell ref="K473:L473"/>
    <mergeCell ref="M473:N473"/>
    <mergeCell ref="O473:P473"/>
    <mergeCell ref="Q473:R473"/>
    <mergeCell ref="B474:C474"/>
    <mergeCell ref="D474:F474"/>
    <mergeCell ref="G474:H474"/>
    <mergeCell ref="K474:L474"/>
    <mergeCell ref="M474:N474"/>
    <mergeCell ref="O474:P474"/>
    <mergeCell ref="Q474:R474"/>
    <mergeCell ref="S474:T474"/>
    <mergeCell ref="U474:V474"/>
    <mergeCell ref="W474:X474"/>
    <mergeCell ref="Y474:Z474"/>
    <mergeCell ref="AA474:AB474"/>
    <mergeCell ref="AC474:AD474"/>
    <mergeCell ref="AE474:AF474"/>
    <mergeCell ref="AU473:AV473"/>
    <mergeCell ref="AW473:AX473"/>
    <mergeCell ref="AY473:AZ473"/>
    <mergeCell ref="BA473:BB473"/>
    <mergeCell ref="BC473:BD473"/>
    <mergeCell ref="BE473:BF473"/>
    <mergeCell ref="BG473:BH473"/>
    <mergeCell ref="BS474:BT474"/>
    <mergeCell ref="BU474:CA474"/>
    <mergeCell ref="CB474:CH474"/>
    <mergeCell ref="BI473:BJ473"/>
    <mergeCell ref="BK473:BL473"/>
    <mergeCell ref="BM473:BN473"/>
    <mergeCell ref="BO473:BQ473"/>
    <mergeCell ref="BS473:BT473"/>
    <mergeCell ref="BU473:CA473"/>
    <mergeCell ref="CB473:CH473"/>
    <mergeCell ref="AU474:AV474"/>
    <mergeCell ref="AW474:AX474"/>
    <mergeCell ref="AG474:AH474"/>
    <mergeCell ref="AI474:AJ474"/>
    <mergeCell ref="AK474:AL474"/>
    <mergeCell ref="AM474:AN474"/>
    <mergeCell ref="AO474:AP474"/>
    <mergeCell ref="AQ474:AR474"/>
    <mergeCell ref="AS474:AT474"/>
    <mergeCell ref="AY479:AZ479"/>
    <mergeCell ref="BA479:BB479"/>
    <mergeCell ref="BC479:BD479"/>
    <mergeCell ref="BE479:BF479"/>
    <mergeCell ref="BG479:BH479"/>
    <mergeCell ref="BS480:BT480"/>
    <mergeCell ref="BU480:CA480"/>
    <mergeCell ref="CB480:CH480"/>
    <mergeCell ref="BI479:BJ479"/>
    <mergeCell ref="BK479:BL479"/>
    <mergeCell ref="BM479:BN479"/>
    <mergeCell ref="BO479:BQ479"/>
    <mergeCell ref="BS479:BT479"/>
    <mergeCell ref="BU479:CA479"/>
    <mergeCell ref="CB479:CH479"/>
    <mergeCell ref="BM474:BN474"/>
    <mergeCell ref="BO474:BQ474"/>
    <mergeCell ref="AY474:AZ474"/>
    <mergeCell ref="BA474:BB474"/>
    <mergeCell ref="BC474:BD474"/>
    <mergeCell ref="BE474:BF474"/>
    <mergeCell ref="BG474:BH474"/>
    <mergeCell ref="BI474:BJ474"/>
    <mergeCell ref="BK474:BL474"/>
    <mergeCell ref="S473:T473"/>
    <mergeCell ref="U473:V473"/>
    <mergeCell ref="W473:X473"/>
    <mergeCell ref="Y473:Z473"/>
    <mergeCell ref="AA473:AB473"/>
    <mergeCell ref="AC473:AD473"/>
    <mergeCell ref="AE473:AF473"/>
    <mergeCell ref="AG473:AH473"/>
    <mergeCell ref="AI473:AJ473"/>
    <mergeCell ref="AK473:AL473"/>
    <mergeCell ref="AM473:AN473"/>
    <mergeCell ref="AO473:AP473"/>
    <mergeCell ref="AQ473:AR473"/>
    <mergeCell ref="AS473:AT473"/>
    <mergeCell ref="S475:T475"/>
    <mergeCell ref="U475:V475"/>
    <mergeCell ref="W475:X475"/>
    <mergeCell ref="Y475:Z475"/>
    <mergeCell ref="AA475:AB475"/>
    <mergeCell ref="AC475:AD475"/>
    <mergeCell ref="AE475:AF475"/>
    <mergeCell ref="AG475:AH475"/>
    <mergeCell ref="AI475:AJ475"/>
    <mergeCell ref="AK475:AL475"/>
    <mergeCell ref="AM475:AN475"/>
    <mergeCell ref="AO475:AP475"/>
    <mergeCell ref="AQ475:AR475"/>
    <mergeCell ref="AS475:AT475"/>
    <mergeCell ref="BI475:BJ475"/>
    <mergeCell ref="BK475:BL475"/>
    <mergeCell ref="BM475:BN475"/>
    <mergeCell ref="BO475:BQ475"/>
    <mergeCell ref="BS475:BT475"/>
    <mergeCell ref="BU475:CA475"/>
    <mergeCell ref="CB475:CH475"/>
    <mergeCell ref="AU475:AV475"/>
    <mergeCell ref="AW475:AX475"/>
    <mergeCell ref="AY475:AZ475"/>
    <mergeCell ref="BA475:BB475"/>
    <mergeCell ref="BC475:BD475"/>
    <mergeCell ref="BO472:BQ472"/>
    <mergeCell ref="BS472:BT472"/>
    <mergeCell ref="BU472:CA472"/>
    <mergeCell ref="CB472:CH472"/>
    <mergeCell ref="AU472:AV472"/>
    <mergeCell ref="AW472:AX472"/>
    <mergeCell ref="AY472:AZ472"/>
    <mergeCell ref="BA472:BB472"/>
    <mergeCell ref="BC472:BD472"/>
    <mergeCell ref="BE472:BF472"/>
    <mergeCell ref="BG472:BH472"/>
    <mergeCell ref="B472:C472"/>
    <mergeCell ref="D472:F472"/>
    <mergeCell ref="G472:H472"/>
    <mergeCell ref="K472:L472"/>
    <mergeCell ref="M472:N472"/>
    <mergeCell ref="O472:P472"/>
    <mergeCell ref="Q472:R472"/>
    <mergeCell ref="BM480:BN480"/>
    <mergeCell ref="BO480:BQ480"/>
    <mergeCell ref="AY480:AZ480"/>
    <mergeCell ref="BA480:BB480"/>
    <mergeCell ref="BC480:BD480"/>
    <mergeCell ref="BE480:BF480"/>
    <mergeCell ref="BG480:BH480"/>
    <mergeCell ref="BI480:BJ480"/>
    <mergeCell ref="BK480:BL480"/>
    <mergeCell ref="S479:T479"/>
    <mergeCell ref="U479:V479"/>
    <mergeCell ref="W479:X479"/>
    <mergeCell ref="Y479:Z479"/>
    <mergeCell ref="AA479:AB479"/>
    <mergeCell ref="AC479:AD479"/>
    <mergeCell ref="AE479:AF479"/>
    <mergeCell ref="AG479:AH479"/>
    <mergeCell ref="AI479:AJ479"/>
    <mergeCell ref="AK479:AL479"/>
    <mergeCell ref="AM479:AN479"/>
    <mergeCell ref="AO479:AP479"/>
    <mergeCell ref="AQ479:AR479"/>
    <mergeCell ref="AS479:AT479"/>
    <mergeCell ref="B479:C479"/>
    <mergeCell ref="D479:F479"/>
    <mergeCell ref="G479:H479"/>
    <mergeCell ref="K479:L479"/>
    <mergeCell ref="M479:N479"/>
    <mergeCell ref="O479:P479"/>
    <mergeCell ref="Q479:R479"/>
    <mergeCell ref="B480:C480"/>
    <mergeCell ref="D480:F480"/>
    <mergeCell ref="G480:H480"/>
    <mergeCell ref="K480:L480"/>
    <mergeCell ref="M480:N480"/>
    <mergeCell ref="O480:P480"/>
    <mergeCell ref="Q480:R480"/>
    <mergeCell ref="S480:T480"/>
    <mergeCell ref="U480:V480"/>
    <mergeCell ref="W480:X480"/>
    <mergeCell ref="Y480:Z480"/>
    <mergeCell ref="AA480:AB480"/>
    <mergeCell ref="AC480:AD480"/>
    <mergeCell ref="AE480:AF480"/>
    <mergeCell ref="AU479:AV479"/>
    <mergeCell ref="AW479:AX479"/>
    <mergeCell ref="B469:C469"/>
    <mergeCell ref="D469:F469"/>
    <mergeCell ref="G469:H469"/>
    <mergeCell ref="K469:L469"/>
    <mergeCell ref="M469:N469"/>
    <mergeCell ref="O469:P469"/>
    <mergeCell ref="Q469:R469"/>
    <mergeCell ref="AU471:AV471"/>
    <mergeCell ref="AW471:AX471"/>
    <mergeCell ref="AG471:AH471"/>
    <mergeCell ref="AI471:AJ471"/>
    <mergeCell ref="AK471:AL471"/>
    <mergeCell ref="AM471:AN471"/>
    <mergeCell ref="AO471:AP471"/>
    <mergeCell ref="AQ471:AR471"/>
    <mergeCell ref="AS471:AT471"/>
    <mergeCell ref="S472:T472"/>
    <mergeCell ref="U472:V472"/>
    <mergeCell ref="W472:X472"/>
    <mergeCell ref="Y472:Z472"/>
    <mergeCell ref="AA472:AB472"/>
    <mergeCell ref="AC472:AD472"/>
    <mergeCell ref="AE472:AF472"/>
    <mergeCell ref="AG472:AH472"/>
    <mergeCell ref="AI472:AJ472"/>
    <mergeCell ref="AK472:AL472"/>
    <mergeCell ref="AM472:AN472"/>
    <mergeCell ref="AO472:AP472"/>
    <mergeCell ref="AQ472:AR472"/>
    <mergeCell ref="AS472:AT472"/>
    <mergeCell ref="BI472:BJ472"/>
    <mergeCell ref="BK472:BL472"/>
    <mergeCell ref="BM472:BN472"/>
    <mergeCell ref="BS468:BT468"/>
    <mergeCell ref="BU468:CA468"/>
    <mergeCell ref="CB468:CH468"/>
    <mergeCell ref="BI467:BJ467"/>
    <mergeCell ref="BK467:BL467"/>
    <mergeCell ref="BM467:BN467"/>
    <mergeCell ref="BO467:BQ467"/>
    <mergeCell ref="BS467:BT467"/>
    <mergeCell ref="BU467:CA467"/>
    <mergeCell ref="CB467:CH467"/>
    <mergeCell ref="AU468:AV468"/>
    <mergeCell ref="AW468:AX468"/>
    <mergeCell ref="AG468:AH468"/>
    <mergeCell ref="AI468:AJ468"/>
    <mergeCell ref="AK468:AL468"/>
    <mergeCell ref="AM468:AN468"/>
    <mergeCell ref="AO468:AP468"/>
    <mergeCell ref="AQ468:AR468"/>
    <mergeCell ref="AS468:AT468"/>
    <mergeCell ref="S469:T469"/>
    <mergeCell ref="U469:V469"/>
    <mergeCell ref="W469:X469"/>
    <mergeCell ref="Y469:Z469"/>
    <mergeCell ref="AA469:AB469"/>
    <mergeCell ref="AC469:AD469"/>
    <mergeCell ref="AE469:AF469"/>
    <mergeCell ref="AG469:AH469"/>
    <mergeCell ref="AI469:AJ469"/>
    <mergeCell ref="AK469:AL469"/>
    <mergeCell ref="AM469:AN469"/>
    <mergeCell ref="AO469:AP469"/>
    <mergeCell ref="AQ469:AR469"/>
    <mergeCell ref="AS469:AT469"/>
    <mergeCell ref="BI469:BJ469"/>
    <mergeCell ref="BK469:BL469"/>
    <mergeCell ref="BM469:BN469"/>
    <mergeCell ref="BO469:BQ469"/>
    <mergeCell ref="BS469:BT469"/>
    <mergeCell ref="BU469:CA469"/>
    <mergeCell ref="CB469:CH469"/>
    <mergeCell ref="AU469:AV469"/>
    <mergeCell ref="AW469:AX469"/>
    <mergeCell ref="AY469:AZ469"/>
    <mergeCell ref="BA469:BB469"/>
    <mergeCell ref="BC469:BD469"/>
    <mergeCell ref="BE469:BF469"/>
    <mergeCell ref="BG469:BH469"/>
    <mergeCell ref="BE466:BF466"/>
    <mergeCell ref="BG466:BH466"/>
    <mergeCell ref="B466:C466"/>
    <mergeCell ref="D466:F466"/>
    <mergeCell ref="G466:H466"/>
    <mergeCell ref="K466:L466"/>
    <mergeCell ref="M466:N466"/>
    <mergeCell ref="O466:P466"/>
    <mergeCell ref="Q466:R466"/>
    <mergeCell ref="BM468:BN468"/>
    <mergeCell ref="BO468:BQ468"/>
    <mergeCell ref="AY468:AZ468"/>
    <mergeCell ref="BA468:BB468"/>
    <mergeCell ref="BC468:BD468"/>
    <mergeCell ref="BE468:BF468"/>
    <mergeCell ref="BG468:BH468"/>
    <mergeCell ref="BI468:BJ468"/>
    <mergeCell ref="BK468:BL468"/>
    <mergeCell ref="S467:T467"/>
    <mergeCell ref="U467:V467"/>
    <mergeCell ref="W467:X467"/>
    <mergeCell ref="Y467:Z467"/>
    <mergeCell ref="AA467:AB467"/>
    <mergeCell ref="AC467:AD467"/>
    <mergeCell ref="AE467:AF467"/>
    <mergeCell ref="AG467:AH467"/>
    <mergeCell ref="AI467:AJ467"/>
    <mergeCell ref="AK467:AL467"/>
    <mergeCell ref="AM467:AN467"/>
    <mergeCell ref="AO467:AP467"/>
    <mergeCell ref="AQ467:AR467"/>
    <mergeCell ref="AS467:AT467"/>
    <mergeCell ref="B467:C467"/>
    <mergeCell ref="D467:F467"/>
    <mergeCell ref="G467:H467"/>
    <mergeCell ref="K467:L467"/>
    <mergeCell ref="M467:N467"/>
    <mergeCell ref="O467:P467"/>
    <mergeCell ref="Q467:R467"/>
    <mergeCell ref="B468:C468"/>
    <mergeCell ref="D468:F468"/>
    <mergeCell ref="G468:H468"/>
    <mergeCell ref="K468:L468"/>
    <mergeCell ref="M468:N468"/>
    <mergeCell ref="O468:P468"/>
    <mergeCell ref="Q468:R468"/>
    <mergeCell ref="S468:T468"/>
    <mergeCell ref="U468:V468"/>
    <mergeCell ref="W468:X468"/>
    <mergeCell ref="Y468:Z468"/>
    <mergeCell ref="AA468:AB468"/>
    <mergeCell ref="AC468:AD468"/>
    <mergeCell ref="AE468:AF468"/>
    <mergeCell ref="AU467:AV467"/>
    <mergeCell ref="AW467:AX467"/>
    <mergeCell ref="AY467:AZ467"/>
    <mergeCell ref="BA467:BB467"/>
    <mergeCell ref="BC467:BD467"/>
    <mergeCell ref="BE467:BF467"/>
    <mergeCell ref="BG467:BH467"/>
    <mergeCell ref="B464:C464"/>
    <mergeCell ref="D464:F464"/>
    <mergeCell ref="G464:H464"/>
    <mergeCell ref="K464:L464"/>
    <mergeCell ref="M464:N464"/>
    <mergeCell ref="O464:P464"/>
    <mergeCell ref="Q464:R464"/>
    <mergeCell ref="B465:C465"/>
    <mergeCell ref="D465:F465"/>
    <mergeCell ref="G465:H465"/>
    <mergeCell ref="K465:L465"/>
    <mergeCell ref="M465:N465"/>
    <mergeCell ref="O465:P465"/>
    <mergeCell ref="Q465:R465"/>
    <mergeCell ref="S465:T465"/>
    <mergeCell ref="U465:V465"/>
    <mergeCell ref="W465:X465"/>
    <mergeCell ref="Y465:Z465"/>
    <mergeCell ref="AA465:AB465"/>
    <mergeCell ref="AC465:AD465"/>
    <mergeCell ref="AE465:AF465"/>
    <mergeCell ref="AU464:AV464"/>
    <mergeCell ref="AW464:AX464"/>
    <mergeCell ref="AY464:AZ464"/>
    <mergeCell ref="BA464:BB464"/>
    <mergeCell ref="BC464:BD464"/>
    <mergeCell ref="BE464:BF464"/>
    <mergeCell ref="BG464:BH464"/>
    <mergeCell ref="BS465:BT465"/>
    <mergeCell ref="BU465:CA465"/>
    <mergeCell ref="CB465:CH465"/>
    <mergeCell ref="BI464:BJ464"/>
    <mergeCell ref="BK464:BL464"/>
    <mergeCell ref="BM464:BN464"/>
    <mergeCell ref="BO464:BQ464"/>
    <mergeCell ref="BS464:BT464"/>
    <mergeCell ref="BU464:CA464"/>
    <mergeCell ref="CB464:CH464"/>
    <mergeCell ref="AU465:AV465"/>
    <mergeCell ref="AW465:AX465"/>
    <mergeCell ref="AG465:AH465"/>
    <mergeCell ref="AI465:AJ465"/>
    <mergeCell ref="AK465:AL465"/>
    <mergeCell ref="AM465:AN465"/>
    <mergeCell ref="AO465:AP465"/>
    <mergeCell ref="AQ465:AR465"/>
    <mergeCell ref="AS465:AT465"/>
    <mergeCell ref="AY470:AZ470"/>
    <mergeCell ref="BA470:BB470"/>
    <mergeCell ref="BC470:BD470"/>
    <mergeCell ref="BE470:BF470"/>
    <mergeCell ref="BG470:BH470"/>
    <mergeCell ref="BS471:BT471"/>
    <mergeCell ref="BU471:CA471"/>
    <mergeCell ref="CB471:CH471"/>
    <mergeCell ref="BI470:BJ470"/>
    <mergeCell ref="BK470:BL470"/>
    <mergeCell ref="BM470:BN470"/>
    <mergeCell ref="BO470:BQ470"/>
    <mergeCell ref="BS470:BT470"/>
    <mergeCell ref="BU470:CA470"/>
    <mergeCell ref="CB470:CH470"/>
    <mergeCell ref="BM465:BN465"/>
    <mergeCell ref="BO465:BQ465"/>
    <mergeCell ref="AY465:AZ465"/>
    <mergeCell ref="BA465:BB465"/>
    <mergeCell ref="BC465:BD465"/>
    <mergeCell ref="BE465:BF465"/>
    <mergeCell ref="BG465:BH465"/>
    <mergeCell ref="BI465:BJ465"/>
    <mergeCell ref="BK465:BL465"/>
    <mergeCell ref="S464:T464"/>
    <mergeCell ref="U464:V464"/>
    <mergeCell ref="W464:X464"/>
    <mergeCell ref="Y464:Z464"/>
    <mergeCell ref="AA464:AB464"/>
    <mergeCell ref="AC464:AD464"/>
    <mergeCell ref="AE464:AF464"/>
    <mergeCell ref="AG464:AH464"/>
    <mergeCell ref="AI464:AJ464"/>
    <mergeCell ref="AK464:AL464"/>
    <mergeCell ref="AM464:AN464"/>
    <mergeCell ref="AO464:AP464"/>
    <mergeCell ref="AQ464:AR464"/>
    <mergeCell ref="AS464:AT464"/>
    <mergeCell ref="S466:T466"/>
    <mergeCell ref="U466:V466"/>
    <mergeCell ref="W466:X466"/>
    <mergeCell ref="Y466:Z466"/>
    <mergeCell ref="AA466:AB466"/>
    <mergeCell ref="AC466:AD466"/>
    <mergeCell ref="AE466:AF466"/>
    <mergeCell ref="AG466:AH466"/>
    <mergeCell ref="AI466:AJ466"/>
    <mergeCell ref="AK466:AL466"/>
    <mergeCell ref="AM466:AN466"/>
    <mergeCell ref="AO466:AP466"/>
    <mergeCell ref="AQ466:AR466"/>
    <mergeCell ref="AS466:AT466"/>
    <mergeCell ref="BI466:BJ466"/>
    <mergeCell ref="BK466:BL466"/>
    <mergeCell ref="BM466:BN466"/>
    <mergeCell ref="BO466:BQ466"/>
    <mergeCell ref="BS466:BT466"/>
    <mergeCell ref="BU466:CA466"/>
    <mergeCell ref="CB466:CH466"/>
    <mergeCell ref="AU466:AV466"/>
    <mergeCell ref="AW466:AX466"/>
    <mergeCell ref="AY466:AZ466"/>
    <mergeCell ref="BA466:BB466"/>
    <mergeCell ref="BC466:BD466"/>
    <mergeCell ref="BO463:BQ463"/>
    <mergeCell ref="BS463:BT463"/>
    <mergeCell ref="BU463:CA463"/>
    <mergeCell ref="CB463:CH463"/>
    <mergeCell ref="AU463:AV463"/>
    <mergeCell ref="AW463:AX463"/>
    <mergeCell ref="AY463:AZ463"/>
    <mergeCell ref="BA463:BB463"/>
    <mergeCell ref="BC463:BD463"/>
    <mergeCell ref="BE463:BF463"/>
    <mergeCell ref="BG463:BH463"/>
    <mergeCell ref="B463:C463"/>
    <mergeCell ref="D463:F463"/>
    <mergeCell ref="G463:H463"/>
    <mergeCell ref="K463:L463"/>
    <mergeCell ref="M463:N463"/>
    <mergeCell ref="O463:P463"/>
    <mergeCell ref="Q463:R463"/>
    <mergeCell ref="BM471:BN471"/>
    <mergeCell ref="BO471:BQ471"/>
    <mergeCell ref="AY471:AZ471"/>
    <mergeCell ref="BA471:BB471"/>
    <mergeCell ref="BC471:BD471"/>
    <mergeCell ref="BE471:BF471"/>
    <mergeCell ref="BG471:BH471"/>
    <mergeCell ref="BI471:BJ471"/>
    <mergeCell ref="BK471:BL471"/>
    <mergeCell ref="S470:T470"/>
    <mergeCell ref="U470:V470"/>
    <mergeCell ref="W470:X470"/>
    <mergeCell ref="Y470:Z470"/>
    <mergeCell ref="AA470:AB470"/>
    <mergeCell ref="AC470:AD470"/>
    <mergeCell ref="AE470:AF470"/>
    <mergeCell ref="AG470:AH470"/>
    <mergeCell ref="AI470:AJ470"/>
    <mergeCell ref="AK470:AL470"/>
    <mergeCell ref="AM470:AN470"/>
    <mergeCell ref="AO470:AP470"/>
    <mergeCell ref="AQ470:AR470"/>
    <mergeCell ref="AS470:AT470"/>
    <mergeCell ref="B470:C470"/>
    <mergeCell ref="D470:F470"/>
    <mergeCell ref="G470:H470"/>
    <mergeCell ref="K470:L470"/>
    <mergeCell ref="M470:N470"/>
    <mergeCell ref="O470:P470"/>
    <mergeCell ref="Q470:R470"/>
    <mergeCell ref="B471:C471"/>
    <mergeCell ref="D471:F471"/>
    <mergeCell ref="G471:H471"/>
    <mergeCell ref="K471:L471"/>
    <mergeCell ref="M471:N471"/>
    <mergeCell ref="O471:P471"/>
    <mergeCell ref="Q471:R471"/>
    <mergeCell ref="S471:T471"/>
    <mergeCell ref="U471:V471"/>
    <mergeCell ref="W471:X471"/>
    <mergeCell ref="Y471:Z471"/>
    <mergeCell ref="AA471:AB471"/>
    <mergeCell ref="AC471:AD471"/>
    <mergeCell ref="AE471:AF471"/>
    <mergeCell ref="AU470:AV470"/>
    <mergeCell ref="AW470:AX470"/>
    <mergeCell ref="B460:C460"/>
    <mergeCell ref="D460:F460"/>
    <mergeCell ref="G460:H460"/>
    <mergeCell ref="K460:L460"/>
    <mergeCell ref="M460:N460"/>
    <mergeCell ref="O460:P460"/>
    <mergeCell ref="Q460:R460"/>
    <mergeCell ref="AU462:AV462"/>
    <mergeCell ref="AW462:AX462"/>
    <mergeCell ref="AG462:AH462"/>
    <mergeCell ref="AI462:AJ462"/>
    <mergeCell ref="AK462:AL462"/>
    <mergeCell ref="AM462:AN462"/>
    <mergeCell ref="AO462:AP462"/>
    <mergeCell ref="AQ462:AR462"/>
    <mergeCell ref="AS462:AT462"/>
    <mergeCell ref="S463:T463"/>
    <mergeCell ref="U463:V463"/>
    <mergeCell ref="W463:X463"/>
    <mergeCell ref="Y463:Z463"/>
    <mergeCell ref="AA463:AB463"/>
    <mergeCell ref="AC463:AD463"/>
    <mergeCell ref="AE463:AF463"/>
    <mergeCell ref="AG463:AH463"/>
    <mergeCell ref="AI463:AJ463"/>
    <mergeCell ref="AK463:AL463"/>
    <mergeCell ref="AM463:AN463"/>
    <mergeCell ref="AO463:AP463"/>
    <mergeCell ref="AQ463:AR463"/>
    <mergeCell ref="AS463:AT463"/>
    <mergeCell ref="BI463:BJ463"/>
    <mergeCell ref="BK463:BL463"/>
    <mergeCell ref="BM463:BN463"/>
    <mergeCell ref="BS459:BT459"/>
    <mergeCell ref="BU459:CA459"/>
    <mergeCell ref="CB459:CH459"/>
    <mergeCell ref="BI458:BJ458"/>
    <mergeCell ref="BK458:BL458"/>
    <mergeCell ref="BM458:BN458"/>
    <mergeCell ref="BO458:BQ458"/>
    <mergeCell ref="BS458:BT458"/>
    <mergeCell ref="BU458:CA458"/>
    <mergeCell ref="CB458:CH458"/>
    <mergeCell ref="AU459:AV459"/>
    <mergeCell ref="AW459:AX459"/>
    <mergeCell ref="AG459:AH459"/>
    <mergeCell ref="AI459:AJ459"/>
    <mergeCell ref="AK459:AL459"/>
    <mergeCell ref="AM459:AN459"/>
    <mergeCell ref="AO459:AP459"/>
    <mergeCell ref="AQ459:AR459"/>
    <mergeCell ref="AS459:AT459"/>
    <mergeCell ref="S460:T460"/>
    <mergeCell ref="U460:V460"/>
    <mergeCell ref="W460:X460"/>
    <mergeCell ref="Y460:Z460"/>
    <mergeCell ref="AA460:AB460"/>
    <mergeCell ref="AC460:AD460"/>
    <mergeCell ref="AE460:AF460"/>
    <mergeCell ref="AG460:AH460"/>
    <mergeCell ref="AI460:AJ460"/>
    <mergeCell ref="AK460:AL460"/>
    <mergeCell ref="AM460:AN460"/>
    <mergeCell ref="AO460:AP460"/>
    <mergeCell ref="AQ460:AR460"/>
    <mergeCell ref="AS460:AT460"/>
    <mergeCell ref="BI460:BJ460"/>
    <mergeCell ref="BK460:BL460"/>
    <mergeCell ref="BM460:BN460"/>
    <mergeCell ref="BO460:BQ460"/>
    <mergeCell ref="BS460:BT460"/>
    <mergeCell ref="BU460:CA460"/>
    <mergeCell ref="CB460:CH460"/>
    <mergeCell ref="AU460:AV460"/>
    <mergeCell ref="AW460:AX460"/>
    <mergeCell ref="AY460:AZ460"/>
    <mergeCell ref="BA460:BB460"/>
    <mergeCell ref="BC460:BD460"/>
    <mergeCell ref="BE460:BF460"/>
    <mergeCell ref="BG460:BH460"/>
    <mergeCell ref="BE457:BF457"/>
    <mergeCell ref="BG457:BH457"/>
    <mergeCell ref="B457:C457"/>
    <mergeCell ref="D457:F457"/>
    <mergeCell ref="G457:H457"/>
    <mergeCell ref="K457:L457"/>
    <mergeCell ref="M457:N457"/>
    <mergeCell ref="O457:P457"/>
    <mergeCell ref="Q457:R457"/>
    <mergeCell ref="BM459:BN459"/>
    <mergeCell ref="BO459:BQ459"/>
    <mergeCell ref="AY459:AZ459"/>
    <mergeCell ref="BA459:BB459"/>
    <mergeCell ref="BC459:BD459"/>
    <mergeCell ref="BE459:BF459"/>
    <mergeCell ref="BG459:BH459"/>
    <mergeCell ref="BI459:BJ459"/>
    <mergeCell ref="BK459:BL459"/>
    <mergeCell ref="S458:T458"/>
    <mergeCell ref="U458:V458"/>
    <mergeCell ref="W458:X458"/>
    <mergeCell ref="Y458:Z458"/>
    <mergeCell ref="AA458:AB458"/>
    <mergeCell ref="AC458:AD458"/>
    <mergeCell ref="AE458:AF458"/>
    <mergeCell ref="AG458:AH458"/>
    <mergeCell ref="AI458:AJ458"/>
    <mergeCell ref="AK458:AL458"/>
    <mergeCell ref="AM458:AN458"/>
    <mergeCell ref="AO458:AP458"/>
    <mergeCell ref="AQ458:AR458"/>
    <mergeCell ref="AS458:AT458"/>
    <mergeCell ref="B458:C458"/>
    <mergeCell ref="D458:F458"/>
    <mergeCell ref="G458:H458"/>
    <mergeCell ref="K458:L458"/>
    <mergeCell ref="M458:N458"/>
    <mergeCell ref="O458:P458"/>
    <mergeCell ref="Q458:R458"/>
    <mergeCell ref="B459:C459"/>
    <mergeCell ref="D459:F459"/>
    <mergeCell ref="G459:H459"/>
    <mergeCell ref="K459:L459"/>
    <mergeCell ref="M459:N459"/>
    <mergeCell ref="O459:P459"/>
    <mergeCell ref="Q459:R459"/>
    <mergeCell ref="S459:T459"/>
    <mergeCell ref="U459:V459"/>
    <mergeCell ref="W459:X459"/>
    <mergeCell ref="Y459:Z459"/>
    <mergeCell ref="AA459:AB459"/>
    <mergeCell ref="AC459:AD459"/>
    <mergeCell ref="AE459:AF459"/>
    <mergeCell ref="AU458:AV458"/>
    <mergeCell ref="AW458:AX458"/>
    <mergeCell ref="AY458:AZ458"/>
    <mergeCell ref="BA458:BB458"/>
    <mergeCell ref="BC458:BD458"/>
    <mergeCell ref="BE458:BF458"/>
    <mergeCell ref="BG458:BH458"/>
    <mergeCell ref="B455:C455"/>
    <mergeCell ref="D455:F455"/>
    <mergeCell ref="G455:H455"/>
    <mergeCell ref="K455:L455"/>
    <mergeCell ref="M455:N455"/>
    <mergeCell ref="O455:P455"/>
    <mergeCell ref="Q455:R455"/>
    <mergeCell ref="B456:C456"/>
    <mergeCell ref="D456:F456"/>
    <mergeCell ref="G456:H456"/>
    <mergeCell ref="K456:L456"/>
    <mergeCell ref="M456:N456"/>
    <mergeCell ref="O456:P456"/>
    <mergeCell ref="Q456:R456"/>
    <mergeCell ref="S456:T456"/>
    <mergeCell ref="U456:V456"/>
    <mergeCell ref="W456:X456"/>
    <mergeCell ref="Y456:Z456"/>
    <mergeCell ref="AA456:AB456"/>
    <mergeCell ref="AC456:AD456"/>
    <mergeCell ref="AE456:AF456"/>
    <mergeCell ref="AU455:AV455"/>
    <mergeCell ref="AW455:AX455"/>
    <mergeCell ref="AY455:AZ455"/>
    <mergeCell ref="BA455:BB455"/>
    <mergeCell ref="BC455:BD455"/>
    <mergeCell ref="BE455:BF455"/>
    <mergeCell ref="BG455:BH455"/>
    <mergeCell ref="BS456:BT456"/>
    <mergeCell ref="BU456:CA456"/>
    <mergeCell ref="CB456:CH456"/>
    <mergeCell ref="BI455:BJ455"/>
    <mergeCell ref="BK455:BL455"/>
    <mergeCell ref="BM455:BN455"/>
    <mergeCell ref="BO455:BQ455"/>
    <mergeCell ref="BS455:BT455"/>
    <mergeCell ref="BU455:CA455"/>
    <mergeCell ref="CB455:CH455"/>
    <mergeCell ref="AU456:AV456"/>
    <mergeCell ref="AW456:AX456"/>
    <mergeCell ref="AG456:AH456"/>
    <mergeCell ref="AI456:AJ456"/>
    <mergeCell ref="AK456:AL456"/>
    <mergeCell ref="AM456:AN456"/>
    <mergeCell ref="AO456:AP456"/>
    <mergeCell ref="AQ456:AR456"/>
    <mergeCell ref="AS456:AT456"/>
    <mergeCell ref="AY461:AZ461"/>
    <mergeCell ref="BA461:BB461"/>
    <mergeCell ref="BC461:BD461"/>
    <mergeCell ref="BE461:BF461"/>
    <mergeCell ref="BG461:BH461"/>
    <mergeCell ref="BS462:BT462"/>
    <mergeCell ref="BU462:CA462"/>
    <mergeCell ref="CB462:CH462"/>
    <mergeCell ref="BI461:BJ461"/>
    <mergeCell ref="BK461:BL461"/>
    <mergeCell ref="BM461:BN461"/>
    <mergeCell ref="BO461:BQ461"/>
    <mergeCell ref="BS461:BT461"/>
    <mergeCell ref="BU461:CA461"/>
    <mergeCell ref="CB461:CH461"/>
    <mergeCell ref="BM456:BN456"/>
    <mergeCell ref="BO456:BQ456"/>
    <mergeCell ref="AY456:AZ456"/>
    <mergeCell ref="BA456:BB456"/>
    <mergeCell ref="BC456:BD456"/>
    <mergeCell ref="BE456:BF456"/>
    <mergeCell ref="BG456:BH456"/>
    <mergeCell ref="BI456:BJ456"/>
    <mergeCell ref="BK456:BL456"/>
    <mergeCell ref="S455:T455"/>
    <mergeCell ref="U455:V455"/>
    <mergeCell ref="W455:X455"/>
    <mergeCell ref="Y455:Z455"/>
    <mergeCell ref="AA455:AB455"/>
    <mergeCell ref="AC455:AD455"/>
    <mergeCell ref="AE455:AF455"/>
    <mergeCell ref="AG455:AH455"/>
    <mergeCell ref="AI455:AJ455"/>
    <mergeCell ref="AK455:AL455"/>
    <mergeCell ref="AM455:AN455"/>
    <mergeCell ref="AO455:AP455"/>
    <mergeCell ref="AQ455:AR455"/>
    <mergeCell ref="AS455:AT455"/>
    <mergeCell ref="S457:T457"/>
    <mergeCell ref="U457:V457"/>
    <mergeCell ref="W457:X457"/>
    <mergeCell ref="Y457:Z457"/>
    <mergeCell ref="AA457:AB457"/>
    <mergeCell ref="AC457:AD457"/>
    <mergeCell ref="AE457:AF457"/>
    <mergeCell ref="AG457:AH457"/>
    <mergeCell ref="AI457:AJ457"/>
    <mergeCell ref="AK457:AL457"/>
    <mergeCell ref="AM457:AN457"/>
    <mergeCell ref="AO457:AP457"/>
    <mergeCell ref="AQ457:AR457"/>
    <mergeCell ref="AS457:AT457"/>
    <mergeCell ref="BI457:BJ457"/>
    <mergeCell ref="BK457:BL457"/>
    <mergeCell ref="BM457:BN457"/>
    <mergeCell ref="BO457:BQ457"/>
    <mergeCell ref="BS457:BT457"/>
    <mergeCell ref="BU457:CA457"/>
    <mergeCell ref="CB457:CH457"/>
    <mergeCell ref="AU457:AV457"/>
    <mergeCell ref="AW457:AX457"/>
    <mergeCell ref="AY457:AZ457"/>
    <mergeCell ref="BA457:BB457"/>
    <mergeCell ref="BC457:BD457"/>
    <mergeCell ref="BO454:BQ454"/>
    <mergeCell ref="BS454:BT454"/>
    <mergeCell ref="BU454:CA454"/>
    <mergeCell ref="CB454:CH454"/>
    <mergeCell ref="AU454:AV454"/>
    <mergeCell ref="AW454:AX454"/>
    <mergeCell ref="AY454:AZ454"/>
    <mergeCell ref="BA454:BB454"/>
    <mergeCell ref="BC454:BD454"/>
    <mergeCell ref="BE454:BF454"/>
    <mergeCell ref="BG454:BH454"/>
    <mergeCell ref="B454:C454"/>
    <mergeCell ref="D454:F454"/>
    <mergeCell ref="G454:H454"/>
    <mergeCell ref="K454:L454"/>
    <mergeCell ref="M454:N454"/>
    <mergeCell ref="O454:P454"/>
    <mergeCell ref="Q454:R454"/>
    <mergeCell ref="BM462:BN462"/>
    <mergeCell ref="BO462:BQ462"/>
    <mergeCell ref="AY462:AZ462"/>
    <mergeCell ref="BA462:BB462"/>
    <mergeCell ref="BC462:BD462"/>
    <mergeCell ref="BE462:BF462"/>
    <mergeCell ref="BG462:BH462"/>
    <mergeCell ref="BI462:BJ462"/>
    <mergeCell ref="BK462:BL462"/>
    <mergeCell ref="S461:T461"/>
    <mergeCell ref="U461:V461"/>
    <mergeCell ref="W461:X461"/>
    <mergeCell ref="Y461:Z461"/>
    <mergeCell ref="AA461:AB461"/>
    <mergeCell ref="AC461:AD461"/>
    <mergeCell ref="AE461:AF461"/>
    <mergeCell ref="AG461:AH461"/>
    <mergeCell ref="AI461:AJ461"/>
    <mergeCell ref="AK461:AL461"/>
    <mergeCell ref="AM461:AN461"/>
    <mergeCell ref="AO461:AP461"/>
    <mergeCell ref="AQ461:AR461"/>
    <mergeCell ref="AS461:AT461"/>
    <mergeCell ref="B461:C461"/>
    <mergeCell ref="D461:F461"/>
    <mergeCell ref="G461:H461"/>
    <mergeCell ref="K461:L461"/>
    <mergeCell ref="M461:N461"/>
    <mergeCell ref="O461:P461"/>
    <mergeCell ref="Q461:R461"/>
    <mergeCell ref="B462:C462"/>
    <mergeCell ref="D462:F462"/>
    <mergeCell ref="G462:H462"/>
    <mergeCell ref="K462:L462"/>
    <mergeCell ref="M462:N462"/>
    <mergeCell ref="O462:P462"/>
    <mergeCell ref="Q462:R462"/>
    <mergeCell ref="S462:T462"/>
    <mergeCell ref="U462:V462"/>
    <mergeCell ref="W462:X462"/>
    <mergeCell ref="Y462:Z462"/>
    <mergeCell ref="AA462:AB462"/>
    <mergeCell ref="AC462:AD462"/>
    <mergeCell ref="AE462:AF462"/>
    <mergeCell ref="AU461:AV461"/>
    <mergeCell ref="AW461:AX461"/>
    <mergeCell ref="B451:C451"/>
    <mergeCell ref="D451:F451"/>
    <mergeCell ref="G451:H451"/>
    <mergeCell ref="K451:L451"/>
    <mergeCell ref="M451:N451"/>
    <mergeCell ref="O451:P451"/>
    <mergeCell ref="Q451:R451"/>
    <mergeCell ref="AU453:AV453"/>
    <mergeCell ref="AW453:AX453"/>
    <mergeCell ref="AG453:AH453"/>
    <mergeCell ref="AI453:AJ453"/>
    <mergeCell ref="AK453:AL453"/>
    <mergeCell ref="AM453:AN453"/>
    <mergeCell ref="AO453:AP453"/>
    <mergeCell ref="AQ453:AR453"/>
    <mergeCell ref="AS453:AT453"/>
    <mergeCell ref="S454:T454"/>
    <mergeCell ref="U454:V454"/>
    <mergeCell ref="W454:X454"/>
    <mergeCell ref="Y454:Z454"/>
    <mergeCell ref="AA454:AB454"/>
    <mergeCell ref="AC454:AD454"/>
    <mergeCell ref="AE454:AF454"/>
    <mergeCell ref="AG454:AH454"/>
    <mergeCell ref="AI454:AJ454"/>
    <mergeCell ref="AK454:AL454"/>
    <mergeCell ref="AM454:AN454"/>
    <mergeCell ref="AO454:AP454"/>
    <mergeCell ref="AQ454:AR454"/>
    <mergeCell ref="AS454:AT454"/>
    <mergeCell ref="BI454:BJ454"/>
    <mergeCell ref="BK454:BL454"/>
    <mergeCell ref="BM454:BN454"/>
    <mergeCell ref="BS450:BT450"/>
    <mergeCell ref="BU450:CA450"/>
    <mergeCell ref="CB450:CH450"/>
    <mergeCell ref="BI449:BJ449"/>
    <mergeCell ref="BK449:BL449"/>
    <mergeCell ref="BM449:BN449"/>
    <mergeCell ref="BO449:BQ449"/>
    <mergeCell ref="BS449:BT449"/>
    <mergeCell ref="BU449:CA449"/>
    <mergeCell ref="CB449:CH449"/>
    <mergeCell ref="AU450:AV450"/>
    <mergeCell ref="AW450:AX450"/>
    <mergeCell ref="AG450:AH450"/>
    <mergeCell ref="AI450:AJ450"/>
    <mergeCell ref="AK450:AL450"/>
    <mergeCell ref="AM450:AN450"/>
    <mergeCell ref="AO450:AP450"/>
    <mergeCell ref="AQ450:AR450"/>
    <mergeCell ref="AS450:AT450"/>
    <mergeCell ref="S451:T451"/>
    <mergeCell ref="U451:V451"/>
    <mergeCell ref="W451:X451"/>
    <mergeCell ref="Y451:Z451"/>
    <mergeCell ref="AA451:AB451"/>
    <mergeCell ref="AC451:AD451"/>
    <mergeCell ref="AE451:AF451"/>
    <mergeCell ref="AG451:AH451"/>
    <mergeCell ref="AI451:AJ451"/>
    <mergeCell ref="AK451:AL451"/>
    <mergeCell ref="AM451:AN451"/>
    <mergeCell ref="AO451:AP451"/>
    <mergeCell ref="AQ451:AR451"/>
    <mergeCell ref="AS451:AT451"/>
    <mergeCell ref="BI451:BJ451"/>
    <mergeCell ref="BK451:BL451"/>
    <mergeCell ref="BM451:BN451"/>
    <mergeCell ref="BO451:BQ451"/>
    <mergeCell ref="BS451:BT451"/>
    <mergeCell ref="BU451:CA451"/>
    <mergeCell ref="CB451:CH451"/>
    <mergeCell ref="AU451:AV451"/>
    <mergeCell ref="AW451:AX451"/>
    <mergeCell ref="AY451:AZ451"/>
    <mergeCell ref="BA451:BB451"/>
    <mergeCell ref="BC451:BD451"/>
    <mergeCell ref="BE451:BF451"/>
    <mergeCell ref="BG451:BH451"/>
    <mergeCell ref="BE448:BF448"/>
    <mergeCell ref="BG448:BH448"/>
    <mergeCell ref="B448:C448"/>
    <mergeCell ref="D448:F448"/>
    <mergeCell ref="G448:H448"/>
    <mergeCell ref="K448:L448"/>
    <mergeCell ref="M448:N448"/>
    <mergeCell ref="O448:P448"/>
    <mergeCell ref="Q448:R448"/>
    <mergeCell ref="BM450:BN450"/>
    <mergeCell ref="BO450:BQ450"/>
    <mergeCell ref="AY450:AZ450"/>
    <mergeCell ref="BA450:BB450"/>
    <mergeCell ref="BC450:BD450"/>
    <mergeCell ref="BE450:BF450"/>
    <mergeCell ref="BG450:BH450"/>
    <mergeCell ref="BI450:BJ450"/>
    <mergeCell ref="BK450:BL450"/>
    <mergeCell ref="S449:T449"/>
    <mergeCell ref="U449:V449"/>
    <mergeCell ref="W449:X449"/>
    <mergeCell ref="Y449:Z449"/>
    <mergeCell ref="AA449:AB449"/>
    <mergeCell ref="AC449:AD449"/>
    <mergeCell ref="AE449:AF449"/>
    <mergeCell ref="AG449:AH449"/>
    <mergeCell ref="AI449:AJ449"/>
    <mergeCell ref="AK449:AL449"/>
    <mergeCell ref="AM449:AN449"/>
    <mergeCell ref="AO449:AP449"/>
    <mergeCell ref="AQ449:AR449"/>
    <mergeCell ref="AS449:AT449"/>
    <mergeCell ref="B449:C449"/>
    <mergeCell ref="D449:F449"/>
    <mergeCell ref="G449:H449"/>
    <mergeCell ref="K449:L449"/>
    <mergeCell ref="M449:N449"/>
    <mergeCell ref="O449:P449"/>
    <mergeCell ref="Q449:R449"/>
    <mergeCell ref="B450:C450"/>
    <mergeCell ref="D450:F450"/>
    <mergeCell ref="G450:H450"/>
    <mergeCell ref="K450:L450"/>
    <mergeCell ref="M450:N450"/>
    <mergeCell ref="O450:P450"/>
    <mergeCell ref="Q450:R450"/>
    <mergeCell ref="S450:T450"/>
    <mergeCell ref="U450:V450"/>
    <mergeCell ref="W450:X450"/>
    <mergeCell ref="Y450:Z450"/>
    <mergeCell ref="AA450:AB450"/>
    <mergeCell ref="AC450:AD450"/>
    <mergeCell ref="AE450:AF450"/>
    <mergeCell ref="AU449:AV449"/>
    <mergeCell ref="AW449:AX449"/>
    <mergeCell ref="AY449:AZ449"/>
    <mergeCell ref="BA449:BB449"/>
    <mergeCell ref="BC449:BD449"/>
    <mergeCell ref="BE449:BF449"/>
    <mergeCell ref="BG449:BH449"/>
    <mergeCell ref="B446:C446"/>
    <mergeCell ref="D446:F446"/>
    <mergeCell ref="G446:H446"/>
    <mergeCell ref="K446:L446"/>
    <mergeCell ref="M446:N446"/>
    <mergeCell ref="O446:P446"/>
    <mergeCell ref="Q446:R446"/>
    <mergeCell ref="B447:C447"/>
    <mergeCell ref="D447:F447"/>
    <mergeCell ref="G447:H447"/>
    <mergeCell ref="K447:L447"/>
    <mergeCell ref="M447:N447"/>
    <mergeCell ref="O447:P447"/>
    <mergeCell ref="Q447:R447"/>
    <mergeCell ref="S447:T447"/>
    <mergeCell ref="U447:V447"/>
    <mergeCell ref="W447:X447"/>
    <mergeCell ref="Y447:Z447"/>
    <mergeCell ref="AA447:AB447"/>
    <mergeCell ref="AC447:AD447"/>
    <mergeCell ref="AE447:AF447"/>
    <mergeCell ref="AU446:AV446"/>
    <mergeCell ref="AW446:AX446"/>
    <mergeCell ref="AY446:AZ446"/>
    <mergeCell ref="BA446:BB446"/>
    <mergeCell ref="BC446:BD446"/>
    <mergeCell ref="BE446:BF446"/>
    <mergeCell ref="BG446:BH446"/>
    <mergeCell ref="BS447:BT447"/>
    <mergeCell ref="BU447:CA447"/>
    <mergeCell ref="CB447:CH447"/>
    <mergeCell ref="BI446:BJ446"/>
    <mergeCell ref="BK446:BL446"/>
    <mergeCell ref="BM446:BN446"/>
    <mergeCell ref="BO446:BQ446"/>
    <mergeCell ref="BS446:BT446"/>
    <mergeCell ref="BU446:CA446"/>
    <mergeCell ref="CB446:CH446"/>
    <mergeCell ref="AU447:AV447"/>
    <mergeCell ref="AW447:AX447"/>
    <mergeCell ref="AG447:AH447"/>
    <mergeCell ref="AI447:AJ447"/>
    <mergeCell ref="AK447:AL447"/>
    <mergeCell ref="AM447:AN447"/>
    <mergeCell ref="AO447:AP447"/>
    <mergeCell ref="AQ447:AR447"/>
    <mergeCell ref="AS447:AT447"/>
    <mergeCell ref="AY452:AZ452"/>
    <mergeCell ref="BA452:BB452"/>
    <mergeCell ref="BC452:BD452"/>
    <mergeCell ref="BE452:BF452"/>
    <mergeCell ref="BG452:BH452"/>
    <mergeCell ref="BS453:BT453"/>
    <mergeCell ref="BU453:CA453"/>
    <mergeCell ref="CB453:CH453"/>
    <mergeCell ref="BI452:BJ452"/>
    <mergeCell ref="BK452:BL452"/>
    <mergeCell ref="BM452:BN452"/>
    <mergeCell ref="BO452:BQ452"/>
    <mergeCell ref="BS452:BT452"/>
    <mergeCell ref="BU452:CA452"/>
    <mergeCell ref="CB452:CH452"/>
    <mergeCell ref="BM447:BN447"/>
    <mergeCell ref="BO447:BQ447"/>
    <mergeCell ref="AY447:AZ447"/>
    <mergeCell ref="BA447:BB447"/>
    <mergeCell ref="BC447:BD447"/>
    <mergeCell ref="BE447:BF447"/>
    <mergeCell ref="BG447:BH447"/>
    <mergeCell ref="BI447:BJ447"/>
    <mergeCell ref="BK447:BL447"/>
    <mergeCell ref="S446:T446"/>
    <mergeCell ref="U446:V446"/>
    <mergeCell ref="W446:X446"/>
    <mergeCell ref="Y446:Z446"/>
    <mergeCell ref="AA446:AB446"/>
    <mergeCell ref="AC446:AD446"/>
    <mergeCell ref="AE446:AF446"/>
    <mergeCell ref="AG446:AH446"/>
    <mergeCell ref="AI446:AJ446"/>
    <mergeCell ref="AK446:AL446"/>
    <mergeCell ref="AM446:AN446"/>
    <mergeCell ref="AO446:AP446"/>
    <mergeCell ref="AQ446:AR446"/>
    <mergeCell ref="AS446:AT446"/>
    <mergeCell ref="S448:T448"/>
    <mergeCell ref="U448:V448"/>
    <mergeCell ref="W448:X448"/>
    <mergeCell ref="Y448:Z448"/>
    <mergeCell ref="AA448:AB448"/>
    <mergeCell ref="AC448:AD448"/>
    <mergeCell ref="AE448:AF448"/>
    <mergeCell ref="AG448:AH448"/>
    <mergeCell ref="AI448:AJ448"/>
    <mergeCell ref="AK448:AL448"/>
    <mergeCell ref="AM448:AN448"/>
    <mergeCell ref="AO448:AP448"/>
    <mergeCell ref="AQ448:AR448"/>
    <mergeCell ref="AS448:AT448"/>
    <mergeCell ref="BI448:BJ448"/>
    <mergeCell ref="BK448:BL448"/>
    <mergeCell ref="BM448:BN448"/>
    <mergeCell ref="BO448:BQ448"/>
    <mergeCell ref="BS448:BT448"/>
    <mergeCell ref="BU448:CA448"/>
    <mergeCell ref="CB448:CH448"/>
    <mergeCell ref="AU448:AV448"/>
    <mergeCell ref="AW448:AX448"/>
    <mergeCell ref="AY448:AZ448"/>
    <mergeCell ref="BA448:BB448"/>
    <mergeCell ref="BC448:BD448"/>
    <mergeCell ref="BO445:BQ445"/>
    <mergeCell ref="BS445:BT445"/>
    <mergeCell ref="BU445:CA445"/>
    <mergeCell ref="CB445:CH445"/>
    <mergeCell ref="AU445:AV445"/>
    <mergeCell ref="AW445:AX445"/>
    <mergeCell ref="AY445:AZ445"/>
    <mergeCell ref="BA445:BB445"/>
    <mergeCell ref="BC445:BD445"/>
    <mergeCell ref="BE445:BF445"/>
    <mergeCell ref="BG445:BH445"/>
    <mergeCell ref="B445:C445"/>
    <mergeCell ref="D445:F445"/>
    <mergeCell ref="G445:H445"/>
    <mergeCell ref="K445:L445"/>
    <mergeCell ref="M445:N445"/>
    <mergeCell ref="O445:P445"/>
    <mergeCell ref="Q445:R445"/>
    <mergeCell ref="BM453:BN453"/>
    <mergeCell ref="BO453:BQ453"/>
    <mergeCell ref="AY453:AZ453"/>
    <mergeCell ref="BA453:BB453"/>
    <mergeCell ref="BC453:BD453"/>
    <mergeCell ref="BE453:BF453"/>
    <mergeCell ref="BG453:BH453"/>
    <mergeCell ref="BI453:BJ453"/>
    <mergeCell ref="BK453:BL453"/>
    <mergeCell ref="S452:T452"/>
    <mergeCell ref="U452:V452"/>
    <mergeCell ref="W452:X452"/>
    <mergeCell ref="Y452:Z452"/>
    <mergeCell ref="AA452:AB452"/>
    <mergeCell ref="AC452:AD452"/>
    <mergeCell ref="AE452:AF452"/>
    <mergeCell ref="AG452:AH452"/>
    <mergeCell ref="AI452:AJ452"/>
    <mergeCell ref="AK452:AL452"/>
    <mergeCell ref="AM452:AN452"/>
    <mergeCell ref="AO452:AP452"/>
    <mergeCell ref="AQ452:AR452"/>
    <mergeCell ref="AS452:AT452"/>
    <mergeCell ref="B452:C452"/>
    <mergeCell ref="D452:F452"/>
    <mergeCell ref="G452:H452"/>
    <mergeCell ref="K452:L452"/>
    <mergeCell ref="M452:N452"/>
    <mergeCell ref="O452:P452"/>
    <mergeCell ref="Q452:R452"/>
    <mergeCell ref="B453:C453"/>
    <mergeCell ref="D453:F453"/>
    <mergeCell ref="G453:H453"/>
    <mergeCell ref="K453:L453"/>
    <mergeCell ref="M453:N453"/>
    <mergeCell ref="O453:P453"/>
    <mergeCell ref="Q453:R453"/>
    <mergeCell ref="S453:T453"/>
    <mergeCell ref="U453:V453"/>
    <mergeCell ref="W453:X453"/>
    <mergeCell ref="Y453:Z453"/>
    <mergeCell ref="AA453:AB453"/>
    <mergeCell ref="AC453:AD453"/>
    <mergeCell ref="AE453:AF453"/>
    <mergeCell ref="AU452:AV452"/>
    <mergeCell ref="AW452:AX452"/>
    <mergeCell ref="B442:C442"/>
    <mergeCell ref="D442:F442"/>
    <mergeCell ref="G442:H442"/>
    <mergeCell ref="K442:L442"/>
    <mergeCell ref="M442:N442"/>
    <mergeCell ref="O442:P442"/>
    <mergeCell ref="Q442:R442"/>
    <mergeCell ref="AU444:AV444"/>
    <mergeCell ref="AW444:AX444"/>
    <mergeCell ref="AG444:AH444"/>
    <mergeCell ref="AI444:AJ444"/>
    <mergeCell ref="AK444:AL444"/>
    <mergeCell ref="AM444:AN444"/>
    <mergeCell ref="AO444:AP444"/>
    <mergeCell ref="AQ444:AR444"/>
    <mergeCell ref="AS444:AT444"/>
    <mergeCell ref="S445:T445"/>
    <mergeCell ref="U445:V445"/>
    <mergeCell ref="W445:X445"/>
    <mergeCell ref="Y445:Z445"/>
    <mergeCell ref="AA445:AB445"/>
    <mergeCell ref="AC445:AD445"/>
    <mergeCell ref="AE445:AF445"/>
    <mergeCell ref="AG445:AH445"/>
    <mergeCell ref="AI445:AJ445"/>
    <mergeCell ref="AK445:AL445"/>
    <mergeCell ref="AM445:AN445"/>
    <mergeCell ref="AO445:AP445"/>
    <mergeCell ref="AQ445:AR445"/>
    <mergeCell ref="AS445:AT445"/>
    <mergeCell ref="BI445:BJ445"/>
    <mergeCell ref="BK445:BL445"/>
    <mergeCell ref="BM445:BN445"/>
    <mergeCell ref="BS441:BT441"/>
    <mergeCell ref="BU441:CA441"/>
    <mergeCell ref="CB441:CH441"/>
    <mergeCell ref="BI440:BJ440"/>
    <mergeCell ref="BK440:BL440"/>
    <mergeCell ref="BM440:BN440"/>
    <mergeCell ref="BO440:BQ440"/>
    <mergeCell ref="BS440:BT440"/>
    <mergeCell ref="BU440:CA440"/>
    <mergeCell ref="CB440:CH440"/>
    <mergeCell ref="AU441:AV441"/>
    <mergeCell ref="AW441:AX441"/>
    <mergeCell ref="AG441:AH441"/>
    <mergeCell ref="AI441:AJ441"/>
    <mergeCell ref="AK441:AL441"/>
    <mergeCell ref="AM441:AN441"/>
    <mergeCell ref="AO441:AP441"/>
    <mergeCell ref="AQ441:AR441"/>
    <mergeCell ref="AS441:AT441"/>
    <mergeCell ref="S442:T442"/>
    <mergeCell ref="U442:V442"/>
    <mergeCell ref="W442:X442"/>
    <mergeCell ref="Y442:Z442"/>
    <mergeCell ref="AA442:AB442"/>
    <mergeCell ref="AC442:AD442"/>
    <mergeCell ref="AE442:AF442"/>
    <mergeCell ref="AG442:AH442"/>
    <mergeCell ref="AI442:AJ442"/>
    <mergeCell ref="AK442:AL442"/>
    <mergeCell ref="AM442:AN442"/>
    <mergeCell ref="AO442:AP442"/>
    <mergeCell ref="AQ442:AR442"/>
    <mergeCell ref="AS442:AT442"/>
    <mergeCell ref="BI442:BJ442"/>
    <mergeCell ref="BK442:BL442"/>
    <mergeCell ref="BM442:BN442"/>
    <mergeCell ref="BO442:BQ442"/>
    <mergeCell ref="BS442:BT442"/>
    <mergeCell ref="BU442:CA442"/>
    <mergeCell ref="CB442:CH442"/>
    <mergeCell ref="AU442:AV442"/>
    <mergeCell ref="AW442:AX442"/>
    <mergeCell ref="AY442:AZ442"/>
    <mergeCell ref="BA442:BB442"/>
    <mergeCell ref="BC442:BD442"/>
    <mergeCell ref="BE442:BF442"/>
    <mergeCell ref="BG442:BH442"/>
    <mergeCell ref="BE439:BF439"/>
    <mergeCell ref="BG439:BH439"/>
    <mergeCell ref="B439:C439"/>
    <mergeCell ref="D439:F439"/>
    <mergeCell ref="G439:H439"/>
    <mergeCell ref="K439:L439"/>
    <mergeCell ref="M439:N439"/>
    <mergeCell ref="O439:P439"/>
    <mergeCell ref="Q439:R439"/>
    <mergeCell ref="BM441:BN441"/>
    <mergeCell ref="BO441:BQ441"/>
    <mergeCell ref="AY441:AZ441"/>
    <mergeCell ref="BA441:BB441"/>
    <mergeCell ref="BC441:BD441"/>
    <mergeCell ref="BE441:BF441"/>
    <mergeCell ref="BG441:BH441"/>
    <mergeCell ref="BI441:BJ441"/>
    <mergeCell ref="BK441:BL441"/>
    <mergeCell ref="S440:T440"/>
    <mergeCell ref="U440:V440"/>
    <mergeCell ref="W440:X440"/>
    <mergeCell ref="Y440:Z440"/>
    <mergeCell ref="AA440:AB440"/>
    <mergeCell ref="AC440:AD440"/>
    <mergeCell ref="AE440:AF440"/>
    <mergeCell ref="AG440:AH440"/>
    <mergeCell ref="AI440:AJ440"/>
    <mergeCell ref="AK440:AL440"/>
    <mergeCell ref="AM440:AN440"/>
    <mergeCell ref="AO440:AP440"/>
    <mergeCell ref="AQ440:AR440"/>
    <mergeCell ref="AS440:AT440"/>
    <mergeCell ref="B440:C440"/>
    <mergeCell ref="D440:F440"/>
    <mergeCell ref="G440:H440"/>
    <mergeCell ref="K440:L440"/>
    <mergeCell ref="M440:N440"/>
    <mergeCell ref="O440:P440"/>
    <mergeCell ref="Q440:R440"/>
    <mergeCell ref="B441:C441"/>
    <mergeCell ref="D441:F441"/>
    <mergeCell ref="G441:H441"/>
    <mergeCell ref="K441:L441"/>
    <mergeCell ref="M441:N441"/>
    <mergeCell ref="O441:P441"/>
    <mergeCell ref="Q441:R441"/>
    <mergeCell ref="S441:T441"/>
    <mergeCell ref="U441:V441"/>
    <mergeCell ref="W441:X441"/>
    <mergeCell ref="Y441:Z441"/>
    <mergeCell ref="AA441:AB441"/>
    <mergeCell ref="AC441:AD441"/>
    <mergeCell ref="AE441:AF441"/>
    <mergeCell ref="AU440:AV440"/>
    <mergeCell ref="AW440:AX440"/>
    <mergeCell ref="AY440:AZ440"/>
    <mergeCell ref="BA440:BB440"/>
    <mergeCell ref="BC440:BD440"/>
    <mergeCell ref="BE440:BF440"/>
    <mergeCell ref="BG440:BH440"/>
    <mergeCell ref="B437:C437"/>
    <mergeCell ref="D437:F437"/>
    <mergeCell ref="G437:H437"/>
    <mergeCell ref="K437:L437"/>
    <mergeCell ref="M437:N437"/>
    <mergeCell ref="O437:P437"/>
    <mergeCell ref="Q437:R437"/>
    <mergeCell ref="B438:C438"/>
    <mergeCell ref="D438:F438"/>
    <mergeCell ref="G438:H438"/>
    <mergeCell ref="K438:L438"/>
    <mergeCell ref="M438:N438"/>
    <mergeCell ref="O438:P438"/>
    <mergeCell ref="Q438:R438"/>
    <mergeCell ref="S438:T438"/>
    <mergeCell ref="U438:V438"/>
    <mergeCell ref="W438:X438"/>
    <mergeCell ref="Y438:Z438"/>
    <mergeCell ref="AA438:AB438"/>
    <mergeCell ref="AC438:AD438"/>
    <mergeCell ref="AE438:AF438"/>
    <mergeCell ref="AU437:AV437"/>
    <mergeCell ref="AW437:AX437"/>
    <mergeCell ref="AY437:AZ437"/>
    <mergeCell ref="BA437:BB437"/>
    <mergeCell ref="BC437:BD437"/>
    <mergeCell ref="BE437:BF437"/>
    <mergeCell ref="BG437:BH437"/>
    <mergeCell ref="BS438:BT438"/>
    <mergeCell ref="BU438:CA438"/>
    <mergeCell ref="CB438:CH438"/>
    <mergeCell ref="BI437:BJ437"/>
    <mergeCell ref="BK437:BL437"/>
    <mergeCell ref="BM437:BN437"/>
    <mergeCell ref="BO437:BQ437"/>
    <mergeCell ref="BS437:BT437"/>
    <mergeCell ref="BU437:CA437"/>
    <mergeCell ref="CB437:CH437"/>
    <mergeCell ref="AU438:AV438"/>
    <mergeCell ref="AW438:AX438"/>
    <mergeCell ref="AG438:AH438"/>
    <mergeCell ref="AI438:AJ438"/>
    <mergeCell ref="AK438:AL438"/>
    <mergeCell ref="AM438:AN438"/>
    <mergeCell ref="AO438:AP438"/>
    <mergeCell ref="AQ438:AR438"/>
    <mergeCell ref="AS438:AT438"/>
    <mergeCell ref="AY443:AZ443"/>
    <mergeCell ref="BA443:BB443"/>
    <mergeCell ref="BC443:BD443"/>
    <mergeCell ref="BE443:BF443"/>
    <mergeCell ref="BG443:BH443"/>
    <mergeCell ref="BS444:BT444"/>
    <mergeCell ref="BU444:CA444"/>
    <mergeCell ref="CB444:CH444"/>
    <mergeCell ref="BI443:BJ443"/>
    <mergeCell ref="BK443:BL443"/>
    <mergeCell ref="BM443:BN443"/>
    <mergeCell ref="BO443:BQ443"/>
    <mergeCell ref="BS443:BT443"/>
    <mergeCell ref="BU443:CA443"/>
    <mergeCell ref="CB443:CH443"/>
    <mergeCell ref="BM438:BN438"/>
    <mergeCell ref="BO438:BQ438"/>
    <mergeCell ref="AY438:AZ438"/>
    <mergeCell ref="BA438:BB438"/>
    <mergeCell ref="BC438:BD438"/>
    <mergeCell ref="BE438:BF438"/>
    <mergeCell ref="BG438:BH438"/>
    <mergeCell ref="BI438:BJ438"/>
    <mergeCell ref="BK438:BL438"/>
    <mergeCell ref="S437:T437"/>
    <mergeCell ref="U437:V437"/>
    <mergeCell ref="W437:X437"/>
    <mergeCell ref="Y437:Z437"/>
    <mergeCell ref="AA437:AB437"/>
    <mergeCell ref="AC437:AD437"/>
    <mergeCell ref="AE437:AF437"/>
    <mergeCell ref="AG437:AH437"/>
    <mergeCell ref="AI437:AJ437"/>
    <mergeCell ref="AK437:AL437"/>
    <mergeCell ref="AM437:AN437"/>
    <mergeCell ref="AO437:AP437"/>
    <mergeCell ref="AQ437:AR437"/>
    <mergeCell ref="AS437:AT437"/>
    <mergeCell ref="S439:T439"/>
    <mergeCell ref="U439:V439"/>
    <mergeCell ref="W439:X439"/>
    <mergeCell ref="Y439:Z439"/>
    <mergeCell ref="AA439:AB439"/>
    <mergeCell ref="AC439:AD439"/>
    <mergeCell ref="AE439:AF439"/>
    <mergeCell ref="AG439:AH439"/>
    <mergeCell ref="AI439:AJ439"/>
    <mergeCell ref="AK439:AL439"/>
    <mergeCell ref="AM439:AN439"/>
    <mergeCell ref="AO439:AP439"/>
    <mergeCell ref="AQ439:AR439"/>
    <mergeCell ref="AS439:AT439"/>
    <mergeCell ref="BI439:BJ439"/>
    <mergeCell ref="BK439:BL439"/>
    <mergeCell ref="BM439:BN439"/>
    <mergeCell ref="BO439:BQ439"/>
    <mergeCell ref="BS439:BT439"/>
    <mergeCell ref="BU439:CA439"/>
    <mergeCell ref="CB439:CH439"/>
    <mergeCell ref="AU439:AV439"/>
    <mergeCell ref="AW439:AX439"/>
    <mergeCell ref="AY439:AZ439"/>
    <mergeCell ref="BA439:BB439"/>
    <mergeCell ref="BC439:BD439"/>
    <mergeCell ref="BO436:BQ436"/>
    <mergeCell ref="BS436:BT436"/>
    <mergeCell ref="BU436:CA436"/>
    <mergeCell ref="CB436:CH436"/>
    <mergeCell ref="AU436:AV436"/>
    <mergeCell ref="AW436:AX436"/>
    <mergeCell ref="AY436:AZ436"/>
    <mergeCell ref="BA436:BB436"/>
    <mergeCell ref="BC436:BD436"/>
    <mergeCell ref="BE436:BF436"/>
    <mergeCell ref="BG436:BH436"/>
    <mergeCell ref="B436:C436"/>
    <mergeCell ref="D436:F436"/>
    <mergeCell ref="G436:H436"/>
    <mergeCell ref="K436:L436"/>
    <mergeCell ref="M436:N436"/>
    <mergeCell ref="O436:P436"/>
    <mergeCell ref="Q436:R436"/>
    <mergeCell ref="BM444:BN444"/>
    <mergeCell ref="BO444:BQ444"/>
    <mergeCell ref="AY444:AZ444"/>
    <mergeCell ref="BA444:BB444"/>
    <mergeCell ref="BC444:BD444"/>
    <mergeCell ref="BE444:BF444"/>
    <mergeCell ref="BG444:BH444"/>
    <mergeCell ref="BI444:BJ444"/>
    <mergeCell ref="BK444:BL444"/>
    <mergeCell ref="S443:T443"/>
    <mergeCell ref="U443:V443"/>
    <mergeCell ref="W443:X443"/>
    <mergeCell ref="Y443:Z443"/>
    <mergeCell ref="AA443:AB443"/>
    <mergeCell ref="AC443:AD443"/>
    <mergeCell ref="AE443:AF443"/>
    <mergeCell ref="AG443:AH443"/>
    <mergeCell ref="AI443:AJ443"/>
    <mergeCell ref="AK443:AL443"/>
    <mergeCell ref="AM443:AN443"/>
    <mergeCell ref="AO443:AP443"/>
    <mergeCell ref="AQ443:AR443"/>
    <mergeCell ref="AS443:AT443"/>
    <mergeCell ref="B443:C443"/>
    <mergeCell ref="D443:F443"/>
    <mergeCell ref="G443:H443"/>
    <mergeCell ref="K443:L443"/>
    <mergeCell ref="M443:N443"/>
    <mergeCell ref="O443:P443"/>
    <mergeCell ref="Q443:R443"/>
    <mergeCell ref="B444:C444"/>
    <mergeCell ref="D444:F444"/>
    <mergeCell ref="G444:H444"/>
    <mergeCell ref="K444:L444"/>
    <mergeCell ref="M444:N444"/>
    <mergeCell ref="O444:P444"/>
    <mergeCell ref="Q444:R444"/>
    <mergeCell ref="S444:T444"/>
    <mergeCell ref="U444:V444"/>
    <mergeCell ref="W444:X444"/>
    <mergeCell ref="Y444:Z444"/>
    <mergeCell ref="AA444:AB444"/>
    <mergeCell ref="AC444:AD444"/>
    <mergeCell ref="AE444:AF444"/>
    <mergeCell ref="AU443:AV443"/>
    <mergeCell ref="AW443:AX443"/>
    <mergeCell ref="B433:C433"/>
    <mergeCell ref="D433:F433"/>
    <mergeCell ref="G433:H433"/>
    <mergeCell ref="K433:L433"/>
    <mergeCell ref="M433:N433"/>
    <mergeCell ref="O433:P433"/>
    <mergeCell ref="Q433:R433"/>
    <mergeCell ref="AU435:AV435"/>
    <mergeCell ref="AW435:AX435"/>
    <mergeCell ref="AG435:AH435"/>
    <mergeCell ref="AI435:AJ435"/>
    <mergeCell ref="AK435:AL435"/>
    <mergeCell ref="AM435:AN435"/>
    <mergeCell ref="AO435:AP435"/>
    <mergeCell ref="AQ435:AR435"/>
    <mergeCell ref="AS435:AT435"/>
    <mergeCell ref="S436:T436"/>
    <mergeCell ref="U436:V436"/>
    <mergeCell ref="W436:X436"/>
    <mergeCell ref="Y436:Z436"/>
    <mergeCell ref="AA436:AB436"/>
    <mergeCell ref="AC436:AD436"/>
    <mergeCell ref="AE436:AF436"/>
    <mergeCell ref="AG436:AH436"/>
    <mergeCell ref="AI436:AJ436"/>
    <mergeCell ref="AK436:AL436"/>
    <mergeCell ref="AM436:AN436"/>
    <mergeCell ref="AO436:AP436"/>
    <mergeCell ref="AQ436:AR436"/>
    <mergeCell ref="AS436:AT436"/>
    <mergeCell ref="BI436:BJ436"/>
    <mergeCell ref="BK436:BL436"/>
    <mergeCell ref="BM436:BN436"/>
    <mergeCell ref="BS432:BT432"/>
    <mergeCell ref="BU432:CA432"/>
    <mergeCell ref="CB432:CH432"/>
    <mergeCell ref="BI431:BJ431"/>
    <mergeCell ref="BK431:BL431"/>
    <mergeCell ref="BM431:BN431"/>
    <mergeCell ref="BO431:BQ431"/>
    <mergeCell ref="BS431:BT431"/>
    <mergeCell ref="BU431:CA431"/>
    <mergeCell ref="CB431:CH431"/>
    <mergeCell ref="AU432:AV432"/>
    <mergeCell ref="AW432:AX432"/>
    <mergeCell ref="AG432:AH432"/>
    <mergeCell ref="AI432:AJ432"/>
    <mergeCell ref="AK432:AL432"/>
    <mergeCell ref="AM432:AN432"/>
    <mergeCell ref="AO432:AP432"/>
    <mergeCell ref="AQ432:AR432"/>
    <mergeCell ref="AS432:AT432"/>
    <mergeCell ref="S433:T433"/>
    <mergeCell ref="U433:V433"/>
    <mergeCell ref="W433:X433"/>
    <mergeCell ref="Y433:Z433"/>
    <mergeCell ref="AA433:AB433"/>
    <mergeCell ref="AC433:AD433"/>
    <mergeCell ref="AE433:AF433"/>
    <mergeCell ref="AG433:AH433"/>
    <mergeCell ref="AI433:AJ433"/>
    <mergeCell ref="AK433:AL433"/>
    <mergeCell ref="AM433:AN433"/>
    <mergeCell ref="AO433:AP433"/>
    <mergeCell ref="AQ433:AR433"/>
    <mergeCell ref="AS433:AT433"/>
    <mergeCell ref="BI433:BJ433"/>
    <mergeCell ref="BK433:BL433"/>
    <mergeCell ref="BM433:BN433"/>
    <mergeCell ref="BO433:BQ433"/>
    <mergeCell ref="BS433:BT433"/>
    <mergeCell ref="BU433:CA433"/>
    <mergeCell ref="CB433:CH433"/>
    <mergeCell ref="AU433:AV433"/>
    <mergeCell ref="AW433:AX433"/>
    <mergeCell ref="AY433:AZ433"/>
    <mergeCell ref="BA433:BB433"/>
    <mergeCell ref="BC433:BD433"/>
    <mergeCell ref="BE433:BF433"/>
    <mergeCell ref="BG433:BH433"/>
    <mergeCell ref="BE430:BF430"/>
    <mergeCell ref="BG430:BH430"/>
    <mergeCell ref="B430:C430"/>
    <mergeCell ref="D430:F430"/>
    <mergeCell ref="G430:H430"/>
    <mergeCell ref="K430:L430"/>
    <mergeCell ref="M430:N430"/>
    <mergeCell ref="O430:P430"/>
    <mergeCell ref="Q430:R430"/>
    <mergeCell ref="BM432:BN432"/>
    <mergeCell ref="BO432:BQ432"/>
    <mergeCell ref="AY432:AZ432"/>
    <mergeCell ref="BA432:BB432"/>
    <mergeCell ref="BC432:BD432"/>
    <mergeCell ref="BE432:BF432"/>
    <mergeCell ref="BG432:BH432"/>
    <mergeCell ref="BI432:BJ432"/>
    <mergeCell ref="BK432:BL432"/>
    <mergeCell ref="S431:T431"/>
    <mergeCell ref="U431:V431"/>
    <mergeCell ref="W431:X431"/>
    <mergeCell ref="Y431:Z431"/>
    <mergeCell ref="AA431:AB431"/>
    <mergeCell ref="AC431:AD431"/>
    <mergeCell ref="AE431:AF431"/>
    <mergeCell ref="AG431:AH431"/>
    <mergeCell ref="AI431:AJ431"/>
    <mergeCell ref="AK431:AL431"/>
    <mergeCell ref="AM431:AN431"/>
    <mergeCell ref="AO431:AP431"/>
    <mergeCell ref="AQ431:AR431"/>
    <mergeCell ref="AS431:AT431"/>
    <mergeCell ref="B431:C431"/>
    <mergeCell ref="D431:F431"/>
    <mergeCell ref="G431:H431"/>
    <mergeCell ref="K431:L431"/>
    <mergeCell ref="M431:N431"/>
    <mergeCell ref="O431:P431"/>
    <mergeCell ref="Q431:R431"/>
    <mergeCell ref="B432:C432"/>
    <mergeCell ref="D432:F432"/>
    <mergeCell ref="G432:H432"/>
    <mergeCell ref="K432:L432"/>
    <mergeCell ref="M432:N432"/>
    <mergeCell ref="O432:P432"/>
    <mergeCell ref="Q432:R432"/>
    <mergeCell ref="S432:T432"/>
    <mergeCell ref="U432:V432"/>
    <mergeCell ref="W432:X432"/>
    <mergeCell ref="Y432:Z432"/>
    <mergeCell ref="AA432:AB432"/>
    <mergeCell ref="AC432:AD432"/>
    <mergeCell ref="AE432:AF432"/>
    <mergeCell ref="AU431:AV431"/>
    <mergeCell ref="AW431:AX431"/>
    <mergeCell ref="AY431:AZ431"/>
    <mergeCell ref="BA431:BB431"/>
    <mergeCell ref="BC431:BD431"/>
    <mergeCell ref="BE431:BF431"/>
    <mergeCell ref="BG431:BH431"/>
    <mergeCell ref="B428:C428"/>
    <mergeCell ref="D428:F428"/>
    <mergeCell ref="G428:H428"/>
    <mergeCell ref="K428:L428"/>
    <mergeCell ref="M428:N428"/>
    <mergeCell ref="O428:P428"/>
    <mergeCell ref="Q428:R428"/>
    <mergeCell ref="B429:C429"/>
    <mergeCell ref="D429:F429"/>
    <mergeCell ref="G429:H429"/>
    <mergeCell ref="K429:L429"/>
    <mergeCell ref="M429:N429"/>
    <mergeCell ref="O429:P429"/>
    <mergeCell ref="Q429:R429"/>
    <mergeCell ref="S429:T429"/>
    <mergeCell ref="U429:V429"/>
    <mergeCell ref="W429:X429"/>
    <mergeCell ref="Y429:Z429"/>
    <mergeCell ref="AA429:AB429"/>
    <mergeCell ref="AC429:AD429"/>
    <mergeCell ref="AE429:AF429"/>
    <mergeCell ref="AU428:AV428"/>
    <mergeCell ref="AW428:AX428"/>
    <mergeCell ref="AY428:AZ428"/>
    <mergeCell ref="BA428:BB428"/>
    <mergeCell ref="BC428:BD428"/>
    <mergeCell ref="BE428:BF428"/>
    <mergeCell ref="BG428:BH428"/>
    <mergeCell ref="BS429:BT429"/>
    <mergeCell ref="BU429:CA429"/>
    <mergeCell ref="CB429:CH429"/>
    <mergeCell ref="BI428:BJ428"/>
    <mergeCell ref="BK428:BL428"/>
    <mergeCell ref="BM428:BN428"/>
    <mergeCell ref="BO428:BQ428"/>
    <mergeCell ref="BS428:BT428"/>
    <mergeCell ref="BU428:CA428"/>
    <mergeCell ref="CB428:CH428"/>
    <mergeCell ref="AU429:AV429"/>
    <mergeCell ref="AW429:AX429"/>
    <mergeCell ref="AG429:AH429"/>
    <mergeCell ref="AI429:AJ429"/>
    <mergeCell ref="AK429:AL429"/>
    <mergeCell ref="AM429:AN429"/>
    <mergeCell ref="AO429:AP429"/>
    <mergeCell ref="AQ429:AR429"/>
    <mergeCell ref="AS429:AT429"/>
    <mergeCell ref="AY434:AZ434"/>
    <mergeCell ref="BA434:BB434"/>
    <mergeCell ref="BC434:BD434"/>
    <mergeCell ref="BE434:BF434"/>
    <mergeCell ref="BG434:BH434"/>
    <mergeCell ref="BS435:BT435"/>
    <mergeCell ref="BU435:CA435"/>
    <mergeCell ref="CB435:CH435"/>
    <mergeCell ref="BI434:BJ434"/>
    <mergeCell ref="BK434:BL434"/>
    <mergeCell ref="BM434:BN434"/>
    <mergeCell ref="BO434:BQ434"/>
    <mergeCell ref="BS434:BT434"/>
    <mergeCell ref="BU434:CA434"/>
    <mergeCell ref="CB434:CH434"/>
    <mergeCell ref="BM429:BN429"/>
    <mergeCell ref="BO429:BQ429"/>
    <mergeCell ref="AY429:AZ429"/>
    <mergeCell ref="BA429:BB429"/>
    <mergeCell ref="BC429:BD429"/>
    <mergeCell ref="BE429:BF429"/>
    <mergeCell ref="BG429:BH429"/>
    <mergeCell ref="BI429:BJ429"/>
    <mergeCell ref="BK429:BL429"/>
    <mergeCell ref="S428:T428"/>
    <mergeCell ref="U428:V428"/>
    <mergeCell ref="W428:X428"/>
    <mergeCell ref="Y428:Z428"/>
    <mergeCell ref="AA428:AB428"/>
    <mergeCell ref="AC428:AD428"/>
    <mergeCell ref="AE428:AF428"/>
    <mergeCell ref="AG428:AH428"/>
    <mergeCell ref="AI428:AJ428"/>
    <mergeCell ref="AK428:AL428"/>
    <mergeCell ref="AM428:AN428"/>
    <mergeCell ref="AO428:AP428"/>
    <mergeCell ref="AQ428:AR428"/>
    <mergeCell ref="AS428:AT428"/>
    <mergeCell ref="S430:T430"/>
    <mergeCell ref="U430:V430"/>
    <mergeCell ref="W430:X430"/>
    <mergeCell ref="Y430:Z430"/>
    <mergeCell ref="AA430:AB430"/>
    <mergeCell ref="AC430:AD430"/>
    <mergeCell ref="AE430:AF430"/>
    <mergeCell ref="AG430:AH430"/>
    <mergeCell ref="AI430:AJ430"/>
    <mergeCell ref="AK430:AL430"/>
    <mergeCell ref="AM430:AN430"/>
    <mergeCell ref="AO430:AP430"/>
    <mergeCell ref="AQ430:AR430"/>
    <mergeCell ref="AS430:AT430"/>
    <mergeCell ref="BI430:BJ430"/>
    <mergeCell ref="BK430:BL430"/>
    <mergeCell ref="BM430:BN430"/>
    <mergeCell ref="BO430:BQ430"/>
    <mergeCell ref="BS430:BT430"/>
    <mergeCell ref="BU430:CA430"/>
    <mergeCell ref="CB430:CH430"/>
    <mergeCell ref="AU430:AV430"/>
    <mergeCell ref="AW430:AX430"/>
    <mergeCell ref="AY430:AZ430"/>
    <mergeCell ref="BA430:BB430"/>
    <mergeCell ref="BC430:BD430"/>
    <mergeCell ref="BO427:BQ427"/>
    <mergeCell ref="BS427:BT427"/>
    <mergeCell ref="BU427:CA427"/>
    <mergeCell ref="CB427:CH427"/>
    <mergeCell ref="AU427:AV427"/>
    <mergeCell ref="AW427:AX427"/>
    <mergeCell ref="AY427:AZ427"/>
    <mergeCell ref="BA427:BB427"/>
    <mergeCell ref="BC427:BD427"/>
    <mergeCell ref="BE427:BF427"/>
    <mergeCell ref="BG427:BH427"/>
    <mergeCell ref="B427:C427"/>
    <mergeCell ref="D427:F427"/>
    <mergeCell ref="G427:H427"/>
    <mergeCell ref="K427:L427"/>
    <mergeCell ref="M427:N427"/>
    <mergeCell ref="O427:P427"/>
    <mergeCell ref="Q427:R427"/>
    <mergeCell ref="BM435:BN435"/>
    <mergeCell ref="BO435:BQ435"/>
    <mergeCell ref="AY435:AZ435"/>
    <mergeCell ref="BA435:BB435"/>
    <mergeCell ref="BC435:BD435"/>
    <mergeCell ref="BE435:BF435"/>
    <mergeCell ref="BG435:BH435"/>
    <mergeCell ref="BI435:BJ435"/>
    <mergeCell ref="BK435:BL435"/>
    <mergeCell ref="S434:T434"/>
    <mergeCell ref="U434:V434"/>
    <mergeCell ref="W434:X434"/>
    <mergeCell ref="Y434:Z434"/>
    <mergeCell ref="AA434:AB434"/>
    <mergeCell ref="AC434:AD434"/>
    <mergeCell ref="AE434:AF434"/>
    <mergeCell ref="AG434:AH434"/>
    <mergeCell ref="AI434:AJ434"/>
    <mergeCell ref="AK434:AL434"/>
    <mergeCell ref="AM434:AN434"/>
    <mergeCell ref="AO434:AP434"/>
    <mergeCell ref="AQ434:AR434"/>
    <mergeCell ref="AS434:AT434"/>
    <mergeCell ref="B434:C434"/>
    <mergeCell ref="D434:F434"/>
    <mergeCell ref="G434:H434"/>
    <mergeCell ref="K434:L434"/>
    <mergeCell ref="M434:N434"/>
    <mergeCell ref="O434:P434"/>
    <mergeCell ref="Q434:R434"/>
    <mergeCell ref="B435:C435"/>
    <mergeCell ref="D435:F435"/>
    <mergeCell ref="G435:H435"/>
    <mergeCell ref="K435:L435"/>
    <mergeCell ref="M435:N435"/>
    <mergeCell ref="O435:P435"/>
    <mergeCell ref="Q435:R435"/>
    <mergeCell ref="S435:T435"/>
    <mergeCell ref="U435:V435"/>
    <mergeCell ref="W435:X435"/>
    <mergeCell ref="Y435:Z435"/>
    <mergeCell ref="AA435:AB435"/>
    <mergeCell ref="AC435:AD435"/>
    <mergeCell ref="AE435:AF435"/>
    <mergeCell ref="AU434:AV434"/>
    <mergeCell ref="AW434:AX434"/>
    <mergeCell ref="B424:C424"/>
    <mergeCell ref="D424:F424"/>
    <mergeCell ref="G424:H424"/>
    <mergeCell ref="K424:L424"/>
    <mergeCell ref="M424:N424"/>
    <mergeCell ref="O424:P424"/>
    <mergeCell ref="Q424:R424"/>
    <mergeCell ref="AU426:AV426"/>
    <mergeCell ref="AW426:AX426"/>
    <mergeCell ref="AG426:AH426"/>
    <mergeCell ref="AI426:AJ426"/>
    <mergeCell ref="AK426:AL426"/>
    <mergeCell ref="AM426:AN426"/>
    <mergeCell ref="AO426:AP426"/>
    <mergeCell ref="AQ426:AR426"/>
    <mergeCell ref="AS426:AT426"/>
    <mergeCell ref="S427:T427"/>
    <mergeCell ref="U427:V427"/>
    <mergeCell ref="W427:X427"/>
    <mergeCell ref="Y427:Z427"/>
    <mergeCell ref="AA427:AB427"/>
    <mergeCell ref="AC427:AD427"/>
    <mergeCell ref="AE427:AF427"/>
    <mergeCell ref="AG427:AH427"/>
    <mergeCell ref="AI427:AJ427"/>
    <mergeCell ref="AK427:AL427"/>
    <mergeCell ref="AM427:AN427"/>
    <mergeCell ref="AO427:AP427"/>
    <mergeCell ref="AQ427:AR427"/>
    <mergeCell ref="AS427:AT427"/>
    <mergeCell ref="BI427:BJ427"/>
    <mergeCell ref="BK427:BL427"/>
    <mergeCell ref="BM427:BN427"/>
    <mergeCell ref="BS423:BT423"/>
    <mergeCell ref="BU423:CA423"/>
    <mergeCell ref="CB423:CH423"/>
    <mergeCell ref="BI422:BJ422"/>
    <mergeCell ref="BK422:BL422"/>
    <mergeCell ref="BM422:BN422"/>
    <mergeCell ref="BO422:BQ422"/>
    <mergeCell ref="BS422:BT422"/>
    <mergeCell ref="BU422:CA422"/>
    <mergeCell ref="CB422:CH422"/>
    <mergeCell ref="AU423:AV423"/>
    <mergeCell ref="AW423:AX423"/>
    <mergeCell ref="AG423:AH423"/>
    <mergeCell ref="AI423:AJ423"/>
    <mergeCell ref="AK423:AL423"/>
    <mergeCell ref="AM423:AN423"/>
    <mergeCell ref="AO423:AP423"/>
    <mergeCell ref="AQ423:AR423"/>
    <mergeCell ref="AS423:AT423"/>
    <mergeCell ref="S424:T424"/>
    <mergeCell ref="U424:V424"/>
    <mergeCell ref="W424:X424"/>
    <mergeCell ref="Y424:Z424"/>
    <mergeCell ref="AA424:AB424"/>
    <mergeCell ref="AC424:AD424"/>
    <mergeCell ref="AE424:AF424"/>
    <mergeCell ref="AG424:AH424"/>
    <mergeCell ref="AI424:AJ424"/>
    <mergeCell ref="AK424:AL424"/>
    <mergeCell ref="AM424:AN424"/>
    <mergeCell ref="AO424:AP424"/>
    <mergeCell ref="AQ424:AR424"/>
    <mergeCell ref="AS424:AT424"/>
    <mergeCell ref="BI424:BJ424"/>
    <mergeCell ref="BK424:BL424"/>
    <mergeCell ref="BM424:BN424"/>
    <mergeCell ref="BO424:BQ424"/>
    <mergeCell ref="BS424:BT424"/>
    <mergeCell ref="BU424:CA424"/>
    <mergeCell ref="CB424:CH424"/>
    <mergeCell ref="AU424:AV424"/>
    <mergeCell ref="AW424:AX424"/>
    <mergeCell ref="AY424:AZ424"/>
    <mergeCell ref="BA424:BB424"/>
    <mergeCell ref="BC424:BD424"/>
    <mergeCell ref="BE424:BF424"/>
    <mergeCell ref="BG424:BH424"/>
    <mergeCell ref="BE421:BF421"/>
    <mergeCell ref="BG421:BH421"/>
    <mergeCell ref="B421:C421"/>
    <mergeCell ref="D421:F421"/>
    <mergeCell ref="G421:H421"/>
    <mergeCell ref="K421:L421"/>
    <mergeCell ref="M421:N421"/>
    <mergeCell ref="O421:P421"/>
    <mergeCell ref="Q421:R421"/>
    <mergeCell ref="BM423:BN423"/>
    <mergeCell ref="BO423:BQ423"/>
    <mergeCell ref="AY423:AZ423"/>
    <mergeCell ref="BA423:BB423"/>
    <mergeCell ref="BC423:BD423"/>
    <mergeCell ref="BE423:BF423"/>
    <mergeCell ref="BG423:BH423"/>
    <mergeCell ref="BI423:BJ423"/>
    <mergeCell ref="BK423:BL423"/>
    <mergeCell ref="S422:T422"/>
    <mergeCell ref="U422:V422"/>
    <mergeCell ref="W422:X422"/>
    <mergeCell ref="Y422:Z422"/>
    <mergeCell ref="AA422:AB422"/>
    <mergeCell ref="AC422:AD422"/>
    <mergeCell ref="AE422:AF422"/>
    <mergeCell ref="AG422:AH422"/>
    <mergeCell ref="AI422:AJ422"/>
    <mergeCell ref="AK422:AL422"/>
    <mergeCell ref="AM422:AN422"/>
    <mergeCell ref="AO422:AP422"/>
    <mergeCell ref="AQ422:AR422"/>
    <mergeCell ref="AS422:AT422"/>
    <mergeCell ref="B422:C422"/>
    <mergeCell ref="D422:F422"/>
    <mergeCell ref="G422:H422"/>
    <mergeCell ref="K422:L422"/>
    <mergeCell ref="M422:N422"/>
    <mergeCell ref="O422:P422"/>
    <mergeCell ref="Q422:R422"/>
    <mergeCell ref="B423:C423"/>
    <mergeCell ref="D423:F423"/>
    <mergeCell ref="G423:H423"/>
    <mergeCell ref="K423:L423"/>
    <mergeCell ref="M423:N423"/>
    <mergeCell ref="O423:P423"/>
    <mergeCell ref="Q423:R423"/>
    <mergeCell ref="S423:T423"/>
    <mergeCell ref="U423:V423"/>
    <mergeCell ref="W423:X423"/>
    <mergeCell ref="Y423:Z423"/>
    <mergeCell ref="AA423:AB423"/>
    <mergeCell ref="AC423:AD423"/>
    <mergeCell ref="AE423:AF423"/>
    <mergeCell ref="AU422:AV422"/>
    <mergeCell ref="AW422:AX422"/>
    <mergeCell ref="AY422:AZ422"/>
    <mergeCell ref="BA422:BB422"/>
    <mergeCell ref="BC422:BD422"/>
    <mergeCell ref="BE422:BF422"/>
    <mergeCell ref="BG422:BH422"/>
    <mergeCell ref="B419:C419"/>
    <mergeCell ref="D419:F419"/>
    <mergeCell ref="G419:H419"/>
    <mergeCell ref="K419:L419"/>
    <mergeCell ref="M419:N419"/>
    <mergeCell ref="O419:P419"/>
    <mergeCell ref="Q419:R419"/>
    <mergeCell ref="B420:C420"/>
    <mergeCell ref="D420:F420"/>
    <mergeCell ref="G420:H420"/>
    <mergeCell ref="K420:L420"/>
    <mergeCell ref="M420:N420"/>
    <mergeCell ref="O420:P420"/>
    <mergeCell ref="Q420:R420"/>
    <mergeCell ref="S420:T420"/>
    <mergeCell ref="U420:V420"/>
    <mergeCell ref="W420:X420"/>
    <mergeCell ref="Y420:Z420"/>
    <mergeCell ref="AA420:AB420"/>
    <mergeCell ref="AC420:AD420"/>
    <mergeCell ref="AE420:AF420"/>
    <mergeCell ref="AU419:AV419"/>
    <mergeCell ref="AW419:AX419"/>
    <mergeCell ref="AY419:AZ419"/>
    <mergeCell ref="BA419:BB419"/>
    <mergeCell ref="BC419:BD419"/>
    <mergeCell ref="BE419:BF419"/>
    <mergeCell ref="BG419:BH419"/>
    <mergeCell ref="BS420:BT420"/>
    <mergeCell ref="BU420:CA420"/>
    <mergeCell ref="CB420:CH420"/>
    <mergeCell ref="BI419:BJ419"/>
    <mergeCell ref="BK419:BL419"/>
    <mergeCell ref="BM419:BN419"/>
    <mergeCell ref="BO419:BQ419"/>
    <mergeCell ref="BS419:BT419"/>
    <mergeCell ref="BU419:CA419"/>
    <mergeCell ref="CB419:CH419"/>
    <mergeCell ref="AU420:AV420"/>
    <mergeCell ref="AW420:AX420"/>
    <mergeCell ref="AG420:AH420"/>
    <mergeCell ref="AI420:AJ420"/>
    <mergeCell ref="AK420:AL420"/>
    <mergeCell ref="AM420:AN420"/>
    <mergeCell ref="AO420:AP420"/>
    <mergeCell ref="AQ420:AR420"/>
    <mergeCell ref="AS420:AT420"/>
    <mergeCell ref="AY425:AZ425"/>
    <mergeCell ref="BA425:BB425"/>
    <mergeCell ref="BC425:BD425"/>
    <mergeCell ref="BE425:BF425"/>
    <mergeCell ref="BG425:BH425"/>
    <mergeCell ref="BS426:BT426"/>
    <mergeCell ref="BU426:CA426"/>
    <mergeCell ref="CB426:CH426"/>
    <mergeCell ref="BI425:BJ425"/>
    <mergeCell ref="BK425:BL425"/>
    <mergeCell ref="BM425:BN425"/>
    <mergeCell ref="BO425:BQ425"/>
    <mergeCell ref="BS425:BT425"/>
    <mergeCell ref="BU425:CA425"/>
    <mergeCell ref="CB425:CH425"/>
    <mergeCell ref="BM420:BN420"/>
    <mergeCell ref="BO420:BQ420"/>
    <mergeCell ref="AY420:AZ420"/>
    <mergeCell ref="BA420:BB420"/>
    <mergeCell ref="BC420:BD420"/>
    <mergeCell ref="BE420:BF420"/>
    <mergeCell ref="BG420:BH420"/>
    <mergeCell ref="BI420:BJ420"/>
    <mergeCell ref="BK420:BL420"/>
    <mergeCell ref="S419:T419"/>
    <mergeCell ref="U419:V419"/>
    <mergeCell ref="W419:X419"/>
    <mergeCell ref="Y419:Z419"/>
    <mergeCell ref="AA419:AB419"/>
    <mergeCell ref="AC419:AD419"/>
    <mergeCell ref="AE419:AF419"/>
    <mergeCell ref="AG419:AH419"/>
    <mergeCell ref="AI419:AJ419"/>
    <mergeCell ref="AK419:AL419"/>
    <mergeCell ref="AM419:AN419"/>
    <mergeCell ref="AO419:AP419"/>
    <mergeCell ref="AQ419:AR419"/>
    <mergeCell ref="AS419:AT419"/>
    <mergeCell ref="S421:T421"/>
    <mergeCell ref="U421:V421"/>
    <mergeCell ref="W421:X421"/>
    <mergeCell ref="Y421:Z421"/>
    <mergeCell ref="AA421:AB421"/>
    <mergeCell ref="AC421:AD421"/>
    <mergeCell ref="AE421:AF421"/>
    <mergeCell ref="AG421:AH421"/>
    <mergeCell ref="AI421:AJ421"/>
    <mergeCell ref="AK421:AL421"/>
    <mergeCell ref="AM421:AN421"/>
    <mergeCell ref="AO421:AP421"/>
    <mergeCell ref="AQ421:AR421"/>
    <mergeCell ref="AS421:AT421"/>
    <mergeCell ref="BI421:BJ421"/>
    <mergeCell ref="BK421:BL421"/>
    <mergeCell ref="BM421:BN421"/>
    <mergeCell ref="BO421:BQ421"/>
    <mergeCell ref="BS421:BT421"/>
    <mergeCell ref="BU421:CA421"/>
    <mergeCell ref="CB421:CH421"/>
    <mergeCell ref="AU421:AV421"/>
    <mergeCell ref="AW421:AX421"/>
    <mergeCell ref="AY421:AZ421"/>
    <mergeCell ref="BA421:BB421"/>
    <mergeCell ref="BC421:BD421"/>
    <mergeCell ref="BO418:BQ418"/>
    <mergeCell ref="BS418:BT418"/>
    <mergeCell ref="BU418:CA418"/>
    <mergeCell ref="CB418:CH418"/>
    <mergeCell ref="AU418:AV418"/>
    <mergeCell ref="AW418:AX418"/>
    <mergeCell ref="AY418:AZ418"/>
    <mergeCell ref="BA418:BB418"/>
    <mergeCell ref="BC418:BD418"/>
    <mergeCell ref="BE418:BF418"/>
    <mergeCell ref="BG418:BH418"/>
    <mergeCell ref="B418:C418"/>
    <mergeCell ref="D418:F418"/>
    <mergeCell ref="G418:H418"/>
    <mergeCell ref="K418:L418"/>
    <mergeCell ref="M418:N418"/>
    <mergeCell ref="O418:P418"/>
    <mergeCell ref="Q418:R418"/>
    <mergeCell ref="BM426:BN426"/>
    <mergeCell ref="BO426:BQ426"/>
    <mergeCell ref="AY426:AZ426"/>
    <mergeCell ref="BA426:BB426"/>
    <mergeCell ref="BC426:BD426"/>
    <mergeCell ref="BE426:BF426"/>
    <mergeCell ref="BG426:BH426"/>
    <mergeCell ref="BI426:BJ426"/>
    <mergeCell ref="BK426:BL426"/>
    <mergeCell ref="S425:T425"/>
    <mergeCell ref="U425:V425"/>
    <mergeCell ref="W425:X425"/>
    <mergeCell ref="Y425:Z425"/>
    <mergeCell ref="AA425:AB425"/>
    <mergeCell ref="AC425:AD425"/>
    <mergeCell ref="AE425:AF425"/>
    <mergeCell ref="AG425:AH425"/>
    <mergeCell ref="AI425:AJ425"/>
    <mergeCell ref="AK425:AL425"/>
    <mergeCell ref="AM425:AN425"/>
    <mergeCell ref="AO425:AP425"/>
    <mergeCell ref="AQ425:AR425"/>
    <mergeCell ref="AS425:AT425"/>
    <mergeCell ref="B425:C425"/>
    <mergeCell ref="D425:F425"/>
    <mergeCell ref="G425:H425"/>
    <mergeCell ref="K425:L425"/>
    <mergeCell ref="M425:N425"/>
    <mergeCell ref="O425:P425"/>
    <mergeCell ref="Q425:R425"/>
    <mergeCell ref="B426:C426"/>
    <mergeCell ref="D426:F426"/>
    <mergeCell ref="G426:H426"/>
    <mergeCell ref="K426:L426"/>
    <mergeCell ref="M426:N426"/>
    <mergeCell ref="O426:P426"/>
    <mergeCell ref="Q426:R426"/>
    <mergeCell ref="S426:T426"/>
    <mergeCell ref="U426:V426"/>
    <mergeCell ref="W426:X426"/>
    <mergeCell ref="Y426:Z426"/>
    <mergeCell ref="AA426:AB426"/>
    <mergeCell ref="AC426:AD426"/>
    <mergeCell ref="AE426:AF426"/>
    <mergeCell ref="AU425:AV425"/>
    <mergeCell ref="AW425:AX425"/>
    <mergeCell ref="B415:C415"/>
    <mergeCell ref="D415:F415"/>
    <mergeCell ref="G415:H415"/>
    <mergeCell ref="K415:L415"/>
    <mergeCell ref="M415:N415"/>
    <mergeCell ref="O415:P415"/>
    <mergeCell ref="Q415:R415"/>
    <mergeCell ref="AU417:AV417"/>
    <mergeCell ref="AW417:AX417"/>
    <mergeCell ref="AG417:AH417"/>
    <mergeCell ref="AI417:AJ417"/>
    <mergeCell ref="AK417:AL417"/>
    <mergeCell ref="AM417:AN417"/>
    <mergeCell ref="AO417:AP417"/>
    <mergeCell ref="AQ417:AR417"/>
    <mergeCell ref="AS417:AT417"/>
    <mergeCell ref="S418:T418"/>
    <mergeCell ref="U418:V418"/>
    <mergeCell ref="W418:X418"/>
    <mergeCell ref="Y418:Z418"/>
    <mergeCell ref="AA418:AB418"/>
    <mergeCell ref="AC418:AD418"/>
    <mergeCell ref="AE418:AF418"/>
    <mergeCell ref="AG418:AH418"/>
    <mergeCell ref="AI418:AJ418"/>
    <mergeCell ref="AK418:AL418"/>
    <mergeCell ref="AM418:AN418"/>
    <mergeCell ref="AO418:AP418"/>
    <mergeCell ref="AQ418:AR418"/>
    <mergeCell ref="AS418:AT418"/>
    <mergeCell ref="BI418:BJ418"/>
    <mergeCell ref="BK418:BL418"/>
    <mergeCell ref="BM418:BN418"/>
    <mergeCell ref="BS414:BT414"/>
    <mergeCell ref="BU414:CA414"/>
    <mergeCell ref="CB414:CH414"/>
    <mergeCell ref="BI413:BJ413"/>
    <mergeCell ref="BK413:BL413"/>
    <mergeCell ref="BM413:BN413"/>
    <mergeCell ref="BO413:BQ413"/>
    <mergeCell ref="BS413:BT413"/>
    <mergeCell ref="BU413:CA413"/>
    <mergeCell ref="CB413:CH413"/>
    <mergeCell ref="AU414:AV414"/>
    <mergeCell ref="AW414:AX414"/>
    <mergeCell ref="AG414:AH414"/>
    <mergeCell ref="AI414:AJ414"/>
    <mergeCell ref="AK414:AL414"/>
    <mergeCell ref="AM414:AN414"/>
    <mergeCell ref="AO414:AP414"/>
    <mergeCell ref="AQ414:AR414"/>
    <mergeCell ref="AS414:AT414"/>
    <mergeCell ref="S415:T415"/>
    <mergeCell ref="U415:V415"/>
    <mergeCell ref="W415:X415"/>
    <mergeCell ref="Y415:Z415"/>
    <mergeCell ref="AA415:AB415"/>
    <mergeCell ref="AC415:AD415"/>
    <mergeCell ref="AE415:AF415"/>
    <mergeCell ref="AG415:AH415"/>
    <mergeCell ref="AI415:AJ415"/>
    <mergeCell ref="AK415:AL415"/>
    <mergeCell ref="AM415:AN415"/>
    <mergeCell ref="AO415:AP415"/>
    <mergeCell ref="AQ415:AR415"/>
    <mergeCell ref="AS415:AT415"/>
    <mergeCell ref="BI415:BJ415"/>
    <mergeCell ref="BK415:BL415"/>
    <mergeCell ref="BM415:BN415"/>
    <mergeCell ref="BO415:BQ415"/>
    <mergeCell ref="BS415:BT415"/>
    <mergeCell ref="BU415:CA415"/>
    <mergeCell ref="CB415:CH415"/>
    <mergeCell ref="AU415:AV415"/>
    <mergeCell ref="AW415:AX415"/>
    <mergeCell ref="AY415:AZ415"/>
    <mergeCell ref="BA415:BB415"/>
    <mergeCell ref="BC415:BD415"/>
    <mergeCell ref="BE415:BF415"/>
    <mergeCell ref="BG415:BH415"/>
    <mergeCell ref="BE412:BF412"/>
    <mergeCell ref="BG412:BH412"/>
    <mergeCell ref="B412:C412"/>
    <mergeCell ref="D412:F412"/>
    <mergeCell ref="G412:H412"/>
    <mergeCell ref="K412:L412"/>
    <mergeCell ref="M412:N412"/>
    <mergeCell ref="O412:P412"/>
    <mergeCell ref="Q412:R412"/>
    <mergeCell ref="BM414:BN414"/>
    <mergeCell ref="BO414:BQ414"/>
    <mergeCell ref="AY414:AZ414"/>
    <mergeCell ref="BA414:BB414"/>
    <mergeCell ref="BC414:BD414"/>
    <mergeCell ref="BE414:BF414"/>
    <mergeCell ref="BG414:BH414"/>
    <mergeCell ref="BI414:BJ414"/>
    <mergeCell ref="BK414:BL414"/>
    <mergeCell ref="S413:T413"/>
    <mergeCell ref="U413:V413"/>
    <mergeCell ref="W413:X413"/>
    <mergeCell ref="Y413:Z413"/>
    <mergeCell ref="AA413:AB413"/>
    <mergeCell ref="AC413:AD413"/>
    <mergeCell ref="AE413:AF413"/>
    <mergeCell ref="AG413:AH413"/>
    <mergeCell ref="AI413:AJ413"/>
    <mergeCell ref="AK413:AL413"/>
    <mergeCell ref="AM413:AN413"/>
    <mergeCell ref="AO413:AP413"/>
    <mergeCell ref="AQ413:AR413"/>
    <mergeCell ref="AS413:AT413"/>
    <mergeCell ref="B413:C413"/>
    <mergeCell ref="D413:F413"/>
    <mergeCell ref="G413:H413"/>
    <mergeCell ref="K413:L413"/>
    <mergeCell ref="M413:N413"/>
    <mergeCell ref="O413:P413"/>
    <mergeCell ref="Q413:R413"/>
    <mergeCell ref="B414:C414"/>
    <mergeCell ref="D414:F414"/>
    <mergeCell ref="G414:H414"/>
    <mergeCell ref="K414:L414"/>
    <mergeCell ref="M414:N414"/>
    <mergeCell ref="O414:P414"/>
    <mergeCell ref="Q414:R414"/>
    <mergeCell ref="S414:T414"/>
    <mergeCell ref="U414:V414"/>
    <mergeCell ref="W414:X414"/>
    <mergeCell ref="Y414:Z414"/>
    <mergeCell ref="AA414:AB414"/>
    <mergeCell ref="AC414:AD414"/>
    <mergeCell ref="AE414:AF414"/>
    <mergeCell ref="AU413:AV413"/>
    <mergeCell ref="AW413:AX413"/>
    <mergeCell ref="AY413:AZ413"/>
    <mergeCell ref="BA413:BB413"/>
    <mergeCell ref="BC413:BD413"/>
    <mergeCell ref="BE413:BF413"/>
    <mergeCell ref="BG413:BH413"/>
    <mergeCell ref="B410:C410"/>
    <mergeCell ref="D410:F410"/>
    <mergeCell ref="G410:H410"/>
    <mergeCell ref="K410:L410"/>
    <mergeCell ref="M410:N410"/>
    <mergeCell ref="O410:P410"/>
    <mergeCell ref="Q410:R410"/>
    <mergeCell ref="B411:C411"/>
    <mergeCell ref="D411:F411"/>
    <mergeCell ref="G411:H411"/>
    <mergeCell ref="K411:L411"/>
    <mergeCell ref="M411:N411"/>
    <mergeCell ref="O411:P411"/>
    <mergeCell ref="Q411:R411"/>
    <mergeCell ref="S411:T411"/>
    <mergeCell ref="U411:V411"/>
    <mergeCell ref="W411:X411"/>
    <mergeCell ref="Y411:Z411"/>
    <mergeCell ref="AA411:AB411"/>
    <mergeCell ref="AC411:AD411"/>
    <mergeCell ref="AE411:AF411"/>
    <mergeCell ref="AU410:AV410"/>
    <mergeCell ref="AW410:AX410"/>
    <mergeCell ref="AY410:AZ410"/>
    <mergeCell ref="BA410:BB410"/>
    <mergeCell ref="BC410:BD410"/>
    <mergeCell ref="BE410:BF410"/>
    <mergeCell ref="BG410:BH410"/>
    <mergeCell ref="BS411:BT411"/>
    <mergeCell ref="BU411:CA411"/>
    <mergeCell ref="CB411:CH411"/>
    <mergeCell ref="BI410:BJ410"/>
    <mergeCell ref="BK410:BL410"/>
    <mergeCell ref="BM410:BN410"/>
    <mergeCell ref="BO410:BQ410"/>
    <mergeCell ref="BS410:BT410"/>
    <mergeCell ref="BU410:CA410"/>
    <mergeCell ref="CB410:CH410"/>
    <mergeCell ref="AU411:AV411"/>
    <mergeCell ref="AW411:AX411"/>
    <mergeCell ref="AG411:AH411"/>
    <mergeCell ref="AI411:AJ411"/>
    <mergeCell ref="AK411:AL411"/>
    <mergeCell ref="AM411:AN411"/>
    <mergeCell ref="AO411:AP411"/>
    <mergeCell ref="AQ411:AR411"/>
    <mergeCell ref="AS411:AT411"/>
    <mergeCell ref="AY416:AZ416"/>
    <mergeCell ref="BA416:BB416"/>
    <mergeCell ref="BC416:BD416"/>
    <mergeCell ref="BE416:BF416"/>
    <mergeCell ref="BG416:BH416"/>
    <mergeCell ref="BS417:BT417"/>
    <mergeCell ref="BU417:CA417"/>
    <mergeCell ref="CB417:CH417"/>
    <mergeCell ref="BI416:BJ416"/>
    <mergeCell ref="BK416:BL416"/>
    <mergeCell ref="BM416:BN416"/>
    <mergeCell ref="BO416:BQ416"/>
    <mergeCell ref="BS416:BT416"/>
    <mergeCell ref="BU416:CA416"/>
    <mergeCell ref="CB416:CH416"/>
    <mergeCell ref="BM411:BN411"/>
    <mergeCell ref="BO411:BQ411"/>
    <mergeCell ref="AY411:AZ411"/>
    <mergeCell ref="BA411:BB411"/>
    <mergeCell ref="BC411:BD411"/>
    <mergeCell ref="BE411:BF411"/>
    <mergeCell ref="BG411:BH411"/>
    <mergeCell ref="BI411:BJ411"/>
    <mergeCell ref="BK411:BL411"/>
    <mergeCell ref="S410:T410"/>
    <mergeCell ref="U410:V410"/>
    <mergeCell ref="W410:X410"/>
    <mergeCell ref="Y410:Z410"/>
    <mergeCell ref="AA410:AB410"/>
    <mergeCell ref="AC410:AD410"/>
    <mergeCell ref="AE410:AF410"/>
    <mergeCell ref="AG410:AH410"/>
    <mergeCell ref="AI410:AJ410"/>
    <mergeCell ref="AK410:AL410"/>
    <mergeCell ref="AM410:AN410"/>
    <mergeCell ref="AO410:AP410"/>
    <mergeCell ref="AQ410:AR410"/>
    <mergeCell ref="AS410:AT410"/>
    <mergeCell ref="S412:T412"/>
    <mergeCell ref="U412:V412"/>
    <mergeCell ref="W412:X412"/>
    <mergeCell ref="Y412:Z412"/>
    <mergeCell ref="AA412:AB412"/>
    <mergeCell ref="AC412:AD412"/>
    <mergeCell ref="AE412:AF412"/>
    <mergeCell ref="AG412:AH412"/>
    <mergeCell ref="AI412:AJ412"/>
    <mergeCell ref="AK412:AL412"/>
    <mergeCell ref="AM412:AN412"/>
    <mergeCell ref="AO412:AP412"/>
    <mergeCell ref="AQ412:AR412"/>
    <mergeCell ref="AS412:AT412"/>
    <mergeCell ref="BI412:BJ412"/>
    <mergeCell ref="BK412:BL412"/>
    <mergeCell ref="BM412:BN412"/>
    <mergeCell ref="BO412:BQ412"/>
    <mergeCell ref="BS412:BT412"/>
    <mergeCell ref="BU412:CA412"/>
    <mergeCell ref="CB412:CH412"/>
    <mergeCell ref="AU412:AV412"/>
    <mergeCell ref="AW412:AX412"/>
    <mergeCell ref="AY412:AZ412"/>
    <mergeCell ref="BA412:BB412"/>
    <mergeCell ref="BC412:BD412"/>
    <mergeCell ref="BO409:BQ409"/>
    <mergeCell ref="BS409:BT409"/>
    <mergeCell ref="BU409:CA409"/>
    <mergeCell ref="CB409:CH409"/>
    <mergeCell ref="AU409:AV409"/>
    <mergeCell ref="AW409:AX409"/>
    <mergeCell ref="AY409:AZ409"/>
    <mergeCell ref="BA409:BB409"/>
    <mergeCell ref="BC409:BD409"/>
    <mergeCell ref="BE409:BF409"/>
    <mergeCell ref="BG409:BH409"/>
    <mergeCell ref="B409:C409"/>
    <mergeCell ref="D409:F409"/>
    <mergeCell ref="G409:H409"/>
    <mergeCell ref="K409:L409"/>
    <mergeCell ref="M409:N409"/>
    <mergeCell ref="O409:P409"/>
    <mergeCell ref="Q409:R409"/>
    <mergeCell ref="BM417:BN417"/>
    <mergeCell ref="BO417:BQ417"/>
    <mergeCell ref="AY417:AZ417"/>
    <mergeCell ref="BA417:BB417"/>
    <mergeCell ref="BC417:BD417"/>
    <mergeCell ref="BE417:BF417"/>
    <mergeCell ref="BG417:BH417"/>
    <mergeCell ref="BI417:BJ417"/>
    <mergeCell ref="BK417:BL417"/>
    <mergeCell ref="S416:T416"/>
    <mergeCell ref="U416:V416"/>
    <mergeCell ref="W416:X416"/>
    <mergeCell ref="Y416:Z416"/>
    <mergeCell ref="AA416:AB416"/>
    <mergeCell ref="AC416:AD416"/>
    <mergeCell ref="AE416:AF416"/>
    <mergeCell ref="AG416:AH416"/>
    <mergeCell ref="AI416:AJ416"/>
    <mergeCell ref="AK416:AL416"/>
    <mergeCell ref="AM416:AN416"/>
    <mergeCell ref="AO416:AP416"/>
    <mergeCell ref="AQ416:AR416"/>
    <mergeCell ref="AS416:AT416"/>
    <mergeCell ref="B416:C416"/>
    <mergeCell ref="D416:F416"/>
    <mergeCell ref="G416:H416"/>
    <mergeCell ref="K416:L416"/>
    <mergeCell ref="M416:N416"/>
    <mergeCell ref="O416:P416"/>
    <mergeCell ref="Q416:R416"/>
    <mergeCell ref="B417:C417"/>
    <mergeCell ref="D417:F417"/>
    <mergeCell ref="G417:H417"/>
    <mergeCell ref="K417:L417"/>
    <mergeCell ref="M417:N417"/>
    <mergeCell ref="O417:P417"/>
    <mergeCell ref="Q417:R417"/>
    <mergeCell ref="S417:T417"/>
    <mergeCell ref="U417:V417"/>
    <mergeCell ref="W417:X417"/>
    <mergeCell ref="Y417:Z417"/>
    <mergeCell ref="AA417:AB417"/>
    <mergeCell ref="AC417:AD417"/>
    <mergeCell ref="AE417:AF417"/>
    <mergeCell ref="AU416:AV416"/>
    <mergeCell ref="AW416:AX416"/>
    <mergeCell ref="B406:C406"/>
    <mergeCell ref="D406:F406"/>
    <mergeCell ref="G406:H406"/>
    <mergeCell ref="K406:L406"/>
    <mergeCell ref="M406:N406"/>
    <mergeCell ref="O406:P406"/>
    <mergeCell ref="Q406:R406"/>
    <mergeCell ref="AU408:AV408"/>
    <mergeCell ref="AW408:AX408"/>
    <mergeCell ref="AG408:AH408"/>
    <mergeCell ref="AI408:AJ408"/>
    <mergeCell ref="AK408:AL408"/>
    <mergeCell ref="AM408:AN408"/>
    <mergeCell ref="AO408:AP408"/>
    <mergeCell ref="AQ408:AR408"/>
    <mergeCell ref="AS408:AT408"/>
    <mergeCell ref="S409:T409"/>
    <mergeCell ref="U409:V409"/>
    <mergeCell ref="W409:X409"/>
    <mergeCell ref="Y409:Z409"/>
    <mergeCell ref="AA409:AB409"/>
    <mergeCell ref="AC409:AD409"/>
    <mergeCell ref="AE409:AF409"/>
    <mergeCell ref="AG409:AH409"/>
    <mergeCell ref="AI409:AJ409"/>
    <mergeCell ref="AK409:AL409"/>
    <mergeCell ref="AM409:AN409"/>
    <mergeCell ref="AO409:AP409"/>
    <mergeCell ref="AQ409:AR409"/>
    <mergeCell ref="AS409:AT409"/>
    <mergeCell ref="BI409:BJ409"/>
    <mergeCell ref="BK409:BL409"/>
    <mergeCell ref="BM409:BN409"/>
    <mergeCell ref="BS405:BT405"/>
    <mergeCell ref="BU405:CA405"/>
    <mergeCell ref="CB405:CH405"/>
    <mergeCell ref="BI404:BJ404"/>
    <mergeCell ref="BK404:BL404"/>
    <mergeCell ref="BM404:BN404"/>
    <mergeCell ref="BO404:BQ404"/>
    <mergeCell ref="BS404:BT404"/>
    <mergeCell ref="BU404:CA404"/>
    <mergeCell ref="CB404:CH404"/>
    <mergeCell ref="AU405:AV405"/>
    <mergeCell ref="AW405:AX405"/>
    <mergeCell ref="AG405:AH405"/>
    <mergeCell ref="AI405:AJ405"/>
    <mergeCell ref="AK405:AL405"/>
    <mergeCell ref="AM405:AN405"/>
    <mergeCell ref="AO405:AP405"/>
    <mergeCell ref="AQ405:AR405"/>
    <mergeCell ref="AS405:AT405"/>
    <mergeCell ref="S406:T406"/>
    <mergeCell ref="U406:V406"/>
    <mergeCell ref="W406:X406"/>
    <mergeCell ref="Y406:Z406"/>
    <mergeCell ref="AA406:AB406"/>
    <mergeCell ref="AC406:AD406"/>
    <mergeCell ref="AE406:AF406"/>
    <mergeCell ref="AG406:AH406"/>
    <mergeCell ref="AI406:AJ406"/>
    <mergeCell ref="AK406:AL406"/>
    <mergeCell ref="AM406:AN406"/>
    <mergeCell ref="AO406:AP406"/>
    <mergeCell ref="AQ406:AR406"/>
    <mergeCell ref="AS406:AT406"/>
    <mergeCell ref="BI406:BJ406"/>
    <mergeCell ref="BK406:BL406"/>
    <mergeCell ref="BM406:BN406"/>
    <mergeCell ref="BO406:BQ406"/>
    <mergeCell ref="BS406:BT406"/>
    <mergeCell ref="BU406:CA406"/>
    <mergeCell ref="CB406:CH406"/>
    <mergeCell ref="AU406:AV406"/>
    <mergeCell ref="AW406:AX406"/>
    <mergeCell ref="AY406:AZ406"/>
    <mergeCell ref="BA406:BB406"/>
    <mergeCell ref="BC406:BD406"/>
    <mergeCell ref="BE406:BF406"/>
    <mergeCell ref="BG406:BH406"/>
    <mergeCell ref="BE403:BF403"/>
    <mergeCell ref="BG403:BH403"/>
    <mergeCell ref="B403:C403"/>
    <mergeCell ref="D403:F403"/>
    <mergeCell ref="G403:H403"/>
    <mergeCell ref="K403:L403"/>
    <mergeCell ref="M403:N403"/>
    <mergeCell ref="O403:P403"/>
    <mergeCell ref="Q403:R403"/>
    <mergeCell ref="BM405:BN405"/>
    <mergeCell ref="BO405:BQ405"/>
    <mergeCell ref="AY405:AZ405"/>
    <mergeCell ref="BA405:BB405"/>
    <mergeCell ref="BC405:BD405"/>
    <mergeCell ref="BE405:BF405"/>
    <mergeCell ref="BG405:BH405"/>
    <mergeCell ref="BI405:BJ405"/>
    <mergeCell ref="BK405:BL405"/>
    <mergeCell ref="S404:T404"/>
    <mergeCell ref="U404:V404"/>
    <mergeCell ref="W404:X404"/>
    <mergeCell ref="Y404:Z404"/>
    <mergeCell ref="AA404:AB404"/>
    <mergeCell ref="AC404:AD404"/>
    <mergeCell ref="AE404:AF404"/>
    <mergeCell ref="AG404:AH404"/>
    <mergeCell ref="AI404:AJ404"/>
    <mergeCell ref="AK404:AL404"/>
    <mergeCell ref="AM404:AN404"/>
    <mergeCell ref="AO404:AP404"/>
    <mergeCell ref="AQ404:AR404"/>
    <mergeCell ref="AS404:AT404"/>
    <mergeCell ref="B404:C404"/>
    <mergeCell ref="D404:F404"/>
    <mergeCell ref="G404:H404"/>
    <mergeCell ref="K404:L404"/>
    <mergeCell ref="M404:N404"/>
    <mergeCell ref="O404:P404"/>
    <mergeCell ref="Q404:R404"/>
    <mergeCell ref="B405:C405"/>
    <mergeCell ref="D405:F405"/>
    <mergeCell ref="G405:H405"/>
    <mergeCell ref="K405:L405"/>
    <mergeCell ref="M405:N405"/>
    <mergeCell ref="O405:P405"/>
    <mergeCell ref="Q405:R405"/>
    <mergeCell ref="S405:T405"/>
    <mergeCell ref="U405:V405"/>
    <mergeCell ref="W405:X405"/>
    <mergeCell ref="Y405:Z405"/>
    <mergeCell ref="AA405:AB405"/>
    <mergeCell ref="AC405:AD405"/>
    <mergeCell ref="AE405:AF405"/>
    <mergeCell ref="AU404:AV404"/>
    <mergeCell ref="AW404:AX404"/>
    <mergeCell ref="AY404:AZ404"/>
    <mergeCell ref="BA404:BB404"/>
    <mergeCell ref="BC404:BD404"/>
    <mergeCell ref="BE404:BF404"/>
    <mergeCell ref="BG404:BH404"/>
    <mergeCell ref="B401:C401"/>
    <mergeCell ref="D401:F401"/>
    <mergeCell ref="G401:H401"/>
    <mergeCell ref="K401:L401"/>
    <mergeCell ref="M401:N401"/>
    <mergeCell ref="O401:P401"/>
    <mergeCell ref="Q401:R401"/>
    <mergeCell ref="B402:C402"/>
    <mergeCell ref="D402:F402"/>
    <mergeCell ref="G402:H402"/>
    <mergeCell ref="K402:L402"/>
    <mergeCell ref="M402:N402"/>
    <mergeCell ref="O402:P402"/>
    <mergeCell ref="Q402:R402"/>
    <mergeCell ref="S402:T402"/>
    <mergeCell ref="U402:V402"/>
    <mergeCell ref="W402:X402"/>
    <mergeCell ref="Y402:Z402"/>
    <mergeCell ref="AA402:AB402"/>
    <mergeCell ref="AC402:AD402"/>
    <mergeCell ref="AE402:AF402"/>
    <mergeCell ref="AU401:AV401"/>
    <mergeCell ref="AW401:AX401"/>
    <mergeCell ref="AY401:AZ401"/>
    <mergeCell ref="BA401:BB401"/>
    <mergeCell ref="BC401:BD401"/>
    <mergeCell ref="BE401:BF401"/>
    <mergeCell ref="BG401:BH401"/>
    <mergeCell ref="BS402:BT402"/>
    <mergeCell ref="BU402:CA402"/>
    <mergeCell ref="CB402:CH402"/>
    <mergeCell ref="BI401:BJ401"/>
    <mergeCell ref="BK401:BL401"/>
    <mergeCell ref="BM401:BN401"/>
    <mergeCell ref="BO401:BQ401"/>
    <mergeCell ref="BS401:BT401"/>
    <mergeCell ref="BU401:CA401"/>
    <mergeCell ref="CB401:CH401"/>
    <mergeCell ref="AU402:AV402"/>
    <mergeCell ref="AW402:AX402"/>
    <mergeCell ref="AG402:AH402"/>
    <mergeCell ref="AI402:AJ402"/>
    <mergeCell ref="AK402:AL402"/>
    <mergeCell ref="AM402:AN402"/>
    <mergeCell ref="AO402:AP402"/>
    <mergeCell ref="AQ402:AR402"/>
    <mergeCell ref="AS402:AT402"/>
    <mergeCell ref="AY407:AZ407"/>
    <mergeCell ref="BA407:BB407"/>
    <mergeCell ref="BC407:BD407"/>
    <mergeCell ref="BE407:BF407"/>
    <mergeCell ref="BG407:BH407"/>
    <mergeCell ref="BS408:BT408"/>
    <mergeCell ref="BU408:CA408"/>
    <mergeCell ref="CB408:CH408"/>
    <mergeCell ref="BI407:BJ407"/>
    <mergeCell ref="BK407:BL407"/>
    <mergeCell ref="BM407:BN407"/>
    <mergeCell ref="BO407:BQ407"/>
    <mergeCell ref="BS407:BT407"/>
    <mergeCell ref="BU407:CA407"/>
    <mergeCell ref="CB407:CH407"/>
    <mergeCell ref="BM402:BN402"/>
    <mergeCell ref="BO402:BQ402"/>
    <mergeCell ref="AY402:AZ402"/>
    <mergeCell ref="BA402:BB402"/>
    <mergeCell ref="BC402:BD402"/>
    <mergeCell ref="BE402:BF402"/>
    <mergeCell ref="BG402:BH402"/>
    <mergeCell ref="BI402:BJ402"/>
    <mergeCell ref="BK402:BL402"/>
    <mergeCell ref="S401:T401"/>
    <mergeCell ref="U401:V401"/>
    <mergeCell ref="W401:X401"/>
    <mergeCell ref="Y401:Z401"/>
    <mergeCell ref="AA401:AB401"/>
    <mergeCell ref="AC401:AD401"/>
    <mergeCell ref="AE401:AF401"/>
    <mergeCell ref="AG401:AH401"/>
    <mergeCell ref="AI401:AJ401"/>
    <mergeCell ref="AK401:AL401"/>
    <mergeCell ref="AM401:AN401"/>
    <mergeCell ref="AO401:AP401"/>
    <mergeCell ref="AQ401:AR401"/>
    <mergeCell ref="AS401:AT401"/>
    <mergeCell ref="S403:T403"/>
    <mergeCell ref="U403:V403"/>
    <mergeCell ref="W403:X403"/>
    <mergeCell ref="Y403:Z403"/>
    <mergeCell ref="AA403:AB403"/>
    <mergeCell ref="AC403:AD403"/>
    <mergeCell ref="AE403:AF403"/>
    <mergeCell ref="AG403:AH403"/>
    <mergeCell ref="AI403:AJ403"/>
    <mergeCell ref="AK403:AL403"/>
    <mergeCell ref="AM403:AN403"/>
    <mergeCell ref="AO403:AP403"/>
    <mergeCell ref="AQ403:AR403"/>
    <mergeCell ref="AS403:AT403"/>
    <mergeCell ref="BI403:BJ403"/>
    <mergeCell ref="BK403:BL403"/>
    <mergeCell ref="BM403:BN403"/>
    <mergeCell ref="BO403:BQ403"/>
    <mergeCell ref="BS403:BT403"/>
    <mergeCell ref="BU403:CA403"/>
    <mergeCell ref="CB403:CH403"/>
    <mergeCell ref="AU403:AV403"/>
    <mergeCell ref="AW403:AX403"/>
    <mergeCell ref="AY403:AZ403"/>
    <mergeCell ref="BA403:BB403"/>
    <mergeCell ref="BC403:BD403"/>
    <mergeCell ref="BO400:BQ400"/>
    <mergeCell ref="BS400:BT400"/>
    <mergeCell ref="BU400:CA400"/>
    <mergeCell ref="CB400:CH400"/>
    <mergeCell ref="AU400:AV400"/>
    <mergeCell ref="AW400:AX400"/>
    <mergeCell ref="AY400:AZ400"/>
    <mergeCell ref="BA400:BB400"/>
    <mergeCell ref="BC400:BD400"/>
    <mergeCell ref="BE400:BF400"/>
    <mergeCell ref="BG400:BH400"/>
    <mergeCell ref="B400:C400"/>
    <mergeCell ref="D400:F400"/>
    <mergeCell ref="G400:H400"/>
    <mergeCell ref="K400:L400"/>
    <mergeCell ref="M400:N400"/>
    <mergeCell ref="O400:P400"/>
    <mergeCell ref="Q400:R400"/>
    <mergeCell ref="BM408:BN408"/>
    <mergeCell ref="BO408:BQ408"/>
    <mergeCell ref="AY408:AZ408"/>
    <mergeCell ref="BA408:BB408"/>
    <mergeCell ref="BC408:BD408"/>
    <mergeCell ref="BE408:BF408"/>
    <mergeCell ref="BG408:BH408"/>
    <mergeCell ref="BI408:BJ408"/>
    <mergeCell ref="BK408:BL408"/>
    <mergeCell ref="S407:T407"/>
    <mergeCell ref="U407:V407"/>
    <mergeCell ref="W407:X407"/>
    <mergeCell ref="Y407:Z407"/>
    <mergeCell ref="AA407:AB407"/>
    <mergeCell ref="AC407:AD407"/>
    <mergeCell ref="AE407:AF407"/>
    <mergeCell ref="AG407:AH407"/>
    <mergeCell ref="AI407:AJ407"/>
    <mergeCell ref="AK407:AL407"/>
    <mergeCell ref="AM407:AN407"/>
    <mergeCell ref="AO407:AP407"/>
    <mergeCell ref="AQ407:AR407"/>
    <mergeCell ref="AS407:AT407"/>
    <mergeCell ref="B407:C407"/>
    <mergeCell ref="D407:F407"/>
    <mergeCell ref="G407:H407"/>
    <mergeCell ref="K407:L407"/>
    <mergeCell ref="M407:N407"/>
    <mergeCell ref="O407:P407"/>
    <mergeCell ref="Q407:R407"/>
    <mergeCell ref="B408:C408"/>
    <mergeCell ref="D408:F408"/>
    <mergeCell ref="G408:H408"/>
    <mergeCell ref="K408:L408"/>
    <mergeCell ref="M408:N408"/>
    <mergeCell ref="O408:P408"/>
    <mergeCell ref="Q408:R408"/>
    <mergeCell ref="S408:T408"/>
    <mergeCell ref="U408:V408"/>
    <mergeCell ref="W408:X408"/>
    <mergeCell ref="Y408:Z408"/>
    <mergeCell ref="AA408:AB408"/>
    <mergeCell ref="AC408:AD408"/>
    <mergeCell ref="AE408:AF408"/>
    <mergeCell ref="AU407:AV407"/>
    <mergeCell ref="AW407:AX407"/>
    <mergeCell ref="B397:C397"/>
    <mergeCell ref="D397:F397"/>
    <mergeCell ref="G397:H397"/>
    <mergeCell ref="K397:L397"/>
    <mergeCell ref="M397:N397"/>
    <mergeCell ref="O397:P397"/>
    <mergeCell ref="Q397:R397"/>
    <mergeCell ref="AU399:AV399"/>
    <mergeCell ref="AW399:AX399"/>
    <mergeCell ref="AG399:AH399"/>
    <mergeCell ref="AI399:AJ399"/>
    <mergeCell ref="AK399:AL399"/>
    <mergeCell ref="AM399:AN399"/>
    <mergeCell ref="AO399:AP399"/>
    <mergeCell ref="AQ399:AR399"/>
    <mergeCell ref="AS399:AT399"/>
    <mergeCell ref="S400:T400"/>
    <mergeCell ref="U400:V400"/>
    <mergeCell ref="W400:X400"/>
    <mergeCell ref="Y400:Z400"/>
    <mergeCell ref="AA400:AB400"/>
    <mergeCell ref="AC400:AD400"/>
    <mergeCell ref="AE400:AF400"/>
    <mergeCell ref="AG400:AH400"/>
    <mergeCell ref="AI400:AJ400"/>
    <mergeCell ref="AK400:AL400"/>
    <mergeCell ref="AM400:AN400"/>
    <mergeCell ref="AO400:AP400"/>
    <mergeCell ref="AQ400:AR400"/>
    <mergeCell ref="AS400:AT400"/>
    <mergeCell ref="BI400:BJ400"/>
    <mergeCell ref="BK400:BL400"/>
    <mergeCell ref="BM400:BN400"/>
    <mergeCell ref="BS396:BT396"/>
    <mergeCell ref="BU396:CA396"/>
    <mergeCell ref="CB396:CH396"/>
    <mergeCell ref="BI395:BJ395"/>
    <mergeCell ref="BK395:BL395"/>
    <mergeCell ref="BM395:BN395"/>
    <mergeCell ref="BO395:BQ395"/>
    <mergeCell ref="BS395:BT395"/>
    <mergeCell ref="BU395:CA395"/>
    <mergeCell ref="CB395:CH395"/>
    <mergeCell ref="AU396:AV396"/>
    <mergeCell ref="AW396:AX396"/>
    <mergeCell ref="AG396:AH396"/>
    <mergeCell ref="AI396:AJ396"/>
    <mergeCell ref="AK396:AL396"/>
    <mergeCell ref="AM396:AN396"/>
    <mergeCell ref="AO396:AP396"/>
    <mergeCell ref="AQ396:AR396"/>
    <mergeCell ref="AS396:AT396"/>
    <mergeCell ref="S397:T397"/>
    <mergeCell ref="U397:V397"/>
    <mergeCell ref="W397:X397"/>
    <mergeCell ref="Y397:Z397"/>
    <mergeCell ref="AA397:AB397"/>
    <mergeCell ref="AC397:AD397"/>
    <mergeCell ref="AE397:AF397"/>
    <mergeCell ref="AG397:AH397"/>
    <mergeCell ref="AI397:AJ397"/>
    <mergeCell ref="AK397:AL397"/>
    <mergeCell ref="AM397:AN397"/>
    <mergeCell ref="AO397:AP397"/>
    <mergeCell ref="AQ397:AR397"/>
    <mergeCell ref="AS397:AT397"/>
    <mergeCell ref="BI397:BJ397"/>
    <mergeCell ref="BK397:BL397"/>
    <mergeCell ref="BM397:BN397"/>
    <mergeCell ref="BO397:BQ397"/>
    <mergeCell ref="BS397:BT397"/>
    <mergeCell ref="BU397:CA397"/>
    <mergeCell ref="CB397:CH397"/>
    <mergeCell ref="AU397:AV397"/>
    <mergeCell ref="AW397:AX397"/>
    <mergeCell ref="AY397:AZ397"/>
    <mergeCell ref="BA397:BB397"/>
    <mergeCell ref="BC397:BD397"/>
    <mergeCell ref="BE397:BF397"/>
    <mergeCell ref="BG397:BH397"/>
    <mergeCell ref="BE394:BF394"/>
    <mergeCell ref="BG394:BH394"/>
    <mergeCell ref="B394:C394"/>
    <mergeCell ref="D394:F394"/>
    <mergeCell ref="G394:H394"/>
    <mergeCell ref="K394:L394"/>
    <mergeCell ref="M394:N394"/>
    <mergeCell ref="O394:P394"/>
    <mergeCell ref="Q394:R394"/>
    <mergeCell ref="BM396:BN396"/>
    <mergeCell ref="BO396:BQ396"/>
    <mergeCell ref="AY396:AZ396"/>
    <mergeCell ref="BA396:BB396"/>
    <mergeCell ref="BC396:BD396"/>
    <mergeCell ref="BE396:BF396"/>
    <mergeCell ref="BG396:BH396"/>
    <mergeCell ref="BI396:BJ396"/>
    <mergeCell ref="BK396:BL396"/>
    <mergeCell ref="S395:T395"/>
    <mergeCell ref="U395:V395"/>
    <mergeCell ref="W395:X395"/>
    <mergeCell ref="Y395:Z395"/>
    <mergeCell ref="AA395:AB395"/>
    <mergeCell ref="AC395:AD395"/>
    <mergeCell ref="AE395:AF395"/>
    <mergeCell ref="AG395:AH395"/>
    <mergeCell ref="AI395:AJ395"/>
    <mergeCell ref="AK395:AL395"/>
    <mergeCell ref="AM395:AN395"/>
    <mergeCell ref="AO395:AP395"/>
    <mergeCell ref="AQ395:AR395"/>
    <mergeCell ref="AS395:AT395"/>
    <mergeCell ref="B395:C395"/>
    <mergeCell ref="D395:F395"/>
    <mergeCell ref="G395:H395"/>
    <mergeCell ref="K395:L395"/>
    <mergeCell ref="M395:N395"/>
    <mergeCell ref="O395:P395"/>
    <mergeCell ref="Q395:R395"/>
    <mergeCell ref="B396:C396"/>
    <mergeCell ref="D396:F396"/>
    <mergeCell ref="G396:H396"/>
    <mergeCell ref="K396:L396"/>
    <mergeCell ref="M396:N396"/>
    <mergeCell ref="O396:P396"/>
    <mergeCell ref="Q396:R396"/>
    <mergeCell ref="S396:T396"/>
    <mergeCell ref="U396:V396"/>
    <mergeCell ref="W396:X396"/>
    <mergeCell ref="Y396:Z396"/>
    <mergeCell ref="AA396:AB396"/>
    <mergeCell ref="AC396:AD396"/>
    <mergeCell ref="AE396:AF396"/>
    <mergeCell ref="AU395:AV395"/>
    <mergeCell ref="AW395:AX395"/>
    <mergeCell ref="AY395:AZ395"/>
    <mergeCell ref="BA395:BB395"/>
    <mergeCell ref="BC395:BD395"/>
    <mergeCell ref="BE395:BF395"/>
    <mergeCell ref="BG395:BH395"/>
    <mergeCell ref="B392:C392"/>
    <mergeCell ref="D392:F392"/>
    <mergeCell ref="G392:H392"/>
    <mergeCell ref="K392:L392"/>
    <mergeCell ref="M392:N392"/>
    <mergeCell ref="O392:P392"/>
    <mergeCell ref="Q392:R392"/>
    <mergeCell ref="B393:C393"/>
    <mergeCell ref="D393:F393"/>
    <mergeCell ref="G393:H393"/>
    <mergeCell ref="K393:L393"/>
    <mergeCell ref="M393:N393"/>
    <mergeCell ref="O393:P393"/>
    <mergeCell ref="Q393:R393"/>
    <mergeCell ref="S393:T393"/>
    <mergeCell ref="U393:V393"/>
    <mergeCell ref="W393:X393"/>
    <mergeCell ref="Y393:Z393"/>
    <mergeCell ref="AA393:AB393"/>
    <mergeCell ref="AC393:AD393"/>
    <mergeCell ref="AE393:AF393"/>
    <mergeCell ref="AU392:AV392"/>
    <mergeCell ref="AW392:AX392"/>
    <mergeCell ref="AY392:AZ392"/>
    <mergeCell ref="BA392:BB392"/>
    <mergeCell ref="BC392:BD392"/>
    <mergeCell ref="BE392:BF392"/>
    <mergeCell ref="BG392:BH392"/>
    <mergeCell ref="BS393:BT393"/>
    <mergeCell ref="BU393:CA393"/>
    <mergeCell ref="CB393:CH393"/>
    <mergeCell ref="BI392:BJ392"/>
    <mergeCell ref="BK392:BL392"/>
    <mergeCell ref="BM392:BN392"/>
    <mergeCell ref="BO392:BQ392"/>
    <mergeCell ref="BS392:BT392"/>
    <mergeCell ref="BU392:CA392"/>
    <mergeCell ref="CB392:CH392"/>
    <mergeCell ref="AU393:AV393"/>
    <mergeCell ref="AW393:AX393"/>
    <mergeCell ref="AG393:AH393"/>
    <mergeCell ref="AI393:AJ393"/>
    <mergeCell ref="AK393:AL393"/>
    <mergeCell ref="AM393:AN393"/>
    <mergeCell ref="AO393:AP393"/>
    <mergeCell ref="AQ393:AR393"/>
    <mergeCell ref="AS393:AT393"/>
    <mergeCell ref="AY398:AZ398"/>
    <mergeCell ref="BA398:BB398"/>
    <mergeCell ref="BC398:BD398"/>
    <mergeCell ref="BE398:BF398"/>
    <mergeCell ref="BG398:BH398"/>
    <mergeCell ref="BS399:BT399"/>
    <mergeCell ref="BU399:CA399"/>
    <mergeCell ref="CB399:CH399"/>
    <mergeCell ref="BI398:BJ398"/>
    <mergeCell ref="BK398:BL398"/>
    <mergeCell ref="BM398:BN398"/>
    <mergeCell ref="BO398:BQ398"/>
    <mergeCell ref="BS398:BT398"/>
    <mergeCell ref="BU398:CA398"/>
    <mergeCell ref="CB398:CH398"/>
    <mergeCell ref="BM393:BN393"/>
    <mergeCell ref="BO393:BQ393"/>
    <mergeCell ref="AY393:AZ393"/>
    <mergeCell ref="BA393:BB393"/>
    <mergeCell ref="BC393:BD393"/>
    <mergeCell ref="BE393:BF393"/>
    <mergeCell ref="BG393:BH393"/>
    <mergeCell ref="BI393:BJ393"/>
    <mergeCell ref="BK393:BL393"/>
    <mergeCell ref="S392:T392"/>
    <mergeCell ref="U392:V392"/>
    <mergeCell ref="W392:X392"/>
    <mergeCell ref="Y392:Z392"/>
    <mergeCell ref="AA392:AB392"/>
    <mergeCell ref="AC392:AD392"/>
    <mergeCell ref="AE392:AF392"/>
    <mergeCell ref="AG392:AH392"/>
    <mergeCell ref="AI392:AJ392"/>
    <mergeCell ref="AK392:AL392"/>
    <mergeCell ref="AM392:AN392"/>
    <mergeCell ref="AO392:AP392"/>
    <mergeCell ref="AQ392:AR392"/>
    <mergeCell ref="AS392:AT392"/>
    <mergeCell ref="S394:T394"/>
    <mergeCell ref="U394:V394"/>
    <mergeCell ref="W394:X394"/>
    <mergeCell ref="Y394:Z394"/>
    <mergeCell ref="AA394:AB394"/>
    <mergeCell ref="AC394:AD394"/>
    <mergeCell ref="AE394:AF394"/>
    <mergeCell ref="AG394:AH394"/>
    <mergeCell ref="AI394:AJ394"/>
    <mergeCell ref="AK394:AL394"/>
    <mergeCell ref="AM394:AN394"/>
    <mergeCell ref="AO394:AP394"/>
    <mergeCell ref="AQ394:AR394"/>
    <mergeCell ref="AS394:AT394"/>
    <mergeCell ref="BI394:BJ394"/>
    <mergeCell ref="BK394:BL394"/>
    <mergeCell ref="BM394:BN394"/>
    <mergeCell ref="BO394:BQ394"/>
    <mergeCell ref="BS394:BT394"/>
    <mergeCell ref="BU394:CA394"/>
    <mergeCell ref="CB394:CH394"/>
    <mergeCell ref="AU394:AV394"/>
    <mergeCell ref="AW394:AX394"/>
    <mergeCell ref="AY394:AZ394"/>
    <mergeCell ref="BA394:BB394"/>
    <mergeCell ref="BC394:BD394"/>
    <mergeCell ref="BO391:BQ391"/>
    <mergeCell ref="BS391:BT391"/>
    <mergeCell ref="BU391:CA391"/>
    <mergeCell ref="CB391:CH391"/>
    <mergeCell ref="AU391:AV391"/>
    <mergeCell ref="AW391:AX391"/>
    <mergeCell ref="AY391:AZ391"/>
    <mergeCell ref="BA391:BB391"/>
    <mergeCell ref="BC391:BD391"/>
    <mergeCell ref="BE391:BF391"/>
    <mergeCell ref="BG391:BH391"/>
    <mergeCell ref="B391:C391"/>
    <mergeCell ref="D391:F391"/>
    <mergeCell ref="G391:H391"/>
    <mergeCell ref="K391:L391"/>
    <mergeCell ref="M391:N391"/>
    <mergeCell ref="O391:P391"/>
    <mergeCell ref="Q391:R391"/>
    <mergeCell ref="BM399:BN399"/>
    <mergeCell ref="BO399:BQ399"/>
    <mergeCell ref="AY399:AZ399"/>
    <mergeCell ref="BA399:BB399"/>
    <mergeCell ref="BC399:BD399"/>
    <mergeCell ref="BE399:BF399"/>
    <mergeCell ref="BG399:BH399"/>
    <mergeCell ref="BI399:BJ399"/>
    <mergeCell ref="BK399:BL399"/>
    <mergeCell ref="S398:T398"/>
    <mergeCell ref="U398:V398"/>
    <mergeCell ref="W398:X398"/>
    <mergeCell ref="Y398:Z398"/>
    <mergeCell ref="AA398:AB398"/>
    <mergeCell ref="AC398:AD398"/>
    <mergeCell ref="AE398:AF398"/>
    <mergeCell ref="AG398:AH398"/>
    <mergeCell ref="AI398:AJ398"/>
    <mergeCell ref="AK398:AL398"/>
    <mergeCell ref="AM398:AN398"/>
    <mergeCell ref="AO398:AP398"/>
    <mergeCell ref="AQ398:AR398"/>
    <mergeCell ref="AS398:AT398"/>
    <mergeCell ref="B398:C398"/>
    <mergeCell ref="D398:F398"/>
    <mergeCell ref="G398:H398"/>
    <mergeCell ref="K398:L398"/>
    <mergeCell ref="M398:N398"/>
    <mergeCell ref="O398:P398"/>
    <mergeCell ref="Q398:R398"/>
    <mergeCell ref="B399:C399"/>
    <mergeCell ref="D399:F399"/>
    <mergeCell ref="G399:H399"/>
    <mergeCell ref="K399:L399"/>
    <mergeCell ref="M399:N399"/>
    <mergeCell ref="O399:P399"/>
    <mergeCell ref="Q399:R399"/>
    <mergeCell ref="S399:T399"/>
    <mergeCell ref="U399:V399"/>
    <mergeCell ref="W399:X399"/>
    <mergeCell ref="Y399:Z399"/>
    <mergeCell ref="AA399:AB399"/>
    <mergeCell ref="AC399:AD399"/>
    <mergeCell ref="AE399:AF399"/>
    <mergeCell ref="AU398:AV398"/>
    <mergeCell ref="AW398:AX398"/>
    <mergeCell ref="B388:C388"/>
    <mergeCell ref="D388:F388"/>
    <mergeCell ref="G388:H388"/>
    <mergeCell ref="K388:L388"/>
    <mergeCell ref="M388:N388"/>
    <mergeCell ref="O388:P388"/>
    <mergeCell ref="Q388:R388"/>
    <mergeCell ref="AU390:AV390"/>
    <mergeCell ref="AW390:AX390"/>
    <mergeCell ref="AG390:AH390"/>
    <mergeCell ref="AI390:AJ390"/>
    <mergeCell ref="AK390:AL390"/>
    <mergeCell ref="AM390:AN390"/>
    <mergeCell ref="AO390:AP390"/>
    <mergeCell ref="AQ390:AR390"/>
    <mergeCell ref="AS390:AT390"/>
    <mergeCell ref="S391:T391"/>
    <mergeCell ref="U391:V391"/>
    <mergeCell ref="W391:X391"/>
    <mergeCell ref="Y391:Z391"/>
    <mergeCell ref="AA391:AB391"/>
    <mergeCell ref="AC391:AD391"/>
    <mergeCell ref="AE391:AF391"/>
    <mergeCell ref="AG391:AH391"/>
    <mergeCell ref="AI391:AJ391"/>
    <mergeCell ref="AK391:AL391"/>
    <mergeCell ref="AM391:AN391"/>
    <mergeCell ref="AO391:AP391"/>
    <mergeCell ref="AQ391:AR391"/>
    <mergeCell ref="AS391:AT391"/>
    <mergeCell ref="BI391:BJ391"/>
    <mergeCell ref="BK391:BL391"/>
    <mergeCell ref="BM391:BN391"/>
    <mergeCell ref="BS387:BT387"/>
    <mergeCell ref="BU387:CA387"/>
    <mergeCell ref="CB387:CH387"/>
    <mergeCell ref="BI386:BJ386"/>
    <mergeCell ref="BK386:BL386"/>
    <mergeCell ref="BM386:BN386"/>
    <mergeCell ref="BO386:BQ386"/>
    <mergeCell ref="BS386:BT386"/>
    <mergeCell ref="BU386:CA386"/>
    <mergeCell ref="CB386:CH386"/>
    <mergeCell ref="AU387:AV387"/>
    <mergeCell ref="AW387:AX387"/>
    <mergeCell ref="AG387:AH387"/>
    <mergeCell ref="AI387:AJ387"/>
    <mergeCell ref="AK387:AL387"/>
    <mergeCell ref="AM387:AN387"/>
    <mergeCell ref="AO387:AP387"/>
    <mergeCell ref="AQ387:AR387"/>
    <mergeCell ref="AS387:AT387"/>
    <mergeCell ref="S388:T388"/>
    <mergeCell ref="U388:V388"/>
    <mergeCell ref="W388:X388"/>
    <mergeCell ref="Y388:Z388"/>
    <mergeCell ref="AA388:AB388"/>
    <mergeCell ref="AC388:AD388"/>
    <mergeCell ref="AE388:AF388"/>
    <mergeCell ref="AG388:AH388"/>
    <mergeCell ref="AI388:AJ388"/>
    <mergeCell ref="AK388:AL388"/>
    <mergeCell ref="AM388:AN388"/>
    <mergeCell ref="AO388:AP388"/>
    <mergeCell ref="AQ388:AR388"/>
    <mergeCell ref="AS388:AT388"/>
    <mergeCell ref="BI388:BJ388"/>
    <mergeCell ref="BK388:BL388"/>
    <mergeCell ref="BM388:BN388"/>
    <mergeCell ref="BO388:BQ388"/>
    <mergeCell ref="BS388:BT388"/>
    <mergeCell ref="BU388:CA388"/>
    <mergeCell ref="CB388:CH388"/>
    <mergeCell ref="AU388:AV388"/>
    <mergeCell ref="AW388:AX388"/>
    <mergeCell ref="AY388:AZ388"/>
    <mergeCell ref="BA388:BB388"/>
    <mergeCell ref="BC388:BD388"/>
    <mergeCell ref="BE388:BF388"/>
    <mergeCell ref="BG388:BH388"/>
    <mergeCell ref="BE385:BF385"/>
    <mergeCell ref="BG385:BH385"/>
    <mergeCell ref="B385:C385"/>
    <mergeCell ref="D385:F385"/>
    <mergeCell ref="G385:H385"/>
    <mergeCell ref="K385:L385"/>
    <mergeCell ref="M385:N385"/>
    <mergeCell ref="O385:P385"/>
    <mergeCell ref="Q385:R385"/>
    <mergeCell ref="BM387:BN387"/>
    <mergeCell ref="BO387:BQ387"/>
    <mergeCell ref="AY387:AZ387"/>
    <mergeCell ref="BA387:BB387"/>
    <mergeCell ref="BC387:BD387"/>
    <mergeCell ref="BE387:BF387"/>
    <mergeCell ref="BG387:BH387"/>
    <mergeCell ref="BI387:BJ387"/>
    <mergeCell ref="BK387:BL387"/>
    <mergeCell ref="S386:T386"/>
    <mergeCell ref="U386:V386"/>
    <mergeCell ref="W386:X386"/>
    <mergeCell ref="Y386:Z386"/>
    <mergeCell ref="AA386:AB386"/>
    <mergeCell ref="AC386:AD386"/>
    <mergeCell ref="AE386:AF386"/>
    <mergeCell ref="AG386:AH386"/>
    <mergeCell ref="AI386:AJ386"/>
    <mergeCell ref="AK386:AL386"/>
    <mergeCell ref="AM386:AN386"/>
    <mergeCell ref="AO386:AP386"/>
    <mergeCell ref="AQ386:AR386"/>
    <mergeCell ref="AS386:AT386"/>
    <mergeCell ref="B386:C386"/>
    <mergeCell ref="D386:F386"/>
    <mergeCell ref="G386:H386"/>
    <mergeCell ref="K386:L386"/>
    <mergeCell ref="M386:N386"/>
    <mergeCell ref="O386:P386"/>
    <mergeCell ref="Q386:R386"/>
    <mergeCell ref="B387:C387"/>
    <mergeCell ref="D387:F387"/>
    <mergeCell ref="G387:H387"/>
    <mergeCell ref="K387:L387"/>
    <mergeCell ref="M387:N387"/>
    <mergeCell ref="O387:P387"/>
    <mergeCell ref="Q387:R387"/>
    <mergeCell ref="S387:T387"/>
    <mergeCell ref="U387:V387"/>
    <mergeCell ref="W387:X387"/>
    <mergeCell ref="Y387:Z387"/>
    <mergeCell ref="AA387:AB387"/>
    <mergeCell ref="AC387:AD387"/>
    <mergeCell ref="AE387:AF387"/>
    <mergeCell ref="AU386:AV386"/>
    <mergeCell ref="AW386:AX386"/>
    <mergeCell ref="AY386:AZ386"/>
    <mergeCell ref="BA386:BB386"/>
    <mergeCell ref="BC386:BD386"/>
    <mergeCell ref="BE386:BF386"/>
    <mergeCell ref="BG386:BH386"/>
    <mergeCell ref="B383:C383"/>
    <mergeCell ref="D383:F383"/>
    <mergeCell ref="G383:H383"/>
    <mergeCell ref="K383:L383"/>
    <mergeCell ref="M383:N383"/>
    <mergeCell ref="O383:P383"/>
    <mergeCell ref="Q383:R383"/>
    <mergeCell ref="B384:C384"/>
    <mergeCell ref="D384:F384"/>
    <mergeCell ref="G384:H384"/>
    <mergeCell ref="K384:L384"/>
    <mergeCell ref="M384:N384"/>
    <mergeCell ref="O384:P384"/>
    <mergeCell ref="Q384:R384"/>
    <mergeCell ref="S384:T384"/>
    <mergeCell ref="U384:V384"/>
    <mergeCell ref="W384:X384"/>
    <mergeCell ref="Y384:Z384"/>
    <mergeCell ref="AA384:AB384"/>
    <mergeCell ref="AC384:AD384"/>
    <mergeCell ref="AE384:AF384"/>
    <mergeCell ref="AU383:AV383"/>
    <mergeCell ref="AW383:AX383"/>
    <mergeCell ref="AY383:AZ383"/>
    <mergeCell ref="BA383:BB383"/>
    <mergeCell ref="BC383:BD383"/>
    <mergeCell ref="BE383:BF383"/>
    <mergeCell ref="BG383:BH383"/>
    <mergeCell ref="BS384:BT384"/>
    <mergeCell ref="BU384:CA384"/>
    <mergeCell ref="CB384:CH384"/>
    <mergeCell ref="BI383:BJ383"/>
    <mergeCell ref="BK383:BL383"/>
    <mergeCell ref="BM383:BN383"/>
    <mergeCell ref="BO383:BQ383"/>
    <mergeCell ref="BS383:BT383"/>
    <mergeCell ref="BU383:CA383"/>
    <mergeCell ref="CB383:CH383"/>
    <mergeCell ref="AU384:AV384"/>
    <mergeCell ref="AW384:AX384"/>
    <mergeCell ref="AG384:AH384"/>
    <mergeCell ref="AI384:AJ384"/>
    <mergeCell ref="AK384:AL384"/>
    <mergeCell ref="AM384:AN384"/>
    <mergeCell ref="AO384:AP384"/>
    <mergeCell ref="AQ384:AR384"/>
    <mergeCell ref="AS384:AT384"/>
    <mergeCell ref="AY389:AZ389"/>
    <mergeCell ref="BA389:BB389"/>
    <mergeCell ref="BC389:BD389"/>
    <mergeCell ref="BE389:BF389"/>
    <mergeCell ref="BG389:BH389"/>
    <mergeCell ref="BS390:BT390"/>
    <mergeCell ref="BU390:CA390"/>
    <mergeCell ref="CB390:CH390"/>
    <mergeCell ref="BI389:BJ389"/>
    <mergeCell ref="BK389:BL389"/>
    <mergeCell ref="BM389:BN389"/>
    <mergeCell ref="BO389:BQ389"/>
    <mergeCell ref="BS389:BT389"/>
    <mergeCell ref="BU389:CA389"/>
    <mergeCell ref="CB389:CH389"/>
    <mergeCell ref="BM384:BN384"/>
    <mergeCell ref="BO384:BQ384"/>
    <mergeCell ref="AY384:AZ384"/>
    <mergeCell ref="BA384:BB384"/>
    <mergeCell ref="BC384:BD384"/>
    <mergeCell ref="BE384:BF384"/>
    <mergeCell ref="BG384:BH384"/>
    <mergeCell ref="BI384:BJ384"/>
    <mergeCell ref="BK384:BL384"/>
    <mergeCell ref="S383:T383"/>
    <mergeCell ref="U383:V383"/>
    <mergeCell ref="W383:X383"/>
    <mergeCell ref="Y383:Z383"/>
    <mergeCell ref="AA383:AB383"/>
    <mergeCell ref="AC383:AD383"/>
    <mergeCell ref="AE383:AF383"/>
    <mergeCell ref="AG383:AH383"/>
    <mergeCell ref="AI383:AJ383"/>
    <mergeCell ref="AK383:AL383"/>
    <mergeCell ref="AM383:AN383"/>
    <mergeCell ref="AO383:AP383"/>
    <mergeCell ref="AQ383:AR383"/>
    <mergeCell ref="AS383:AT383"/>
    <mergeCell ref="S385:T385"/>
    <mergeCell ref="U385:V385"/>
    <mergeCell ref="W385:X385"/>
    <mergeCell ref="Y385:Z385"/>
    <mergeCell ref="AA385:AB385"/>
    <mergeCell ref="AC385:AD385"/>
    <mergeCell ref="AE385:AF385"/>
    <mergeCell ref="AG385:AH385"/>
    <mergeCell ref="AI385:AJ385"/>
    <mergeCell ref="AK385:AL385"/>
    <mergeCell ref="AM385:AN385"/>
    <mergeCell ref="AO385:AP385"/>
    <mergeCell ref="AQ385:AR385"/>
    <mergeCell ref="AS385:AT385"/>
    <mergeCell ref="BI385:BJ385"/>
    <mergeCell ref="BK385:BL385"/>
    <mergeCell ref="BM385:BN385"/>
    <mergeCell ref="BO385:BQ385"/>
    <mergeCell ref="BS385:BT385"/>
    <mergeCell ref="BU385:CA385"/>
    <mergeCell ref="CB385:CH385"/>
    <mergeCell ref="AU385:AV385"/>
    <mergeCell ref="AW385:AX385"/>
    <mergeCell ref="AY385:AZ385"/>
    <mergeCell ref="BA385:BB385"/>
    <mergeCell ref="BC385:BD385"/>
    <mergeCell ref="BO382:BQ382"/>
    <mergeCell ref="BS382:BT382"/>
    <mergeCell ref="BU382:CA382"/>
    <mergeCell ref="CB382:CH382"/>
    <mergeCell ref="AU382:AV382"/>
    <mergeCell ref="AW382:AX382"/>
    <mergeCell ref="AY382:AZ382"/>
    <mergeCell ref="BA382:BB382"/>
    <mergeCell ref="BC382:BD382"/>
    <mergeCell ref="BE382:BF382"/>
    <mergeCell ref="BG382:BH382"/>
    <mergeCell ref="B382:C382"/>
    <mergeCell ref="D382:F382"/>
    <mergeCell ref="G382:H382"/>
    <mergeCell ref="K382:L382"/>
    <mergeCell ref="M382:N382"/>
    <mergeCell ref="O382:P382"/>
    <mergeCell ref="Q382:R382"/>
    <mergeCell ref="BM390:BN390"/>
    <mergeCell ref="BO390:BQ390"/>
    <mergeCell ref="AY390:AZ390"/>
    <mergeCell ref="BA390:BB390"/>
    <mergeCell ref="BC390:BD390"/>
    <mergeCell ref="BE390:BF390"/>
    <mergeCell ref="BG390:BH390"/>
    <mergeCell ref="BI390:BJ390"/>
    <mergeCell ref="BK390:BL390"/>
    <mergeCell ref="S389:T389"/>
    <mergeCell ref="U389:V389"/>
    <mergeCell ref="W389:X389"/>
    <mergeCell ref="Y389:Z389"/>
    <mergeCell ref="AA389:AB389"/>
    <mergeCell ref="AC389:AD389"/>
    <mergeCell ref="AE389:AF389"/>
    <mergeCell ref="AG389:AH389"/>
    <mergeCell ref="AI389:AJ389"/>
    <mergeCell ref="AK389:AL389"/>
    <mergeCell ref="AM389:AN389"/>
    <mergeCell ref="AO389:AP389"/>
    <mergeCell ref="AQ389:AR389"/>
    <mergeCell ref="AS389:AT389"/>
    <mergeCell ref="B389:C389"/>
    <mergeCell ref="D389:F389"/>
    <mergeCell ref="G389:H389"/>
    <mergeCell ref="K389:L389"/>
    <mergeCell ref="M389:N389"/>
    <mergeCell ref="O389:P389"/>
    <mergeCell ref="Q389:R389"/>
    <mergeCell ref="B390:C390"/>
    <mergeCell ref="D390:F390"/>
    <mergeCell ref="G390:H390"/>
    <mergeCell ref="K390:L390"/>
    <mergeCell ref="M390:N390"/>
    <mergeCell ref="O390:P390"/>
    <mergeCell ref="Q390:R390"/>
    <mergeCell ref="S390:T390"/>
    <mergeCell ref="U390:V390"/>
    <mergeCell ref="W390:X390"/>
    <mergeCell ref="Y390:Z390"/>
    <mergeCell ref="AA390:AB390"/>
    <mergeCell ref="AC390:AD390"/>
    <mergeCell ref="AE390:AF390"/>
    <mergeCell ref="AU389:AV389"/>
    <mergeCell ref="AW389:AX389"/>
    <mergeCell ref="B379:C379"/>
    <mergeCell ref="D379:F379"/>
    <mergeCell ref="G379:H379"/>
    <mergeCell ref="K379:L379"/>
    <mergeCell ref="M379:N379"/>
    <mergeCell ref="O379:P379"/>
    <mergeCell ref="Q379:R379"/>
    <mergeCell ref="AU381:AV381"/>
    <mergeCell ref="AW381:AX381"/>
    <mergeCell ref="AG381:AH381"/>
    <mergeCell ref="AI381:AJ381"/>
    <mergeCell ref="AK381:AL381"/>
    <mergeCell ref="AM381:AN381"/>
    <mergeCell ref="AO381:AP381"/>
    <mergeCell ref="AQ381:AR381"/>
    <mergeCell ref="AS381:AT381"/>
    <mergeCell ref="S382:T382"/>
    <mergeCell ref="U382:V382"/>
    <mergeCell ref="W382:X382"/>
    <mergeCell ref="Y382:Z382"/>
    <mergeCell ref="AA382:AB382"/>
    <mergeCell ref="AC382:AD382"/>
    <mergeCell ref="AE382:AF382"/>
    <mergeCell ref="AG382:AH382"/>
    <mergeCell ref="AI382:AJ382"/>
    <mergeCell ref="AK382:AL382"/>
    <mergeCell ref="AM382:AN382"/>
    <mergeCell ref="AO382:AP382"/>
    <mergeCell ref="AQ382:AR382"/>
    <mergeCell ref="AS382:AT382"/>
    <mergeCell ref="BI382:BJ382"/>
    <mergeCell ref="BK382:BL382"/>
    <mergeCell ref="BM382:BN382"/>
    <mergeCell ref="BS378:BT378"/>
    <mergeCell ref="BU378:CA378"/>
    <mergeCell ref="CB378:CH378"/>
    <mergeCell ref="BI377:BJ377"/>
    <mergeCell ref="BK377:BL377"/>
    <mergeCell ref="BM377:BN377"/>
    <mergeCell ref="BO377:BQ377"/>
    <mergeCell ref="BS377:BT377"/>
    <mergeCell ref="BU377:CA377"/>
    <mergeCell ref="CB377:CH377"/>
    <mergeCell ref="AU378:AV378"/>
    <mergeCell ref="AW378:AX378"/>
    <mergeCell ref="AG378:AH378"/>
    <mergeCell ref="AI378:AJ378"/>
    <mergeCell ref="AK378:AL378"/>
    <mergeCell ref="AM378:AN378"/>
    <mergeCell ref="AO378:AP378"/>
    <mergeCell ref="AQ378:AR378"/>
    <mergeCell ref="AS378:AT378"/>
    <mergeCell ref="S379:T379"/>
    <mergeCell ref="U379:V379"/>
    <mergeCell ref="W379:X379"/>
    <mergeCell ref="Y379:Z379"/>
    <mergeCell ref="AA379:AB379"/>
    <mergeCell ref="AC379:AD379"/>
    <mergeCell ref="AE379:AF379"/>
    <mergeCell ref="AG379:AH379"/>
    <mergeCell ref="AI379:AJ379"/>
    <mergeCell ref="AK379:AL379"/>
    <mergeCell ref="AM379:AN379"/>
    <mergeCell ref="AO379:AP379"/>
    <mergeCell ref="AQ379:AR379"/>
    <mergeCell ref="AS379:AT379"/>
    <mergeCell ref="BI379:BJ379"/>
    <mergeCell ref="BK379:BL379"/>
    <mergeCell ref="BM379:BN379"/>
    <mergeCell ref="BO379:BQ379"/>
    <mergeCell ref="BS379:BT379"/>
    <mergeCell ref="BU379:CA379"/>
    <mergeCell ref="CB379:CH379"/>
    <mergeCell ref="AU379:AV379"/>
    <mergeCell ref="AW379:AX379"/>
    <mergeCell ref="AY379:AZ379"/>
    <mergeCell ref="BA379:BB379"/>
    <mergeCell ref="BC379:BD379"/>
    <mergeCell ref="BE379:BF379"/>
    <mergeCell ref="BG379:BH379"/>
    <mergeCell ref="BE376:BF376"/>
    <mergeCell ref="BG376:BH376"/>
    <mergeCell ref="B376:C376"/>
    <mergeCell ref="D376:F376"/>
    <mergeCell ref="G376:H376"/>
    <mergeCell ref="K376:L376"/>
    <mergeCell ref="M376:N376"/>
    <mergeCell ref="O376:P376"/>
    <mergeCell ref="Q376:R376"/>
    <mergeCell ref="BM378:BN378"/>
    <mergeCell ref="BO378:BQ378"/>
    <mergeCell ref="AY378:AZ378"/>
    <mergeCell ref="BA378:BB378"/>
    <mergeCell ref="BC378:BD378"/>
    <mergeCell ref="BE378:BF378"/>
    <mergeCell ref="BG378:BH378"/>
    <mergeCell ref="BI378:BJ378"/>
    <mergeCell ref="BK378:BL378"/>
    <mergeCell ref="S377:T377"/>
    <mergeCell ref="U377:V377"/>
    <mergeCell ref="W377:X377"/>
    <mergeCell ref="Y377:Z377"/>
    <mergeCell ref="AA377:AB377"/>
    <mergeCell ref="AC377:AD377"/>
    <mergeCell ref="AE377:AF377"/>
    <mergeCell ref="AG377:AH377"/>
    <mergeCell ref="AI377:AJ377"/>
    <mergeCell ref="AK377:AL377"/>
    <mergeCell ref="AM377:AN377"/>
    <mergeCell ref="AO377:AP377"/>
    <mergeCell ref="AQ377:AR377"/>
    <mergeCell ref="AS377:AT377"/>
    <mergeCell ref="B377:C377"/>
    <mergeCell ref="D377:F377"/>
    <mergeCell ref="G377:H377"/>
    <mergeCell ref="K377:L377"/>
    <mergeCell ref="M377:N377"/>
    <mergeCell ref="O377:P377"/>
    <mergeCell ref="Q377:R377"/>
    <mergeCell ref="B378:C378"/>
    <mergeCell ref="D378:F378"/>
    <mergeCell ref="G378:H378"/>
    <mergeCell ref="K378:L378"/>
    <mergeCell ref="M378:N378"/>
    <mergeCell ref="O378:P378"/>
    <mergeCell ref="Q378:R378"/>
    <mergeCell ref="S378:T378"/>
    <mergeCell ref="U378:V378"/>
    <mergeCell ref="W378:X378"/>
    <mergeCell ref="Y378:Z378"/>
    <mergeCell ref="AA378:AB378"/>
    <mergeCell ref="AC378:AD378"/>
    <mergeCell ref="AE378:AF378"/>
    <mergeCell ref="AU377:AV377"/>
    <mergeCell ref="AW377:AX377"/>
    <mergeCell ref="AY377:AZ377"/>
    <mergeCell ref="BA377:BB377"/>
    <mergeCell ref="BC377:BD377"/>
    <mergeCell ref="BE377:BF377"/>
    <mergeCell ref="BG377:BH377"/>
    <mergeCell ref="B374:C374"/>
    <mergeCell ref="D374:F374"/>
    <mergeCell ref="G374:H374"/>
    <mergeCell ref="K374:L374"/>
    <mergeCell ref="M374:N374"/>
    <mergeCell ref="O374:P374"/>
    <mergeCell ref="Q374:R374"/>
    <mergeCell ref="B375:C375"/>
    <mergeCell ref="D375:F375"/>
    <mergeCell ref="G375:H375"/>
    <mergeCell ref="K375:L375"/>
    <mergeCell ref="M375:N375"/>
    <mergeCell ref="O375:P375"/>
    <mergeCell ref="Q375:R375"/>
    <mergeCell ref="S375:T375"/>
    <mergeCell ref="U375:V375"/>
    <mergeCell ref="W375:X375"/>
    <mergeCell ref="Y375:Z375"/>
    <mergeCell ref="AA375:AB375"/>
    <mergeCell ref="AC375:AD375"/>
    <mergeCell ref="AE375:AF375"/>
    <mergeCell ref="AU374:AV374"/>
    <mergeCell ref="AW374:AX374"/>
    <mergeCell ref="AY374:AZ374"/>
    <mergeCell ref="BA374:BB374"/>
    <mergeCell ref="BC374:BD374"/>
    <mergeCell ref="BE374:BF374"/>
    <mergeCell ref="BG374:BH374"/>
    <mergeCell ref="BS375:BT375"/>
    <mergeCell ref="BU375:CA375"/>
    <mergeCell ref="CB375:CH375"/>
    <mergeCell ref="BI374:BJ374"/>
    <mergeCell ref="BK374:BL374"/>
    <mergeCell ref="BM374:BN374"/>
    <mergeCell ref="BO374:BQ374"/>
    <mergeCell ref="BS374:BT374"/>
    <mergeCell ref="BU374:CA374"/>
    <mergeCell ref="CB374:CH374"/>
    <mergeCell ref="AU375:AV375"/>
    <mergeCell ref="AW375:AX375"/>
    <mergeCell ref="AG375:AH375"/>
    <mergeCell ref="AI375:AJ375"/>
    <mergeCell ref="AK375:AL375"/>
    <mergeCell ref="AM375:AN375"/>
    <mergeCell ref="AO375:AP375"/>
    <mergeCell ref="AQ375:AR375"/>
    <mergeCell ref="AS375:AT375"/>
    <mergeCell ref="AY380:AZ380"/>
    <mergeCell ref="BA380:BB380"/>
    <mergeCell ref="BC380:BD380"/>
    <mergeCell ref="BE380:BF380"/>
    <mergeCell ref="BG380:BH380"/>
    <mergeCell ref="BS381:BT381"/>
    <mergeCell ref="BU381:CA381"/>
    <mergeCell ref="CB381:CH381"/>
    <mergeCell ref="BI380:BJ380"/>
    <mergeCell ref="BK380:BL380"/>
    <mergeCell ref="BM380:BN380"/>
    <mergeCell ref="BO380:BQ380"/>
    <mergeCell ref="BS380:BT380"/>
    <mergeCell ref="BU380:CA380"/>
    <mergeCell ref="CB380:CH380"/>
    <mergeCell ref="BM375:BN375"/>
    <mergeCell ref="BO375:BQ375"/>
    <mergeCell ref="AY375:AZ375"/>
    <mergeCell ref="BA375:BB375"/>
    <mergeCell ref="BC375:BD375"/>
    <mergeCell ref="BE375:BF375"/>
    <mergeCell ref="BG375:BH375"/>
    <mergeCell ref="BI375:BJ375"/>
    <mergeCell ref="BK375:BL375"/>
    <mergeCell ref="S374:T374"/>
    <mergeCell ref="U374:V374"/>
    <mergeCell ref="W374:X374"/>
    <mergeCell ref="Y374:Z374"/>
    <mergeCell ref="AA374:AB374"/>
    <mergeCell ref="AC374:AD374"/>
    <mergeCell ref="AE374:AF374"/>
    <mergeCell ref="AG374:AH374"/>
    <mergeCell ref="AI374:AJ374"/>
    <mergeCell ref="AK374:AL374"/>
    <mergeCell ref="AM374:AN374"/>
    <mergeCell ref="AO374:AP374"/>
    <mergeCell ref="AQ374:AR374"/>
    <mergeCell ref="AS374:AT374"/>
    <mergeCell ref="S376:T376"/>
    <mergeCell ref="U376:V376"/>
    <mergeCell ref="W376:X376"/>
    <mergeCell ref="Y376:Z376"/>
    <mergeCell ref="AA376:AB376"/>
    <mergeCell ref="AC376:AD376"/>
    <mergeCell ref="AE376:AF376"/>
    <mergeCell ref="AG376:AH376"/>
    <mergeCell ref="AI376:AJ376"/>
    <mergeCell ref="AK376:AL376"/>
    <mergeCell ref="AM376:AN376"/>
    <mergeCell ref="AO376:AP376"/>
    <mergeCell ref="AQ376:AR376"/>
    <mergeCell ref="AS376:AT376"/>
    <mergeCell ref="BI376:BJ376"/>
    <mergeCell ref="BK376:BL376"/>
    <mergeCell ref="BM376:BN376"/>
    <mergeCell ref="BO376:BQ376"/>
    <mergeCell ref="BS376:BT376"/>
    <mergeCell ref="BU376:CA376"/>
    <mergeCell ref="CB376:CH376"/>
    <mergeCell ref="AU376:AV376"/>
    <mergeCell ref="AW376:AX376"/>
    <mergeCell ref="AY376:AZ376"/>
    <mergeCell ref="BA376:BB376"/>
    <mergeCell ref="BC376:BD376"/>
    <mergeCell ref="BO373:BQ373"/>
    <mergeCell ref="BS373:BT373"/>
    <mergeCell ref="BU373:CA373"/>
    <mergeCell ref="CB373:CH373"/>
    <mergeCell ref="AU373:AV373"/>
    <mergeCell ref="AW373:AX373"/>
    <mergeCell ref="AY373:AZ373"/>
    <mergeCell ref="BA373:BB373"/>
    <mergeCell ref="BC373:BD373"/>
    <mergeCell ref="BE373:BF373"/>
    <mergeCell ref="BG373:BH373"/>
    <mergeCell ref="B373:C373"/>
    <mergeCell ref="D373:F373"/>
    <mergeCell ref="G373:H373"/>
    <mergeCell ref="K373:L373"/>
    <mergeCell ref="M373:N373"/>
    <mergeCell ref="O373:P373"/>
    <mergeCell ref="Q373:R373"/>
    <mergeCell ref="BM381:BN381"/>
    <mergeCell ref="BO381:BQ381"/>
    <mergeCell ref="AY381:AZ381"/>
    <mergeCell ref="BA381:BB381"/>
    <mergeCell ref="BC381:BD381"/>
    <mergeCell ref="BE381:BF381"/>
    <mergeCell ref="BG381:BH381"/>
    <mergeCell ref="BI381:BJ381"/>
    <mergeCell ref="BK381:BL381"/>
    <mergeCell ref="S380:T380"/>
    <mergeCell ref="U380:V380"/>
    <mergeCell ref="W380:X380"/>
    <mergeCell ref="Y380:Z380"/>
    <mergeCell ref="AA380:AB380"/>
    <mergeCell ref="AC380:AD380"/>
    <mergeCell ref="AE380:AF380"/>
    <mergeCell ref="AG380:AH380"/>
    <mergeCell ref="AI380:AJ380"/>
    <mergeCell ref="AK380:AL380"/>
    <mergeCell ref="AM380:AN380"/>
    <mergeCell ref="AO380:AP380"/>
    <mergeCell ref="AQ380:AR380"/>
    <mergeCell ref="AS380:AT380"/>
    <mergeCell ref="B380:C380"/>
    <mergeCell ref="D380:F380"/>
    <mergeCell ref="G380:H380"/>
    <mergeCell ref="K380:L380"/>
    <mergeCell ref="M380:N380"/>
    <mergeCell ref="O380:P380"/>
    <mergeCell ref="Q380:R380"/>
    <mergeCell ref="B381:C381"/>
    <mergeCell ref="D381:F381"/>
    <mergeCell ref="G381:H381"/>
    <mergeCell ref="K381:L381"/>
    <mergeCell ref="M381:N381"/>
    <mergeCell ref="O381:P381"/>
    <mergeCell ref="Q381:R381"/>
    <mergeCell ref="S381:T381"/>
    <mergeCell ref="U381:V381"/>
    <mergeCell ref="W381:X381"/>
    <mergeCell ref="Y381:Z381"/>
    <mergeCell ref="AA381:AB381"/>
    <mergeCell ref="AC381:AD381"/>
    <mergeCell ref="AE381:AF381"/>
    <mergeCell ref="AU380:AV380"/>
    <mergeCell ref="AW380:AX380"/>
    <mergeCell ref="B370:C370"/>
    <mergeCell ref="D370:F370"/>
    <mergeCell ref="G370:H370"/>
    <mergeCell ref="K370:L370"/>
    <mergeCell ref="M370:N370"/>
    <mergeCell ref="O370:P370"/>
    <mergeCell ref="Q370:R370"/>
    <mergeCell ref="AU372:AV372"/>
    <mergeCell ref="AW372:AX372"/>
    <mergeCell ref="AG372:AH372"/>
    <mergeCell ref="AI372:AJ372"/>
    <mergeCell ref="AK372:AL372"/>
    <mergeCell ref="AM372:AN372"/>
    <mergeCell ref="AO372:AP372"/>
    <mergeCell ref="AQ372:AR372"/>
    <mergeCell ref="AS372:AT372"/>
    <mergeCell ref="S373:T373"/>
    <mergeCell ref="U373:V373"/>
    <mergeCell ref="W373:X373"/>
    <mergeCell ref="Y373:Z373"/>
    <mergeCell ref="AA373:AB373"/>
    <mergeCell ref="AC373:AD373"/>
    <mergeCell ref="AE373:AF373"/>
    <mergeCell ref="AG373:AH373"/>
    <mergeCell ref="AI373:AJ373"/>
    <mergeCell ref="AK373:AL373"/>
    <mergeCell ref="AM373:AN373"/>
    <mergeCell ref="AO373:AP373"/>
    <mergeCell ref="AQ373:AR373"/>
    <mergeCell ref="AS373:AT373"/>
    <mergeCell ref="BI373:BJ373"/>
    <mergeCell ref="BK373:BL373"/>
    <mergeCell ref="BM373:BN373"/>
    <mergeCell ref="BS369:BT369"/>
    <mergeCell ref="BU369:CA369"/>
    <mergeCell ref="CB369:CH369"/>
    <mergeCell ref="BI368:BJ368"/>
    <mergeCell ref="BK368:BL368"/>
    <mergeCell ref="BM368:BN368"/>
    <mergeCell ref="BO368:BQ368"/>
    <mergeCell ref="BS368:BT368"/>
    <mergeCell ref="BU368:CA368"/>
    <mergeCell ref="CB368:CH368"/>
    <mergeCell ref="AU369:AV369"/>
    <mergeCell ref="AW369:AX369"/>
    <mergeCell ref="AG369:AH369"/>
    <mergeCell ref="AI369:AJ369"/>
    <mergeCell ref="AK369:AL369"/>
    <mergeCell ref="AM369:AN369"/>
    <mergeCell ref="AO369:AP369"/>
    <mergeCell ref="AQ369:AR369"/>
    <mergeCell ref="AS369:AT369"/>
    <mergeCell ref="S370:T370"/>
    <mergeCell ref="U370:V370"/>
    <mergeCell ref="W370:X370"/>
    <mergeCell ref="Y370:Z370"/>
    <mergeCell ref="AA370:AB370"/>
    <mergeCell ref="AC370:AD370"/>
    <mergeCell ref="AE370:AF370"/>
    <mergeCell ref="AG370:AH370"/>
    <mergeCell ref="AI370:AJ370"/>
    <mergeCell ref="AK370:AL370"/>
    <mergeCell ref="AM370:AN370"/>
    <mergeCell ref="AO370:AP370"/>
    <mergeCell ref="AQ370:AR370"/>
    <mergeCell ref="AS370:AT370"/>
    <mergeCell ref="BI370:BJ370"/>
    <mergeCell ref="BK370:BL370"/>
    <mergeCell ref="BM370:BN370"/>
    <mergeCell ref="BO370:BQ370"/>
    <mergeCell ref="BS370:BT370"/>
    <mergeCell ref="BU370:CA370"/>
    <mergeCell ref="CB370:CH370"/>
    <mergeCell ref="AU370:AV370"/>
    <mergeCell ref="AW370:AX370"/>
    <mergeCell ref="AY370:AZ370"/>
    <mergeCell ref="BA370:BB370"/>
    <mergeCell ref="BC370:BD370"/>
    <mergeCell ref="BE370:BF370"/>
    <mergeCell ref="BG370:BH370"/>
    <mergeCell ref="BE367:BF367"/>
    <mergeCell ref="BG367:BH367"/>
    <mergeCell ref="B367:C367"/>
    <mergeCell ref="D367:F367"/>
    <mergeCell ref="G367:H367"/>
    <mergeCell ref="K367:L367"/>
    <mergeCell ref="M367:N367"/>
    <mergeCell ref="O367:P367"/>
    <mergeCell ref="Q367:R367"/>
    <mergeCell ref="BM369:BN369"/>
    <mergeCell ref="BO369:BQ369"/>
    <mergeCell ref="AY369:AZ369"/>
    <mergeCell ref="BA369:BB369"/>
    <mergeCell ref="BC369:BD369"/>
    <mergeCell ref="BE369:BF369"/>
    <mergeCell ref="BG369:BH369"/>
    <mergeCell ref="BI369:BJ369"/>
    <mergeCell ref="BK369:BL369"/>
    <mergeCell ref="S368:T368"/>
    <mergeCell ref="U368:V368"/>
    <mergeCell ref="W368:X368"/>
    <mergeCell ref="Y368:Z368"/>
    <mergeCell ref="AA368:AB368"/>
    <mergeCell ref="AC368:AD368"/>
    <mergeCell ref="AE368:AF368"/>
    <mergeCell ref="AG368:AH368"/>
    <mergeCell ref="AI368:AJ368"/>
    <mergeCell ref="AK368:AL368"/>
    <mergeCell ref="AM368:AN368"/>
    <mergeCell ref="AO368:AP368"/>
    <mergeCell ref="AQ368:AR368"/>
    <mergeCell ref="AS368:AT368"/>
    <mergeCell ref="B368:C368"/>
    <mergeCell ref="D368:F368"/>
    <mergeCell ref="G368:H368"/>
    <mergeCell ref="K368:L368"/>
    <mergeCell ref="M368:N368"/>
    <mergeCell ref="O368:P368"/>
    <mergeCell ref="Q368:R368"/>
    <mergeCell ref="B369:C369"/>
    <mergeCell ref="D369:F369"/>
    <mergeCell ref="G369:H369"/>
    <mergeCell ref="K369:L369"/>
    <mergeCell ref="M369:N369"/>
    <mergeCell ref="O369:P369"/>
    <mergeCell ref="Q369:R369"/>
    <mergeCell ref="S369:T369"/>
    <mergeCell ref="U369:V369"/>
    <mergeCell ref="W369:X369"/>
    <mergeCell ref="Y369:Z369"/>
    <mergeCell ref="AA369:AB369"/>
    <mergeCell ref="AC369:AD369"/>
    <mergeCell ref="AE369:AF369"/>
    <mergeCell ref="AU368:AV368"/>
    <mergeCell ref="AW368:AX368"/>
    <mergeCell ref="AY368:AZ368"/>
    <mergeCell ref="BA368:BB368"/>
    <mergeCell ref="BC368:BD368"/>
    <mergeCell ref="BE368:BF368"/>
    <mergeCell ref="BG368:BH368"/>
    <mergeCell ref="B365:C365"/>
    <mergeCell ref="D365:F365"/>
    <mergeCell ref="G365:H365"/>
    <mergeCell ref="K365:L365"/>
    <mergeCell ref="M365:N365"/>
    <mergeCell ref="O365:P365"/>
    <mergeCell ref="Q365:R365"/>
    <mergeCell ref="B366:C366"/>
    <mergeCell ref="D366:F366"/>
    <mergeCell ref="G366:H366"/>
    <mergeCell ref="K366:L366"/>
    <mergeCell ref="M366:N366"/>
    <mergeCell ref="O366:P366"/>
    <mergeCell ref="Q366:R366"/>
    <mergeCell ref="S366:T366"/>
    <mergeCell ref="U366:V366"/>
    <mergeCell ref="W366:X366"/>
    <mergeCell ref="Y366:Z366"/>
    <mergeCell ref="AA366:AB366"/>
    <mergeCell ref="AC366:AD366"/>
    <mergeCell ref="AE366:AF366"/>
    <mergeCell ref="AU365:AV365"/>
    <mergeCell ref="AW365:AX365"/>
    <mergeCell ref="AY365:AZ365"/>
    <mergeCell ref="BA365:BB365"/>
    <mergeCell ref="BC365:BD365"/>
    <mergeCell ref="BE365:BF365"/>
    <mergeCell ref="BG365:BH365"/>
    <mergeCell ref="BS366:BT366"/>
    <mergeCell ref="BU366:CA366"/>
    <mergeCell ref="CB366:CH366"/>
    <mergeCell ref="BI365:BJ365"/>
    <mergeCell ref="BK365:BL365"/>
    <mergeCell ref="BM365:BN365"/>
    <mergeCell ref="BO365:BQ365"/>
    <mergeCell ref="BS365:BT365"/>
    <mergeCell ref="BU365:CA365"/>
    <mergeCell ref="CB365:CH365"/>
    <mergeCell ref="AU366:AV366"/>
    <mergeCell ref="AW366:AX366"/>
    <mergeCell ref="AG366:AH366"/>
    <mergeCell ref="AI366:AJ366"/>
    <mergeCell ref="AK366:AL366"/>
    <mergeCell ref="AM366:AN366"/>
    <mergeCell ref="AO366:AP366"/>
    <mergeCell ref="AQ366:AR366"/>
    <mergeCell ref="AS366:AT366"/>
    <mergeCell ref="AY371:AZ371"/>
    <mergeCell ref="BA371:BB371"/>
    <mergeCell ref="BC371:BD371"/>
    <mergeCell ref="BE371:BF371"/>
    <mergeCell ref="BG371:BH371"/>
    <mergeCell ref="BS372:BT372"/>
    <mergeCell ref="BU372:CA372"/>
    <mergeCell ref="CB372:CH372"/>
    <mergeCell ref="BI371:BJ371"/>
    <mergeCell ref="BK371:BL371"/>
    <mergeCell ref="BM371:BN371"/>
    <mergeCell ref="BO371:BQ371"/>
    <mergeCell ref="BS371:BT371"/>
    <mergeCell ref="BU371:CA371"/>
    <mergeCell ref="CB371:CH371"/>
    <mergeCell ref="BM366:BN366"/>
    <mergeCell ref="BO366:BQ366"/>
    <mergeCell ref="AY366:AZ366"/>
    <mergeCell ref="BA366:BB366"/>
    <mergeCell ref="BC366:BD366"/>
    <mergeCell ref="BE366:BF366"/>
    <mergeCell ref="BG366:BH366"/>
    <mergeCell ref="BI366:BJ366"/>
    <mergeCell ref="BK366:BL366"/>
    <mergeCell ref="S365:T365"/>
    <mergeCell ref="U365:V365"/>
    <mergeCell ref="W365:X365"/>
    <mergeCell ref="Y365:Z365"/>
    <mergeCell ref="AA365:AB365"/>
    <mergeCell ref="AC365:AD365"/>
    <mergeCell ref="AE365:AF365"/>
    <mergeCell ref="AG365:AH365"/>
    <mergeCell ref="AI365:AJ365"/>
    <mergeCell ref="AK365:AL365"/>
    <mergeCell ref="AM365:AN365"/>
    <mergeCell ref="AO365:AP365"/>
    <mergeCell ref="AQ365:AR365"/>
    <mergeCell ref="AS365:AT365"/>
    <mergeCell ref="S367:T367"/>
    <mergeCell ref="U367:V367"/>
    <mergeCell ref="W367:X367"/>
    <mergeCell ref="Y367:Z367"/>
    <mergeCell ref="AA367:AB367"/>
    <mergeCell ref="AC367:AD367"/>
    <mergeCell ref="AE367:AF367"/>
    <mergeCell ref="AG367:AH367"/>
    <mergeCell ref="AI367:AJ367"/>
    <mergeCell ref="AK367:AL367"/>
    <mergeCell ref="AM367:AN367"/>
    <mergeCell ref="AO367:AP367"/>
    <mergeCell ref="AQ367:AR367"/>
    <mergeCell ref="AS367:AT367"/>
    <mergeCell ref="BI367:BJ367"/>
    <mergeCell ref="BK367:BL367"/>
    <mergeCell ref="BM367:BN367"/>
    <mergeCell ref="BO367:BQ367"/>
    <mergeCell ref="BS367:BT367"/>
    <mergeCell ref="BU367:CA367"/>
    <mergeCell ref="CB367:CH367"/>
    <mergeCell ref="AU367:AV367"/>
    <mergeCell ref="AW367:AX367"/>
    <mergeCell ref="AY367:AZ367"/>
    <mergeCell ref="BA367:BB367"/>
    <mergeCell ref="BC367:BD367"/>
    <mergeCell ref="BO364:BQ364"/>
    <mergeCell ref="BS364:BT364"/>
    <mergeCell ref="BU364:CA364"/>
    <mergeCell ref="CB364:CH364"/>
    <mergeCell ref="AU364:AV364"/>
    <mergeCell ref="AW364:AX364"/>
    <mergeCell ref="AY364:AZ364"/>
    <mergeCell ref="BA364:BB364"/>
    <mergeCell ref="BC364:BD364"/>
    <mergeCell ref="BE364:BF364"/>
    <mergeCell ref="BG364:BH364"/>
    <mergeCell ref="B364:C364"/>
    <mergeCell ref="D364:F364"/>
    <mergeCell ref="G364:H364"/>
    <mergeCell ref="K364:L364"/>
    <mergeCell ref="M364:N364"/>
    <mergeCell ref="O364:P364"/>
    <mergeCell ref="Q364:R364"/>
    <mergeCell ref="BM372:BN372"/>
    <mergeCell ref="BO372:BQ372"/>
    <mergeCell ref="AY372:AZ372"/>
    <mergeCell ref="BA372:BB372"/>
    <mergeCell ref="BC372:BD372"/>
    <mergeCell ref="BE372:BF372"/>
    <mergeCell ref="BG372:BH372"/>
    <mergeCell ref="BI372:BJ372"/>
    <mergeCell ref="BK372:BL372"/>
    <mergeCell ref="S371:T371"/>
    <mergeCell ref="U371:V371"/>
    <mergeCell ref="W371:X371"/>
    <mergeCell ref="Y371:Z371"/>
    <mergeCell ref="AA371:AB371"/>
    <mergeCell ref="AC371:AD371"/>
    <mergeCell ref="AE371:AF371"/>
    <mergeCell ref="AG371:AH371"/>
    <mergeCell ref="AI371:AJ371"/>
    <mergeCell ref="AK371:AL371"/>
    <mergeCell ref="AM371:AN371"/>
    <mergeCell ref="AO371:AP371"/>
    <mergeCell ref="AQ371:AR371"/>
    <mergeCell ref="AS371:AT371"/>
    <mergeCell ref="B371:C371"/>
    <mergeCell ref="D371:F371"/>
    <mergeCell ref="G371:H371"/>
    <mergeCell ref="K371:L371"/>
    <mergeCell ref="M371:N371"/>
    <mergeCell ref="O371:P371"/>
    <mergeCell ref="Q371:R371"/>
    <mergeCell ref="B372:C372"/>
    <mergeCell ref="D372:F372"/>
    <mergeCell ref="G372:H372"/>
    <mergeCell ref="K372:L372"/>
    <mergeCell ref="M372:N372"/>
    <mergeCell ref="O372:P372"/>
    <mergeCell ref="Q372:R372"/>
    <mergeCell ref="S372:T372"/>
    <mergeCell ref="U372:V372"/>
    <mergeCell ref="W372:X372"/>
    <mergeCell ref="Y372:Z372"/>
    <mergeCell ref="AA372:AB372"/>
    <mergeCell ref="AC372:AD372"/>
    <mergeCell ref="AE372:AF372"/>
    <mergeCell ref="AU371:AV371"/>
    <mergeCell ref="AW371:AX371"/>
    <mergeCell ref="B361:C361"/>
    <mergeCell ref="D361:F361"/>
    <mergeCell ref="G361:H361"/>
    <mergeCell ref="K361:L361"/>
    <mergeCell ref="M361:N361"/>
    <mergeCell ref="O361:P361"/>
    <mergeCell ref="Q361:R361"/>
    <mergeCell ref="AU363:AV363"/>
    <mergeCell ref="AW363:AX363"/>
    <mergeCell ref="AG363:AH363"/>
    <mergeCell ref="AI363:AJ363"/>
    <mergeCell ref="AK363:AL363"/>
    <mergeCell ref="AM363:AN363"/>
    <mergeCell ref="AO363:AP363"/>
    <mergeCell ref="AQ363:AR363"/>
    <mergeCell ref="AS363:AT363"/>
    <mergeCell ref="S364:T364"/>
    <mergeCell ref="U364:V364"/>
    <mergeCell ref="W364:X364"/>
    <mergeCell ref="Y364:Z364"/>
    <mergeCell ref="AA364:AB364"/>
    <mergeCell ref="AC364:AD364"/>
    <mergeCell ref="AE364:AF364"/>
    <mergeCell ref="AG364:AH364"/>
    <mergeCell ref="AI364:AJ364"/>
    <mergeCell ref="AK364:AL364"/>
    <mergeCell ref="AM364:AN364"/>
    <mergeCell ref="AO364:AP364"/>
    <mergeCell ref="AQ364:AR364"/>
    <mergeCell ref="AS364:AT364"/>
    <mergeCell ref="BI364:BJ364"/>
    <mergeCell ref="BK364:BL364"/>
    <mergeCell ref="BM364:BN364"/>
    <mergeCell ref="BS360:BT360"/>
    <mergeCell ref="BU360:CA360"/>
    <mergeCell ref="CB360:CH360"/>
    <mergeCell ref="BI359:BJ359"/>
    <mergeCell ref="BK359:BL359"/>
    <mergeCell ref="BM359:BN359"/>
    <mergeCell ref="BO359:BQ359"/>
    <mergeCell ref="BS359:BT359"/>
    <mergeCell ref="BU359:CA359"/>
    <mergeCell ref="CB359:CH359"/>
    <mergeCell ref="AU360:AV360"/>
    <mergeCell ref="AW360:AX360"/>
    <mergeCell ref="AG360:AH360"/>
    <mergeCell ref="AI360:AJ360"/>
    <mergeCell ref="AK360:AL360"/>
    <mergeCell ref="AM360:AN360"/>
    <mergeCell ref="AO360:AP360"/>
    <mergeCell ref="AQ360:AR360"/>
    <mergeCell ref="AS360:AT360"/>
    <mergeCell ref="S361:T361"/>
    <mergeCell ref="U361:V361"/>
    <mergeCell ref="W361:X361"/>
    <mergeCell ref="Y361:Z361"/>
    <mergeCell ref="AA361:AB361"/>
    <mergeCell ref="AC361:AD361"/>
    <mergeCell ref="AE361:AF361"/>
    <mergeCell ref="AG361:AH361"/>
    <mergeCell ref="AI361:AJ361"/>
    <mergeCell ref="AK361:AL361"/>
    <mergeCell ref="AM361:AN361"/>
    <mergeCell ref="AO361:AP361"/>
    <mergeCell ref="AQ361:AR361"/>
    <mergeCell ref="AS361:AT361"/>
    <mergeCell ref="BI361:BJ361"/>
    <mergeCell ref="BK361:BL361"/>
    <mergeCell ref="BM361:BN361"/>
    <mergeCell ref="BO361:BQ361"/>
    <mergeCell ref="BS361:BT361"/>
    <mergeCell ref="BU361:CA361"/>
    <mergeCell ref="CB361:CH361"/>
    <mergeCell ref="AU361:AV361"/>
    <mergeCell ref="AW361:AX361"/>
    <mergeCell ref="AY361:AZ361"/>
    <mergeCell ref="BA361:BB361"/>
    <mergeCell ref="BC361:BD361"/>
    <mergeCell ref="BE361:BF361"/>
    <mergeCell ref="BG361:BH361"/>
    <mergeCell ref="BE358:BF358"/>
    <mergeCell ref="BG358:BH358"/>
    <mergeCell ref="B358:C358"/>
    <mergeCell ref="D358:F358"/>
    <mergeCell ref="G358:H358"/>
    <mergeCell ref="K358:L358"/>
    <mergeCell ref="M358:N358"/>
    <mergeCell ref="O358:P358"/>
    <mergeCell ref="Q358:R358"/>
    <mergeCell ref="BM360:BN360"/>
    <mergeCell ref="BO360:BQ360"/>
    <mergeCell ref="AY360:AZ360"/>
    <mergeCell ref="BA360:BB360"/>
    <mergeCell ref="BC360:BD360"/>
    <mergeCell ref="BE360:BF360"/>
    <mergeCell ref="BG360:BH360"/>
    <mergeCell ref="BI360:BJ360"/>
    <mergeCell ref="BK360:BL360"/>
    <mergeCell ref="S359:T359"/>
    <mergeCell ref="U359:V359"/>
    <mergeCell ref="W359:X359"/>
    <mergeCell ref="Y359:Z359"/>
    <mergeCell ref="AA359:AB359"/>
    <mergeCell ref="AC359:AD359"/>
    <mergeCell ref="AE359:AF359"/>
    <mergeCell ref="AG359:AH359"/>
    <mergeCell ref="AI359:AJ359"/>
    <mergeCell ref="AK359:AL359"/>
    <mergeCell ref="AM359:AN359"/>
    <mergeCell ref="AO359:AP359"/>
    <mergeCell ref="AQ359:AR359"/>
    <mergeCell ref="AS359:AT359"/>
    <mergeCell ref="B359:C359"/>
    <mergeCell ref="D359:F359"/>
    <mergeCell ref="G359:H359"/>
    <mergeCell ref="K359:L359"/>
    <mergeCell ref="M359:N359"/>
    <mergeCell ref="O359:P359"/>
    <mergeCell ref="Q359:R359"/>
    <mergeCell ref="B360:C360"/>
    <mergeCell ref="D360:F360"/>
    <mergeCell ref="G360:H360"/>
    <mergeCell ref="K360:L360"/>
    <mergeCell ref="M360:N360"/>
    <mergeCell ref="O360:P360"/>
    <mergeCell ref="Q360:R360"/>
    <mergeCell ref="S360:T360"/>
    <mergeCell ref="U360:V360"/>
    <mergeCell ref="W360:X360"/>
    <mergeCell ref="Y360:Z360"/>
    <mergeCell ref="AA360:AB360"/>
    <mergeCell ref="AC360:AD360"/>
    <mergeCell ref="AE360:AF360"/>
    <mergeCell ref="AU359:AV359"/>
    <mergeCell ref="AW359:AX359"/>
    <mergeCell ref="AY359:AZ359"/>
    <mergeCell ref="BA359:BB359"/>
    <mergeCell ref="BC359:BD359"/>
    <mergeCell ref="BE359:BF359"/>
    <mergeCell ref="BG359:BH359"/>
    <mergeCell ref="B356:C356"/>
    <mergeCell ref="D356:F356"/>
    <mergeCell ref="G356:H356"/>
    <mergeCell ref="K356:L356"/>
    <mergeCell ref="M356:N356"/>
    <mergeCell ref="O356:P356"/>
    <mergeCell ref="Q356:R356"/>
    <mergeCell ref="B357:C357"/>
    <mergeCell ref="D357:F357"/>
    <mergeCell ref="G357:H357"/>
    <mergeCell ref="K357:L357"/>
    <mergeCell ref="M357:N357"/>
    <mergeCell ref="O357:P357"/>
    <mergeCell ref="Q357:R357"/>
    <mergeCell ref="S357:T357"/>
    <mergeCell ref="U357:V357"/>
    <mergeCell ref="W357:X357"/>
    <mergeCell ref="Y357:Z357"/>
    <mergeCell ref="AA357:AB357"/>
    <mergeCell ref="AC357:AD357"/>
    <mergeCell ref="AE357:AF357"/>
    <mergeCell ref="AU356:AV356"/>
    <mergeCell ref="AW356:AX356"/>
    <mergeCell ref="AY356:AZ356"/>
    <mergeCell ref="BA356:BB356"/>
    <mergeCell ref="BC356:BD356"/>
    <mergeCell ref="BE356:BF356"/>
    <mergeCell ref="BG356:BH356"/>
    <mergeCell ref="BS357:BT357"/>
    <mergeCell ref="BU357:CA357"/>
    <mergeCell ref="CB357:CH357"/>
    <mergeCell ref="BI356:BJ356"/>
    <mergeCell ref="BK356:BL356"/>
    <mergeCell ref="BM356:BN356"/>
    <mergeCell ref="BO356:BQ356"/>
    <mergeCell ref="BS356:BT356"/>
    <mergeCell ref="BU356:CA356"/>
    <mergeCell ref="CB356:CH356"/>
    <mergeCell ref="AU357:AV357"/>
    <mergeCell ref="AW357:AX357"/>
    <mergeCell ref="AG357:AH357"/>
    <mergeCell ref="AI357:AJ357"/>
    <mergeCell ref="AK357:AL357"/>
    <mergeCell ref="AM357:AN357"/>
    <mergeCell ref="AO357:AP357"/>
    <mergeCell ref="AQ357:AR357"/>
    <mergeCell ref="AS357:AT357"/>
    <mergeCell ref="AY362:AZ362"/>
    <mergeCell ref="BA362:BB362"/>
    <mergeCell ref="BC362:BD362"/>
    <mergeCell ref="BE362:BF362"/>
    <mergeCell ref="BG362:BH362"/>
    <mergeCell ref="BS363:BT363"/>
    <mergeCell ref="BU363:CA363"/>
    <mergeCell ref="CB363:CH363"/>
    <mergeCell ref="BI362:BJ362"/>
    <mergeCell ref="BK362:BL362"/>
    <mergeCell ref="BM362:BN362"/>
    <mergeCell ref="BO362:BQ362"/>
    <mergeCell ref="BS362:BT362"/>
    <mergeCell ref="BU362:CA362"/>
    <mergeCell ref="CB362:CH362"/>
    <mergeCell ref="BM357:BN357"/>
    <mergeCell ref="BO357:BQ357"/>
    <mergeCell ref="AY357:AZ357"/>
    <mergeCell ref="BA357:BB357"/>
    <mergeCell ref="BC357:BD357"/>
    <mergeCell ref="BE357:BF357"/>
    <mergeCell ref="BG357:BH357"/>
    <mergeCell ref="BI357:BJ357"/>
    <mergeCell ref="BK357:BL357"/>
    <mergeCell ref="S356:T356"/>
    <mergeCell ref="U356:V356"/>
    <mergeCell ref="W356:X356"/>
    <mergeCell ref="Y356:Z356"/>
    <mergeCell ref="AA356:AB356"/>
    <mergeCell ref="AC356:AD356"/>
    <mergeCell ref="AE356:AF356"/>
    <mergeCell ref="AG356:AH356"/>
    <mergeCell ref="AI356:AJ356"/>
    <mergeCell ref="AK356:AL356"/>
    <mergeCell ref="AM356:AN356"/>
    <mergeCell ref="AO356:AP356"/>
    <mergeCell ref="AQ356:AR356"/>
    <mergeCell ref="AS356:AT356"/>
    <mergeCell ref="S358:T358"/>
    <mergeCell ref="U358:V358"/>
    <mergeCell ref="W358:X358"/>
    <mergeCell ref="Y358:Z358"/>
    <mergeCell ref="AA358:AB358"/>
    <mergeCell ref="AC358:AD358"/>
    <mergeCell ref="AE358:AF358"/>
    <mergeCell ref="AG358:AH358"/>
    <mergeCell ref="AI358:AJ358"/>
    <mergeCell ref="AK358:AL358"/>
    <mergeCell ref="AM358:AN358"/>
    <mergeCell ref="AO358:AP358"/>
    <mergeCell ref="AQ358:AR358"/>
    <mergeCell ref="AS358:AT358"/>
    <mergeCell ref="BI358:BJ358"/>
    <mergeCell ref="BK358:BL358"/>
    <mergeCell ref="BM358:BN358"/>
    <mergeCell ref="BO358:BQ358"/>
    <mergeCell ref="BS358:BT358"/>
    <mergeCell ref="BU358:CA358"/>
    <mergeCell ref="CB358:CH358"/>
    <mergeCell ref="AU358:AV358"/>
    <mergeCell ref="AW358:AX358"/>
    <mergeCell ref="AY358:AZ358"/>
    <mergeCell ref="BA358:BB358"/>
    <mergeCell ref="BC358:BD358"/>
    <mergeCell ref="BO355:BQ355"/>
    <mergeCell ref="BS355:BT355"/>
    <mergeCell ref="BU355:CA355"/>
    <mergeCell ref="CB355:CH355"/>
    <mergeCell ref="AU355:AV355"/>
    <mergeCell ref="AW355:AX355"/>
    <mergeCell ref="AY355:AZ355"/>
    <mergeCell ref="BA355:BB355"/>
    <mergeCell ref="BC355:BD355"/>
    <mergeCell ref="BE355:BF355"/>
    <mergeCell ref="BG355:BH355"/>
    <mergeCell ref="B355:C355"/>
    <mergeCell ref="D355:F355"/>
    <mergeCell ref="G355:H355"/>
    <mergeCell ref="K355:L355"/>
    <mergeCell ref="M355:N355"/>
    <mergeCell ref="O355:P355"/>
    <mergeCell ref="Q355:R355"/>
    <mergeCell ref="BM363:BN363"/>
    <mergeCell ref="BO363:BQ363"/>
    <mergeCell ref="AY363:AZ363"/>
    <mergeCell ref="BA363:BB363"/>
    <mergeCell ref="BC363:BD363"/>
    <mergeCell ref="BE363:BF363"/>
    <mergeCell ref="BG363:BH363"/>
    <mergeCell ref="BI363:BJ363"/>
    <mergeCell ref="BK363:BL363"/>
    <mergeCell ref="S362:T362"/>
    <mergeCell ref="U362:V362"/>
    <mergeCell ref="W362:X362"/>
    <mergeCell ref="Y362:Z362"/>
    <mergeCell ref="AA362:AB362"/>
    <mergeCell ref="AC362:AD362"/>
    <mergeCell ref="AE362:AF362"/>
    <mergeCell ref="AG362:AH362"/>
    <mergeCell ref="AI362:AJ362"/>
    <mergeCell ref="AK362:AL362"/>
    <mergeCell ref="AM362:AN362"/>
    <mergeCell ref="AO362:AP362"/>
    <mergeCell ref="AQ362:AR362"/>
    <mergeCell ref="AS362:AT362"/>
    <mergeCell ref="B362:C362"/>
    <mergeCell ref="D362:F362"/>
    <mergeCell ref="G362:H362"/>
    <mergeCell ref="K362:L362"/>
    <mergeCell ref="M362:N362"/>
    <mergeCell ref="O362:P362"/>
    <mergeCell ref="Q362:R362"/>
    <mergeCell ref="B363:C363"/>
    <mergeCell ref="D363:F363"/>
    <mergeCell ref="G363:H363"/>
    <mergeCell ref="K363:L363"/>
    <mergeCell ref="M363:N363"/>
    <mergeCell ref="O363:P363"/>
    <mergeCell ref="Q363:R363"/>
    <mergeCell ref="S363:T363"/>
    <mergeCell ref="U363:V363"/>
    <mergeCell ref="W363:X363"/>
    <mergeCell ref="Y363:Z363"/>
    <mergeCell ref="AA363:AB363"/>
    <mergeCell ref="AC363:AD363"/>
    <mergeCell ref="AE363:AF363"/>
    <mergeCell ref="AU362:AV362"/>
    <mergeCell ref="AW362:AX362"/>
    <mergeCell ref="B352:C352"/>
    <mergeCell ref="D352:F352"/>
    <mergeCell ref="G352:H352"/>
    <mergeCell ref="K352:L352"/>
    <mergeCell ref="M352:N352"/>
    <mergeCell ref="O352:P352"/>
    <mergeCell ref="Q352:R352"/>
    <mergeCell ref="AU354:AV354"/>
    <mergeCell ref="AW354:AX354"/>
    <mergeCell ref="AG354:AH354"/>
    <mergeCell ref="AI354:AJ354"/>
    <mergeCell ref="AK354:AL354"/>
    <mergeCell ref="AM354:AN354"/>
    <mergeCell ref="AO354:AP354"/>
    <mergeCell ref="AQ354:AR354"/>
    <mergeCell ref="AS354:AT354"/>
    <mergeCell ref="S355:T355"/>
    <mergeCell ref="U355:V355"/>
    <mergeCell ref="W355:X355"/>
    <mergeCell ref="Y355:Z355"/>
    <mergeCell ref="AA355:AB355"/>
    <mergeCell ref="AC355:AD355"/>
    <mergeCell ref="AE355:AF355"/>
    <mergeCell ref="AG355:AH355"/>
    <mergeCell ref="AI355:AJ355"/>
    <mergeCell ref="AK355:AL355"/>
    <mergeCell ref="AM355:AN355"/>
    <mergeCell ref="AO355:AP355"/>
    <mergeCell ref="AQ355:AR355"/>
    <mergeCell ref="AS355:AT355"/>
    <mergeCell ref="BI355:BJ355"/>
    <mergeCell ref="BK355:BL355"/>
    <mergeCell ref="BM355:BN355"/>
    <mergeCell ref="BS351:BT351"/>
    <mergeCell ref="BU351:CA351"/>
    <mergeCell ref="CB351:CH351"/>
    <mergeCell ref="BI350:BJ350"/>
    <mergeCell ref="BK350:BL350"/>
    <mergeCell ref="BM350:BN350"/>
    <mergeCell ref="BO350:BQ350"/>
    <mergeCell ref="BS350:BT350"/>
    <mergeCell ref="BU350:CA350"/>
    <mergeCell ref="CB350:CH350"/>
    <mergeCell ref="AU351:AV351"/>
    <mergeCell ref="AW351:AX351"/>
    <mergeCell ref="AG351:AH351"/>
    <mergeCell ref="AI351:AJ351"/>
    <mergeCell ref="AK351:AL351"/>
    <mergeCell ref="AM351:AN351"/>
    <mergeCell ref="AO351:AP351"/>
    <mergeCell ref="AQ351:AR351"/>
    <mergeCell ref="AS351:AT351"/>
    <mergeCell ref="S352:T352"/>
    <mergeCell ref="U352:V352"/>
    <mergeCell ref="W352:X352"/>
    <mergeCell ref="Y352:Z352"/>
    <mergeCell ref="AA352:AB352"/>
    <mergeCell ref="AC352:AD352"/>
    <mergeCell ref="AE352:AF352"/>
    <mergeCell ref="AG352:AH352"/>
    <mergeCell ref="AI352:AJ352"/>
    <mergeCell ref="AK352:AL352"/>
    <mergeCell ref="AM352:AN352"/>
    <mergeCell ref="AO352:AP352"/>
    <mergeCell ref="AQ352:AR352"/>
    <mergeCell ref="AS352:AT352"/>
    <mergeCell ref="BI352:BJ352"/>
    <mergeCell ref="BK352:BL352"/>
    <mergeCell ref="BM352:BN352"/>
    <mergeCell ref="BO352:BQ352"/>
    <mergeCell ref="BS352:BT352"/>
    <mergeCell ref="BU352:CA352"/>
    <mergeCell ref="CB352:CH352"/>
    <mergeCell ref="AU352:AV352"/>
    <mergeCell ref="AW352:AX352"/>
    <mergeCell ref="AY352:AZ352"/>
    <mergeCell ref="BA352:BB352"/>
    <mergeCell ref="BC352:BD352"/>
    <mergeCell ref="BE352:BF352"/>
    <mergeCell ref="BG352:BH352"/>
    <mergeCell ref="BE349:BF349"/>
    <mergeCell ref="BG349:BH349"/>
    <mergeCell ref="B349:C349"/>
    <mergeCell ref="D349:F349"/>
    <mergeCell ref="G349:H349"/>
    <mergeCell ref="K349:L349"/>
    <mergeCell ref="M349:N349"/>
    <mergeCell ref="O349:P349"/>
    <mergeCell ref="Q349:R349"/>
    <mergeCell ref="BM351:BN351"/>
    <mergeCell ref="BO351:BQ351"/>
    <mergeCell ref="AY351:AZ351"/>
    <mergeCell ref="BA351:BB351"/>
    <mergeCell ref="BC351:BD351"/>
    <mergeCell ref="BE351:BF351"/>
    <mergeCell ref="BG351:BH351"/>
    <mergeCell ref="BI351:BJ351"/>
    <mergeCell ref="BK351:BL351"/>
    <mergeCell ref="S350:T350"/>
    <mergeCell ref="U350:V350"/>
    <mergeCell ref="W350:X350"/>
    <mergeCell ref="Y350:Z350"/>
    <mergeCell ref="AA350:AB350"/>
    <mergeCell ref="AC350:AD350"/>
    <mergeCell ref="AE350:AF350"/>
    <mergeCell ref="AG350:AH350"/>
    <mergeCell ref="AI350:AJ350"/>
    <mergeCell ref="AK350:AL350"/>
    <mergeCell ref="AM350:AN350"/>
    <mergeCell ref="AO350:AP350"/>
    <mergeCell ref="AQ350:AR350"/>
    <mergeCell ref="AS350:AT350"/>
    <mergeCell ref="B350:C350"/>
    <mergeCell ref="D350:F350"/>
    <mergeCell ref="G350:H350"/>
    <mergeCell ref="K350:L350"/>
    <mergeCell ref="M350:N350"/>
    <mergeCell ref="O350:P350"/>
    <mergeCell ref="Q350:R350"/>
    <mergeCell ref="B351:C351"/>
    <mergeCell ref="D351:F351"/>
    <mergeCell ref="G351:H351"/>
    <mergeCell ref="K351:L351"/>
    <mergeCell ref="M351:N351"/>
    <mergeCell ref="O351:P351"/>
    <mergeCell ref="Q351:R351"/>
    <mergeCell ref="S351:T351"/>
    <mergeCell ref="U351:V351"/>
    <mergeCell ref="W351:X351"/>
    <mergeCell ref="Y351:Z351"/>
    <mergeCell ref="AA351:AB351"/>
    <mergeCell ref="AC351:AD351"/>
    <mergeCell ref="AE351:AF351"/>
    <mergeCell ref="AU350:AV350"/>
    <mergeCell ref="AW350:AX350"/>
    <mergeCell ref="AY350:AZ350"/>
    <mergeCell ref="BA350:BB350"/>
    <mergeCell ref="BC350:BD350"/>
    <mergeCell ref="BE350:BF350"/>
    <mergeCell ref="BG350:BH350"/>
    <mergeCell ref="B347:C347"/>
    <mergeCell ref="D347:F347"/>
    <mergeCell ref="G347:H347"/>
    <mergeCell ref="K347:L347"/>
    <mergeCell ref="M347:N347"/>
    <mergeCell ref="O347:P347"/>
    <mergeCell ref="Q347:R347"/>
    <mergeCell ref="B348:C348"/>
    <mergeCell ref="D348:F348"/>
    <mergeCell ref="G348:H348"/>
    <mergeCell ref="K348:L348"/>
    <mergeCell ref="M348:N348"/>
    <mergeCell ref="O348:P348"/>
    <mergeCell ref="Q348:R348"/>
    <mergeCell ref="S348:T348"/>
    <mergeCell ref="U348:V348"/>
    <mergeCell ref="W348:X348"/>
    <mergeCell ref="Y348:Z348"/>
    <mergeCell ref="AA348:AB348"/>
    <mergeCell ref="AC348:AD348"/>
    <mergeCell ref="AE348:AF348"/>
    <mergeCell ref="AU347:AV347"/>
    <mergeCell ref="AW347:AX347"/>
    <mergeCell ref="AY347:AZ347"/>
    <mergeCell ref="BA347:BB347"/>
    <mergeCell ref="BC347:BD347"/>
    <mergeCell ref="BE347:BF347"/>
    <mergeCell ref="BG347:BH347"/>
    <mergeCell ref="BS348:BT348"/>
    <mergeCell ref="BU348:CA348"/>
    <mergeCell ref="CB348:CH348"/>
    <mergeCell ref="BI347:BJ347"/>
    <mergeCell ref="BK347:BL347"/>
    <mergeCell ref="BM347:BN347"/>
    <mergeCell ref="BO347:BQ347"/>
    <mergeCell ref="BS347:BT347"/>
    <mergeCell ref="BU347:CA347"/>
    <mergeCell ref="CB347:CH347"/>
    <mergeCell ref="AU348:AV348"/>
    <mergeCell ref="AW348:AX348"/>
    <mergeCell ref="AG348:AH348"/>
    <mergeCell ref="AI348:AJ348"/>
    <mergeCell ref="AK348:AL348"/>
    <mergeCell ref="AM348:AN348"/>
    <mergeCell ref="AO348:AP348"/>
    <mergeCell ref="AQ348:AR348"/>
    <mergeCell ref="AS348:AT348"/>
    <mergeCell ref="AY353:AZ353"/>
    <mergeCell ref="BA353:BB353"/>
    <mergeCell ref="BC353:BD353"/>
    <mergeCell ref="BE353:BF353"/>
    <mergeCell ref="BG353:BH353"/>
    <mergeCell ref="BS354:BT354"/>
    <mergeCell ref="BU354:CA354"/>
    <mergeCell ref="CB354:CH354"/>
    <mergeCell ref="BI353:BJ353"/>
    <mergeCell ref="BK353:BL353"/>
    <mergeCell ref="BM353:BN353"/>
    <mergeCell ref="BO353:BQ353"/>
    <mergeCell ref="BS353:BT353"/>
    <mergeCell ref="BU353:CA353"/>
    <mergeCell ref="CB353:CH353"/>
    <mergeCell ref="BM348:BN348"/>
    <mergeCell ref="BO348:BQ348"/>
    <mergeCell ref="AY348:AZ348"/>
    <mergeCell ref="BA348:BB348"/>
    <mergeCell ref="BC348:BD348"/>
    <mergeCell ref="BE348:BF348"/>
    <mergeCell ref="BG348:BH348"/>
    <mergeCell ref="BI348:BJ348"/>
    <mergeCell ref="BK348:BL348"/>
    <mergeCell ref="S347:T347"/>
    <mergeCell ref="U347:V347"/>
    <mergeCell ref="W347:X347"/>
    <mergeCell ref="Y347:Z347"/>
    <mergeCell ref="AA347:AB347"/>
    <mergeCell ref="AC347:AD347"/>
    <mergeCell ref="AE347:AF347"/>
    <mergeCell ref="AG347:AH347"/>
    <mergeCell ref="AI347:AJ347"/>
    <mergeCell ref="AK347:AL347"/>
    <mergeCell ref="AM347:AN347"/>
    <mergeCell ref="AO347:AP347"/>
    <mergeCell ref="AQ347:AR347"/>
    <mergeCell ref="AS347:AT347"/>
    <mergeCell ref="S349:T349"/>
    <mergeCell ref="U349:V349"/>
    <mergeCell ref="W349:X349"/>
    <mergeCell ref="Y349:Z349"/>
    <mergeCell ref="AA349:AB349"/>
    <mergeCell ref="AC349:AD349"/>
    <mergeCell ref="AE349:AF349"/>
    <mergeCell ref="AG349:AH349"/>
    <mergeCell ref="AI349:AJ349"/>
    <mergeCell ref="AK349:AL349"/>
    <mergeCell ref="AM349:AN349"/>
    <mergeCell ref="AO349:AP349"/>
    <mergeCell ref="AQ349:AR349"/>
    <mergeCell ref="AS349:AT349"/>
    <mergeCell ref="BI349:BJ349"/>
    <mergeCell ref="BK349:BL349"/>
    <mergeCell ref="BM349:BN349"/>
    <mergeCell ref="BO349:BQ349"/>
    <mergeCell ref="BS349:BT349"/>
    <mergeCell ref="BU349:CA349"/>
    <mergeCell ref="CB349:CH349"/>
    <mergeCell ref="AU349:AV349"/>
    <mergeCell ref="AW349:AX349"/>
    <mergeCell ref="AY349:AZ349"/>
    <mergeCell ref="BA349:BB349"/>
    <mergeCell ref="BC349:BD349"/>
    <mergeCell ref="BO346:BQ346"/>
    <mergeCell ref="BS346:BT346"/>
    <mergeCell ref="BU346:CA346"/>
    <mergeCell ref="CB346:CH346"/>
    <mergeCell ref="AU346:AV346"/>
    <mergeCell ref="AW346:AX346"/>
    <mergeCell ref="AY346:AZ346"/>
    <mergeCell ref="BA346:BB346"/>
    <mergeCell ref="BC346:BD346"/>
    <mergeCell ref="BE346:BF346"/>
    <mergeCell ref="BG346:BH346"/>
    <mergeCell ref="B346:C346"/>
    <mergeCell ref="D346:F346"/>
    <mergeCell ref="G346:H346"/>
    <mergeCell ref="K346:L346"/>
    <mergeCell ref="M346:N346"/>
    <mergeCell ref="O346:P346"/>
    <mergeCell ref="Q346:R346"/>
    <mergeCell ref="BM354:BN354"/>
    <mergeCell ref="BO354:BQ354"/>
    <mergeCell ref="AY354:AZ354"/>
    <mergeCell ref="BA354:BB354"/>
    <mergeCell ref="BC354:BD354"/>
    <mergeCell ref="BE354:BF354"/>
    <mergeCell ref="BG354:BH354"/>
    <mergeCell ref="BI354:BJ354"/>
    <mergeCell ref="BK354:BL354"/>
    <mergeCell ref="S353:T353"/>
    <mergeCell ref="U353:V353"/>
    <mergeCell ref="W353:X353"/>
    <mergeCell ref="Y353:Z353"/>
    <mergeCell ref="AA353:AB353"/>
    <mergeCell ref="AC353:AD353"/>
    <mergeCell ref="AE353:AF353"/>
    <mergeCell ref="AG353:AH353"/>
    <mergeCell ref="AI353:AJ353"/>
    <mergeCell ref="AK353:AL353"/>
    <mergeCell ref="AM353:AN353"/>
    <mergeCell ref="AO353:AP353"/>
    <mergeCell ref="AQ353:AR353"/>
    <mergeCell ref="AS353:AT353"/>
    <mergeCell ref="B353:C353"/>
    <mergeCell ref="D353:F353"/>
    <mergeCell ref="G353:H353"/>
    <mergeCell ref="K353:L353"/>
    <mergeCell ref="M353:N353"/>
    <mergeCell ref="O353:P353"/>
    <mergeCell ref="Q353:R353"/>
    <mergeCell ref="B354:C354"/>
    <mergeCell ref="D354:F354"/>
    <mergeCell ref="G354:H354"/>
    <mergeCell ref="K354:L354"/>
    <mergeCell ref="M354:N354"/>
    <mergeCell ref="O354:P354"/>
    <mergeCell ref="Q354:R354"/>
    <mergeCell ref="S354:T354"/>
    <mergeCell ref="U354:V354"/>
    <mergeCell ref="W354:X354"/>
    <mergeCell ref="Y354:Z354"/>
    <mergeCell ref="AA354:AB354"/>
    <mergeCell ref="AC354:AD354"/>
    <mergeCell ref="AE354:AF354"/>
    <mergeCell ref="AU353:AV353"/>
    <mergeCell ref="AW353:AX353"/>
    <mergeCell ref="B343:C343"/>
    <mergeCell ref="D343:F343"/>
    <mergeCell ref="G343:H343"/>
    <mergeCell ref="K343:L343"/>
    <mergeCell ref="M343:N343"/>
    <mergeCell ref="O343:P343"/>
    <mergeCell ref="Q343:R343"/>
    <mergeCell ref="AU345:AV345"/>
    <mergeCell ref="AW345:AX345"/>
    <mergeCell ref="AG345:AH345"/>
    <mergeCell ref="AI345:AJ345"/>
    <mergeCell ref="AK345:AL345"/>
    <mergeCell ref="AM345:AN345"/>
    <mergeCell ref="AO345:AP345"/>
    <mergeCell ref="AQ345:AR345"/>
    <mergeCell ref="AS345:AT345"/>
    <mergeCell ref="S346:T346"/>
    <mergeCell ref="U346:V346"/>
    <mergeCell ref="W346:X346"/>
    <mergeCell ref="Y346:Z346"/>
    <mergeCell ref="AA346:AB346"/>
    <mergeCell ref="AC346:AD346"/>
    <mergeCell ref="AE346:AF346"/>
    <mergeCell ref="AG346:AH346"/>
    <mergeCell ref="AI346:AJ346"/>
    <mergeCell ref="AK346:AL346"/>
    <mergeCell ref="AM346:AN346"/>
    <mergeCell ref="AO346:AP346"/>
    <mergeCell ref="AQ346:AR346"/>
    <mergeCell ref="AS346:AT346"/>
    <mergeCell ref="BI346:BJ346"/>
    <mergeCell ref="BK346:BL346"/>
    <mergeCell ref="BM346:BN346"/>
    <mergeCell ref="BS342:BT342"/>
    <mergeCell ref="BU342:CA342"/>
    <mergeCell ref="CB342:CH342"/>
    <mergeCell ref="BI341:BJ341"/>
    <mergeCell ref="BK341:BL341"/>
    <mergeCell ref="BM341:BN341"/>
    <mergeCell ref="BO341:BQ341"/>
    <mergeCell ref="BS341:BT341"/>
    <mergeCell ref="BU341:CA341"/>
    <mergeCell ref="CB341:CH341"/>
    <mergeCell ref="AU342:AV342"/>
    <mergeCell ref="AW342:AX342"/>
    <mergeCell ref="AG342:AH342"/>
    <mergeCell ref="AI342:AJ342"/>
    <mergeCell ref="AK342:AL342"/>
    <mergeCell ref="AM342:AN342"/>
    <mergeCell ref="AO342:AP342"/>
    <mergeCell ref="AQ342:AR342"/>
    <mergeCell ref="AS342:AT342"/>
    <mergeCell ref="S343:T343"/>
    <mergeCell ref="U343:V343"/>
    <mergeCell ref="W343:X343"/>
    <mergeCell ref="Y343:Z343"/>
    <mergeCell ref="AA343:AB343"/>
    <mergeCell ref="AC343:AD343"/>
    <mergeCell ref="AE343:AF343"/>
    <mergeCell ref="AG343:AH343"/>
    <mergeCell ref="AI343:AJ343"/>
    <mergeCell ref="AK343:AL343"/>
    <mergeCell ref="AM343:AN343"/>
    <mergeCell ref="AO343:AP343"/>
    <mergeCell ref="AQ343:AR343"/>
    <mergeCell ref="AS343:AT343"/>
    <mergeCell ref="BI343:BJ343"/>
    <mergeCell ref="BK343:BL343"/>
    <mergeCell ref="BM343:BN343"/>
    <mergeCell ref="BO343:BQ343"/>
    <mergeCell ref="BS343:BT343"/>
    <mergeCell ref="BU343:CA343"/>
    <mergeCell ref="CB343:CH343"/>
    <mergeCell ref="AU343:AV343"/>
    <mergeCell ref="AW343:AX343"/>
    <mergeCell ref="AY343:AZ343"/>
    <mergeCell ref="BA343:BB343"/>
    <mergeCell ref="BC343:BD343"/>
    <mergeCell ref="BE343:BF343"/>
    <mergeCell ref="BG343:BH343"/>
    <mergeCell ref="BE340:BF340"/>
    <mergeCell ref="BG340:BH340"/>
    <mergeCell ref="B340:C340"/>
    <mergeCell ref="D340:F340"/>
    <mergeCell ref="G340:H340"/>
    <mergeCell ref="K340:L340"/>
    <mergeCell ref="M340:N340"/>
    <mergeCell ref="O340:P340"/>
    <mergeCell ref="Q340:R340"/>
    <mergeCell ref="BM342:BN342"/>
    <mergeCell ref="BO342:BQ342"/>
    <mergeCell ref="AY342:AZ342"/>
    <mergeCell ref="BA342:BB342"/>
    <mergeCell ref="BC342:BD342"/>
    <mergeCell ref="BE342:BF342"/>
    <mergeCell ref="BG342:BH342"/>
    <mergeCell ref="BI342:BJ342"/>
    <mergeCell ref="BK342:BL342"/>
    <mergeCell ref="S341:T341"/>
    <mergeCell ref="U341:V341"/>
    <mergeCell ref="W341:X341"/>
    <mergeCell ref="Y341:Z341"/>
    <mergeCell ref="AA341:AB341"/>
    <mergeCell ref="AC341:AD341"/>
    <mergeCell ref="AE341:AF341"/>
    <mergeCell ref="AG341:AH341"/>
    <mergeCell ref="AI341:AJ341"/>
    <mergeCell ref="AK341:AL341"/>
    <mergeCell ref="AM341:AN341"/>
    <mergeCell ref="AO341:AP341"/>
    <mergeCell ref="AQ341:AR341"/>
    <mergeCell ref="AS341:AT341"/>
    <mergeCell ref="B341:C341"/>
    <mergeCell ref="D341:F341"/>
    <mergeCell ref="G341:H341"/>
    <mergeCell ref="K341:L341"/>
    <mergeCell ref="M341:N341"/>
    <mergeCell ref="O341:P341"/>
    <mergeCell ref="Q341:R341"/>
    <mergeCell ref="B342:C342"/>
    <mergeCell ref="D342:F342"/>
    <mergeCell ref="G342:H342"/>
    <mergeCell ref="K342:L342"/>
    <mergeCell ref="M342:N342"/>
    <mergeCell ref="O342:P342"/>
    <mergeCell ref="Q342:R342"/>
    <mergeCell ref="S342:T342"/>
    <mergeCell ref="U342:V342"/>
    <mergeCell ref="W342:X342"/>
    <mergeCell ref="Y342:Z342"/>
    <mergeCell ref="AA342:AB342"/>
    <mergeCell ref="AC342:AD342"/>
    <mergeCell ref="AE342:AF342"/>
    <mergeCell ref="AU341:AV341"/>
    <mergeCell ref="AW341:AX341"/>
    <mergeCell ref="AY341:AZ341"/>
    <mergeCell ref="BA341:BB341"/>
    <mergeCell ref="BC341:BD341"/>
    <mergeCell ref="BE341:BF341"/>
    <mergeCell ref="BG341:BH341"/>
    <mergeCell ref="B338:C338"/>
    <mergeCell ref="D338:F338"/>
    <mergeCell ref="G338:H338"/>
    <mergeCell ref="K338:L338"/>
    <mergeCell ref="M338:N338"/>
    <mergeCell ref="O338:P338"/>
    <mergeCell ref="Q338:R338"/>
    <mergeCell ref="B339:C339"/>
    <mergeCell ref="D339:F339"/>
    <mergeCell ref="G339:H339"/>
    <mergeCell ref="K339:L339"/>
    <mergeCell ref="M339:N339"/>
    <mergeCell ref="O339:P339"/>
    <mergeCell ref="Q339:R339"/>
    <mergeCell ref="S339:T339"/>
    <mergeCell ref="U339:V339"/>
    <mergeCell ref="W339:X339"/>
    <mergeCell ref="Y339:Z339"/>
    <mergeCell ref="AA339:AB339"/>
    <mergeCell ref="AC339:AD339"/>
    <mergeCell ref="AE339:AF339"/>
    <mergeCell ref="AU338:AV338"/>
    <mergeCell ref="AW338:AX338"/>
    <mergeCell ref="AY338:AZ338"/>
    <mergeCell ref="BA338:BB338"/>
    <mergeCell ref="BC338:BD338"/>
    <mergeCell ref="BE338:BF338"/>
    <mergeCell ref="BG338:BH338"/>
    <mergeCell ref="BS339:BT339"/>
    <mergeCell ref="BU339:CA339"/>
    <mergeCell ref="CB339:CH339"/>
    <mergeCell ref="BI338:BJ338"/>
    <mergeCell ref="BK338:BL338"/>
    <mergeCell ref="BM338:BN338"/>
    <mergeCell ref="BO338:BQ338"/>
    <mergeCell ref="BS338:BT338"/>
    <mergeCell ref="BU338:CA338"/>
    <mergeCell ref="CB338:CH338"/>
    <mergeCell ref="AU339:AV339"/>
    <mergeCell ref="AW339:AX339"/>
    <mergeCell ref="AG339:AH339"/>
    <mergeCell ref="AI339:AJ339"/>
    <mergeCell ref="AK339:AL339"/>
    <mergeCell ref="AM339:AN339"/>
    <mergeCell ref="AO339:AP339"/>
    <mergeCell ref="AQ339:AR339"/>
    <mergeCell ref="AS339:AT339"/>
    <mergeCell ref="AY344:AZ344"/>
    <mergeCell ref="BA344:BB344"/>
    <mergeCell ref="BC344:BD344"/>
    <mergeCell ref="BE344:BF344"/>
    <mergeCell ref="BG344:BH344"/>
    <mergeCell ref="BS345:BT345"/>
    <mergeCell ref="BU345:CA345"/>
    <mergeCell ref="CB345:CH345"/>
    <mergeCell ref="BI344:BJ344"/>
    <mergeCell ref="BK344:BL344"/>
    <mergeCell ref="BM344:BN344"/>
    <mergeCell ref="BO344:BQ344"/>
    <mergeCell ref="BS344:BT344"/>
    <mergeCell ref="BU344:CA344"/>
    <mergeCell ref="CB344:CH344"/>
    <mergeCell ref="BM339:BN339"/>
    <mergeCell ref="BO339:BQ339"/>
    <mergeCell ref="AY339:AZ339"/>
    <mergeCell ref="BA339:BB339"/>
    <mergeCell ref="BC339:BD339"/>
    <mergeCell ref="BE339:BF339"/>
    <mergeCell ref="BG339:BH339"/>
    <mergeCell ref="BI339:BJ339"/>
    <mergeCell ref="BK339:BL339"/>
    <mergeCell ref="S338:T338"/>
    <mergeCell ref="U338:V338"/>
    <mergeCell ref="W338:X338"/>
    <mergeCell ref="Y338:Z338"/>
    <mergeCell ref="AA338:AB338"/>
    <mergeCell ref="AC338:AD338"/>
    <mergeCell ref="AE338:AF338"/>
    <mergeCell ref="AG338:AH338"/>
    <mergeCell ref="AI338:AJ338"/>
    <mergeCell ref="AK338:AL338"/>
    <mergeCell ref="AM338:AN338"/>
    <mergeCell ref="AO338:AP338"/>
    <mergeCell ref="AQ338:AR338"/>
    <mergeCell ref="AS338:AT338"/>
    <mergeCell ref="S340:T340"/>
    <mergeCell ref="U340:V340"/>
    <mergeCell ref="W340:X340"/>
    <mergeCell ref="Y340:Z340"/>
    <mergeCell ref="AA340:AB340"/>
    <mergeCell ref="AC340:AD340"/>
    <mergeCell ref="AE340:AF340"/>
    <mergeCell ref="AG340:AH340"/>
    <mergeCell ref="AI340:AJ340"/>
    <mergeCell ref="AK340:AL340"/>
    <mergeCell ref="AM340:AN340"/>
    <mergeCell ref="AO340:AP340"/>
    <mergeCell ref="AQ340:AR340"/>
    <mergeCell ref="AS340:AT340"/>
    <mergeCell ref="BI340:BJ340"/>
    <mergeCell ref="BK340:BL340"/>
    <mergeCell ref="BM340:BN340"/>
    <mergeCell ref="BO340:BQ340"/>
    <mergeCell ref="BS340:BT340"/>
    <mergeCell ref="BU340:CA340"/>
    <mergeCell ref="CB340:CH340"/>
    <mergeCell ref="AU340:AV340"/>
    <mergeCell ref="AW340:AX340"/>
    <mergeCell ref="AY340:AZ340"/>
    <mergeCell ref="BA340:BB340"/>
    <mergeCell ref="BC340:BD340"/>
    <mergeCell ref="BO337:BQ337"/>
    <mergeCell ref="BS337:BT337"/>
    <mergeCell ref="BU337:CA337"/>
    <mergeCell ref="CB337:CH337"/>
    <mergeCell ref="AU337:AV337"/>
    <mergeCell ref="AW337:AX337"/>
    <mergeCell ref="AY337:AZ337"/>
    <mergeCell ref="BA337:BB337"/>
    <mergeCell ref="BC337:BD337"/>
    <mergeCell ref="BE337:BF337"/>
    <mergeCell ref="BG337:BH337"/>
    <mergeCell ref="B337:C337"/>
    <mergeCell ref="D337:F337"/>
    <mergeCell ref="G337:H337"/>
    <mergeCell ref="K337:L337"/>
    <mergeCell ref="M337:N337"/>
    <mergeCell ref="O337:P337"/>
    <mergeCell ref="Q337:R337"/>
    <mergeCell ref="BM345:BN345"/>
    <mergeCell ref="BO345:BQ345"/>
    <mergeCell ref="AY345:AZ345"/>
    <mergeCell ref="BA345:BB345"/>
    <mergeCell ref="BC345:BD345"/>
    <mergeCell ref="BE345:BF345"/>
    <mergeCell ref="BG345:BH345"/>
    <mergeCell ref="BI345:BJ345"/>
    <mergeCell ref="BK345:BL345"/>
    <mergeCell ref="S344:T344"/>
    <mergeCell ref="U344:V344"/>
    <mergeCell ref="W344:X344"/>
    <mergeCell ref="Y344:Z344"/>
    <mergeCell ref="AA344:AB344"/>
    <mergeCell ref="AC344:AD344"/>
    <mergeCell ref="AE344:AF344"/>
    <mergeCell ref="AG344:AH344"/>
    <mergeCell ref="AI344:AJ344"/>
    <mergeCell ref="AK344:AL344"/>
    <mergeCell ref="AM344:AN344"/>
    <mergeCell ref="AO344:AP344"/>
    <mergeCell ref="AQ344:AR344"/>
    <mergeCell ref="AS344:AT344"/>
    <mergeCell ref="B344:C344"/>
    <mergeCell ref="D344:F344"/>
    <mergeCell ref="G344:H344"/>
    <mergeCell ref="K344:L344"/>
    <mergeCell ref="M344:N344"/>
    <mergeCell ref="O344:P344"/>
    <mergeCell ref="Q344:R344"/>
    <mergeCell ref="B345:C345"/>
    <mergeCell ref="D345:F345"/>
    <mergeCell ref="G345:H345"/>
    <mergeCell ref="K345:L345"/>
    <mergeCell ref="M345:N345"/>
    <mergeCell ref="O345:P345"/>
    <mergeCell ref="Q345:R345"/>
    <mergeCell ref="S345:T345"/>
    <mergeCell ref="U345:V345"/>
    <mergeCell ref="W345:X345"/>
    <mergeCell ref="Y345:Z345"/>
    <mergeCell ref="AA345:AB345"/>
    <mergeCell ref="AC345:AD345"/>
    <mergeCell ref="AE345:AF345"/>
    <mergeCell ref="AU344:AV344"/>
    <mergeCell ref="AW344:AX344"/>
    <mergeCell ref="B334:C334"/>
    <mergeCell ref="D334:F334"/>
    <mergeCell ref="G334:H334"/>
    <mergeCell ref="K334:L334"/>
    <mergeCell ref="M334:N334"/>
    <mergeCell ref="O334:P334"/>
    <mergeCell ref="Q334:R334"/>
    <mergeCell ref="AU336:AV336"/>
    <mergeCell ref="AW336:AX336"/>
    <mergeCell ref="AG336:AH336"/>
    <mergeCell ref="AI336:AJ336"/>
    <mergeCell ref="AK336:AL336"/>
    <mergeCell ref="AM336:AN336"/>
    <mergeCell ref="AO336:AP336"/>
    <mergeCell ref="AQ336:AR336"/>
    <mergeCell ref="AS336:AT336"/>
    <mergeCell ref="S337:T337"/>
    <mergeCell ref="U337:V337"/>
    <mergeCell ref="W337:X337"/>
    <mergeCell ref="Y337:Z337"/>
    <mergeCell ref="AA337:AB337"/>
    <mergeCell ref="AC337:AD337"/>
    <mergeCell ref="AE337:AF337"/>
    <mergeCell ref="AG337:AH337"/>
    <mergeCell ref="AI337:AJ337"/>
    <mergeCell ref="AK337:AL337"/>
    <mergeCell ref="AM337:AN337"/>
    <mergeCell ref="AO337:AP337"/>
    <mergeCell ref="AQ337:AR337"/>
    <mergeCell ref="AS337:AT337"/>
    <mergeCell ref="BI337:BJ337"/>
    <mergeCell ref="BK337:BL337"/>
    <mergeCell ref="BM337:BN337"/>
    <mergeCell ref="BS333:BT333"/>
    <mergeCell ref="BU333:CA333"/>
    <mergeCell ref="CB333:CH333"/>
    <mergeCell ref="BI332:BJ332"/>
    <mergeCell ref="BK332:BL332"/>
    <mergeCell ref="BM332:BN332"/>
    <mergeCell ref="BO332:BQ332"/>
    <mergeCell ref="BS332:BT332"/>
    <mergeCell ref="BU332:CA332"/>
    <mergeCell ref="CB332:CH332"/>
    <mergeCell ref="AU333:AV333"/>
    <mergeCell ref="AW333:AX333"/>
    <mergeCell ref="AG333:AH333"/>
    <mergeCell ref="AI333:AJ333"/>
    <mergeCell ref="AK333:AL333"/>
    <mergeCell ref="AM333:AN333"/>
    <mergeCell ref="AO333:AP333"/>
    <mergeCell ref="AQ333:AR333"/>
    <mergeCell ref="AS333:AT333"/>
    <mergeCell ref="S334:T334"/>
    <mergeCell ref="U334:V334"/>
    <mergeCell ref="W334:X334"/>
    <mergeCell ref="Y334:Z334"/>
    <mergeCell ref="AA334:AB334"/>
    <mergeCell ref="AC334:AD334"/>
    <mergeCell ref="AE334:AF334"/>
    <mergeCell ref="AG334:AH334"/>
    <mergeCell ref="AI334:AJ334"/>
    <mergeCell ref="AK334:AL334"/>
    <mergeCell ref="AM334:AN334"/>
    <mergeCell ref="AO334:AP334"/>
    <mergeCell ref="AQ334:AR334"/>
    <mergeCell ref="AS334:AT334"/>
    <mergeCell ref="BI334:BJ334"/>
    <mergeCell ref="BK334:BL334"/>
    <mergeCell ref="BM334:BN334"/>
    <mergeCell ref="BO334:BQ334"/>
    <mergeCell ref="BS334:BT334"/>
    <mergeCell ref="BU334:CA334"/>
    <mergeCell ref="CB334:CH334"/>
    <mergeCell ref="AU334:AV334"/>
    <mergeCell ref="AW334:AX334"/>
    <mergeCell ref="AY334:AZ334"/>
    <mergeCell ref="BA334:BB334"/>
    <mergeCell ref="BC334:BD334"/>
    <mergeCell ref="BE334:BF334"/>
    <mergeCell ref="BG334:BH334"/>
    <mergeCell ref="BE331:BF331"/>
    <mergeCell ref="BG331:BH331"/>
    <mergeCell ref="B331:C331"/>
    <mergeCell ref="D331:F331"/>
    <mergeCell ref="G331:H331"/>
    <mergeCell ref="K331:L331"/>
    <mergeCell ref="M331:N331"/>
    <mergeCell ref="O331:P331"/>
    <mergeCell ref="Q331:R331"/>
    <mergeCell ref="BM333:BN333"/>
    <mergeCell ref="BO333:BQ333"/>
    <mergeCell ref="AY333:AZ333"/>
    <mergeCell ref="BA333:BB333"/>
    <mergeCell ref="BC333:BD333"/>
    <mergeCell ref="BE333:BF333"/>
    <mergeCell ref="BG333:BH333"/>
    <mergeCell ref="BI333:BJ333"/>
    <mergeCell ref="BK333:BL333"/>
    <mergeCell ref="S332:T332"/>
    <mergeCell ref="U332:V332"/>
    <mergeCell ref="W332:X332"/>
    <mergeCell ref="Y332:Z332"/>
    <mergeCell ref="AA332:AB332"/>
    <mergeCell ref="AC332:AD332"/>
    <mergeCell ref="AE332:AF332"/>
    <mergeCell ref="AG332:AH332"/>
    <mergeCell ref="AI332:AJ332"/>
    <mergeCell ref="AK332:AL332"/>
    <mergeCell ref="AM332:AN332"/>
    <mergeCell ref="AO332:AP332"/>
    <mergeCell ref="AQ332:AR332"/>
    <mergeCell ref="AS332:AT332"/>
    <mergeCell ref="B332:C332"/>
    <mergeCell ref="D332:F332"/>
    <mergeCell ref="G332:H332"/>
    <mergeCell ref="K332:L332"/>
    <mergeCell ref="M332:N332"/>
    <mergeCell ref="O332:P332"/>
    <mergeCell ref="Q332:R332"/>
    <mergeCell ref="B333:C333"/>
    <mergeCell ref="D333:F333"/>
    <mergeCell ref="G333:H333"/>
    <mergeCell ref="K333:L333"/>
    <mergeCell ref="M333:N333"/>
    <mergeCell ref="O333:P333"/>
    <mergeCell ref="Q333:R333"/>
    <mergeCell ref="S333:T333"/>
    <mergeCell ref="U333:V333"/>
    <mergeCell ref="W333:X333"/>
    <mergeCell ref="Y333:Z333"/>
    <mergeCell ref="AA333:AB333"/>
    <mergeCell ref="AC333:AD333"/>
    <mergeCell ref="AE333:AF333"/>
    <mergeCell ref="AU332:AV332"/>
    <mergeCell ref="AW332:AX332"/>
    <mergeCell ref="AY332:AZ332"/>
    <mergeCell ref="BA332:BB332"/>
    <mergeCell ref="BC332:BD332"/>
    <mergeCell ref="BE332:BF332"/>
    <mergeCell ref="BG332:BH332"/>
    <mergeCell ref="B329:C329"/>
    <mergeCell ref="D329:F329"/>
    <mergeCell ref="G329:H329"/>
    <mergeCell ref="K329:L329"/>
    <mergeCell ref="M329:N329"/>
    <mergeCell ref="O329:P329"/>
    <mergeCell ref="Q329:R329"/>
    <mergeCell ref="B330:C330"/>
    <mergeCell ref="D330:F330"/>
    <mergeCell ref="G330:H330"/>
    <mergeCell ref="K330:L330"/>
    <mergeCell ref="M330:N330"/>
    <mergeCell ref="O330:P330"/>
    <mergeCell ref="Q330:R330"/>
    <mergeCell ref="S330:T330"/>
    <mergeCell ref="U330:V330"/>
    <mergeCell ref="W330:X330"/>
    <mergeCell ref="Y330:Z330"/>
    <mergeCell ref="AA330:AB330"/>
    <mergeCell ref="AC330:AD330"/>
    <mergeCell ref="AE330:AF330"/>
    <mergeCell ref="AU329:AV329"/>
    <mergeCell ref="AW329:AX329"/>
    <mergeCell ref="AY329:AZ329"/>
    <mergeCell ref="BA329:BB329"/>
    <mergeCell ref="BC329:BD329"/>
    <mergeCell ref="BE329:BF329"/>
    <mergeCell ref="BG329:BH329"/>
    <mergeCell ref="BS330:BT330"/>
    <mergeCell ref="BU330:CA330"/>
    <mergeCell ref="CB330:CH330"/>
    <mergeCell ref="BI329:BJ329"/>
    <mergeCell ref="BK329:BL329"/>
    <mergeCell ref="BM329:BN329"/>
    <mergeCell ref="BO329:BQ329"/>
    <mergeCell ref="BS329:BT329"/>
    <mergeCell ref="BU329:CA329"/>
    <mergeCell ref="CB329:CH329"/>
    <mergeCell ref="AU330:AV330"/>
    <mergeCell ref="AW330:AX330"/>
    <mergeCell ref="AG330:AH330"/>
    <mergeCell ref="AI330:AJ330"/>
    <mergeCell ref="AK330:AL330"/>
    <mergeCell ref="AM330:AN330"/>
    <mergeCell ref="AO330:AP330"/>
    <mergeCell ref="AQ330:AR330"/>
    <mergeCell ref="AS330:AT330"/>
    <mergeCell ref="AY335:AZ335"/>
    <mergeCell ref="BA335:BB335"/>
    <mergeCell ref="BC335:BD335"/>
    <mergeCell ref="BE335:BF335"/>
    <mergeCell ref="BG335:BH335"/>
    <mergeCell ref="BS336:BT336"/>
    <mergeCell ref="BU336:CA336"/>
    <mergeCell ref="CB336:CH336"/>
    <mergeCell ref="BI335:BJ335"/>
    <mergeCell ref="BK335:BL335"/>
    <mergeCell ref="BM335:BN335"/>
    <mergeCell ref="BO335:BQ335"/>
    <mergeCell ref="BS335:BT335"/>
    <mergeCell ref="BU335:CA335"/>
    <mergeCell ref="CB335:CH335"/>
    <mergeCell ref="BM330:BN330"/>
    <mergeCell ref="BO330:BQ330"/>
    <mergeCell ref="AY330:AZ330"/>
    <mergeCell ref="BA330:BB330"/>
    <mergeCell ref="BC330:BD330"/>
    <mergeCell ref="BE330:BF330"/>
    <mergeCell ref="BG330:BH330"/>
    <mergeCell ref="BI330:BJ330"/>
    <mergeCell ref="BK330:BL330"/>
    <mergeCell ref="S329:T329"/>
    <mergeCell ref="U329:V329"/>
    <mergeCell ref="W329:X329"/>
    <mergeCell ref="Y329:Z329"/>
    <mergeCell ref="AA329:AB329"/>
    <mergeCell ref="AC329:AD329"/>
    <mergeCell ref="AE329:AF329"/>
    <mergeCell ref="AG329:AH329"/>
    <mergeCell ref="AI329:AJ329"/>
    <mergeCell ref="AK329:AL329"/>
    <mergeCell ref="AM329:AN329"/>
    <mergeCell ref="AO329:AP329"/>
    <mergeCell ref="AQ329:AR329"/>
    <mergeCell ref="AS329:AT329"/>
    <mergeCell ref="S331:T331"/>
    <mergeCell ref="U331:V331"/>
    <mergeCell ref="W331:X331"/>
    <mergeCell ref="Y331:Z331"/>
    <mergeCell ref="AA331:AB331"/>
    <mergeCell ref="AC331:AD331"/>
    <mergeCell ref="AE331:AF331"/>
    <mergeCell ref="AG331:AH331"/>
    <mergeCell ref="AI331:AJ331"/>
    <mergeCell ref="AK331:AL331"/>
    <mergeCell ref="AM331:AN331"/>
    <mergeCell ref="AO331:AP331"/>
    <mergeCell ref="AQ331:AR331"/>
    <mergeCell ref="AS331:AT331"/>
    <mergeCell ref="BI331:BJ331"/>
    <mergeCell ref="BK331:BL331"/>
    <mergeCell ref="BM331:BN331"/>
    <mergeCell ref="BO331:BQ331"/>
    <mergeCell ref="BS331:BT331"/>
    <mergeCell ref="BU331:CA331"/>
    <mergeCell ref="CB331:CH331"/>
    <mergeCell ref="AU331:AV331"/>
    <mergeCell ref="AW331:AX331"/>
    <mergeCell ref="AY331:AZ331"/>
    <mergeCell ref="BA331:BB331"/>
    <mergeCell ref="BC331:BD331"/>
    <mergeCell ref="BO328:BQ328"/>
    <mergeCell ref="BS328:BT328"/>
    <mergeCell ref="BU328:CA328"/>
    <mergeCell ref="CB328:CH328"/>
    <mergeCell ref="AU328:AV328"/>
    <mergeCell ref="AW328:AX328"/>
    <mergeCell ref="AY328:AZ328"/>
    <mergeCell ref="BA328:BB328"/>
    <mergeCell ref="BC328:BD328"/>
    <mergeCell ref="BE328:BF328"/>
    <mergeCell ref="BG328:BH328"/>
    <mergeCell ref="B328:C328"/>
    <mergeCell ref="D328:F328"/>
    <mergeCell ref="G328:H328"/>
    <mergeCell ref="K328:L328"/>
    <mergeCell ref="M328:N328"/>
    <mergeCell ref="O328:P328"/>
    <mergeCell ref="Q328:R328"/>
    <mergeCell ref="BM336:BN336"/>
    <mergeCell ref="BO336:BQ336"/>
    <mergeCell ref="AY336:AZ336"/>
    <mergeCell ref="BA336:BB336"/>
    <mergeCell ref="BC336:BD336"/>
    <mergeCell ref="BE336:BF336"/>
    <mergeCell ref="BG336:BH336"/>
    <mergeCell ref="BI336:BJ336"/>
    <mergeCell ref="BK336:BL336"/>
    <mergeCell ref="S335:T335"/>
    <mergeCell ref="U335:V335"/>
    <mergeCell ref="W335:X335"/>
    <mergeCell ref="Y335:Z335"/>
    <mergeCell ref="AA335:AB335"/>
    <mergeCell ref="AC335:AD335"/>
    <mergeCell ref="AE335:AF335"/>
    <mergeCell ref="AG335:AH335"/>
    <mergeCell ref="AI335:AJ335"/>
    <mergeCell ref="AK335:AL335"/>
    <mergeCell ref="AM335:AN335"/>
    <mergeCell ref="AO335:AP335"/>
    <mergeCell ref="AQ335:AR335"/>
    <mergeCell ref="AS335:AT335"/>
    <mergeCell ref="B335:C335"/>
    <mergeCell ref="D335:F335"/>
    <mergeCell ref="G335:H335"/>
    <mergeCell ref="K335:L335"/>
    <mergeCell ref="M335:N335"/>
    <mergeCell ref="O335:P335"/>
    <mergeCell ref="Q335:R335"/>
    <mergeCell ref="B336:C336"/>
    <mergeCell ref="D336:F336"/>
    <mergeCell ref="G336:H336"/>
    <mergeCell ref="K336:L336"/>
    <mergeCell ref="M336:N336"/>
    <mergeCell ref="O336:P336"/>
    <mergeCell ref="Q336:R336"/>
    <mergeCell ref="S336:T336"/>
    <mergeCell ref="U336:V336"/>
    <mergeCell ref="W336:X336"/>
    <mergeCell ref="Y336:Z336"/>
    <mergeCell ref="AA336:AB336"/>
    <mergeCell ref="AC336:AD336"/>
    <mergeCell ref="AE336:AF336"/>
    <mergeCell ref="AU335:AV335"/>
    <mergeCell ref="AW335:AX335"/>
    <mergeCell ref="B325:C325"/>
    <mergeCell ref="D325:F325"/>
    <mergeCell ref="G325:H325"/>
    <mergeCell ref="K325:L325"/>
    <mergeCell ref="M325:N325"/>
    <mergeCell ref="O325:P325"/>
    <mergeCell ref="Q325:R325"/>
    <mergeCell ref="AU327:AV327"/>
    <mergeCell ref="AW327:AX327"/>
    <mergeCell ref="AG327:AH327"/>
    <mergeCell ref="AI327:AJ327"/>
    <mergeCell ref="AK327:AL327"/>
    <mergeCell ref="AM327:AN327"/>
    <mergeCell ref="AO327:AP327"/>
    <mergeCell ref="AQ327:AR327"/>
    <mergeCell ref="AS327:AT327"/>
    <mergeCell ref="S328:T328"/>
    <mergeCell ref="U328:V328"/>
    <mergeCell ref="W328:X328"/>
    <mergeCell ref="Y328:Z328"/>
    <mergeCell ref="AA328:AB328"/>
    <mergeCell ref="AC328:AD328"/>
    <mergeCell ref="AE328:AF328"/>
    <mergeCell ref="AG328:AH328"/>
    <mergeCell ref="AI328:AJ328"/>
    <mergeCell ref="AK328:AL328"/>
    <mergeCell ref="AM328:AN328"/>
    <mergeCell ref="AO328:AP328"/>
    <mergeCell ref="AQ328:AR328"/>
    <mergeCell ref="AS328:AT328"/>
    <mergeCell ref="BI328:BJ328"/>
    <mergeCell ref="BK328:BL328"/>
    <mergeCell ref="BM328:BN328"/>
    <mergeCell ref="BS324:BT324"/>
    <mergeCell ref="BU324:CA324"/>
    <mergeCell ref="CB324:CH324"/>
    <mergeCell ref="BI323:BJ323"/>
    <mergeCell ref="BK323:BL323"/>
    <mergeCell ref="BM323:BN323"/>
    <mergeCell ref="BO323:BQ323"/>
    <mergeCell ref="BS323:BT323"/>
    <mergeCell ref="BU323:CA323"/>
    <mergeCell ref="CB323:CH323"/>
    <mergeCell ref="AU324:AV324"/>
    <mergeCell ref="AW324:AX324"/>
    <mergeCell ref="AG324:AH324"/>
    <mergeCell ref="AI324:AJ324"/>
    <mergeCell ref="AK324:AL324"/>
    <mergeCell ref="AM324:AN324"/>
    <mergeCell ref="AO324:AP324"/>
    <mergeCell ref="AQ324:AR324"/>
    <mergeCell ref="AS324:AT324"/>
    <mergeCell ref="S325:T325"/>
    <mergeCell ref="U325:V325"/>
    <mergeCell ref="W325:X325"/>
    <mergeCell ref="Y325:Z325"/>
    <mergeCell ref="AA325:AB325"/>
    <mergeCell ref="AC325:AD325"/>
    <mergeCell ref="AE325:AF325"/>
    <mergeCell ref="AG325:AH325"/>
    <mergeCell ref="AI325:AJ325"/>
    <mergeCell ref="AK325:AL325"/>
    <mergeCell ref="AM325:AN325"/>
    <mergeCell ref="AO325:AP325"/>
    <mergeCell ref="AQ325:AR325"/>
    <mergeCell ref="AS325:AT325"/>
    <mergeCell ref="BI325:BJ325"/>
    <mergeCell ref="BK325:BL325"/>
    <mergeCell ref="BM325:BN325"/>
    <mergeCell ref="BO325:BQ325"/>
    <mergeCell ref="BS325:BT325"/>
    <mergeCell ref="BU325:CA325"/>
    <mergeCell ref="CB325:CH325"/>
    <mergeCell ref="AU325:AV325"/>
    <mergeCell ref="AW325:AX325"/>
    <mergeCell ref="AY325:AZ325"/>
    <mergeCell ref="BA325:BB325"/>
    <mergeCell ref="BC325:BD325"/>
    <mergeCell ref="BE325:BF325"/>
    <mergeCell ref="BG325:BH325"/>
    <mergeCell ref="BE322:BF322"/>
    <mergeCell ref="BG322:BH322"/>
    <mergeCell ref="B322:C322"/>
    <mergeCell ref="D322:F322"/>
    <mergeCell ref="G322:H322"/>
    <mergeCell ref="K322:L322"/>
    <mergeCell ref="M322:N322"/>
    <mergeCell ref="O322:P322"/>
    <mergeCell ref="Q322:R322"/>
    <mergeCell ref="BM324:BN324"/>
    <mergeCell ref="BO324:BQ324"/>
    <mergeCell ref="AY324:AZ324"/>
    <mergeCell ref="BA324:BB324"/>
    <mergeCell ref="BC324:BD324"/>
    <mergeCell ref="BE324:BF324"/>
    <mergeCell ref="BG324:BH324"/>
    <mergeCell ref="BI324:BJ324"/>
    <mergeCell ref="BK324:BL324"/>
    <mergeCell ref="S323:T323"/>
    <mergeCell ref="U323:V323"/>
    <mergeCell ref="W323:X323"/>
    <mergeCell ref="Y323:Z323"/>
    <mergeCell ref="AA323:AB323"/>
    <mergeCell ref="AC323:AD323"/>
    <mergeCell ref="AE323:AF323"/>
    <mergeCell ref="AG323:AH323"/>
    <mergeCell ref="AI323:AJ323"/>
    <mergeCell ref="AK323:AL323"/>
    <mergeCell ref="AM323:AN323"/>
    <mergeCell ref="AO323:AP323"/>
    <mergeCell ref="AQ323:AR323"/>
    <mergeCell ref="AS323:AT323"/>
    <mergeCell ref="B323:C323"/>
    <mergeCell ref="D323:F323"/>
    <mergeCell ref="G323:H323"/>
    <mergeCell ref="K323:L323"/>
    <mergeCell ref="M323:N323"/>
    <mergeCell ref="O323:P323"/>
    <mergeCell ref="Q323:R323"/>
    <mergeCell ref="B324:C324"/>
    <mergeCell ref="D324:F324"/>
    <mergeCell ref="G324:H324"/>
    <mergeCell ref="K324:L324"/>
    <mergeCell ref="M324:N324"/>
    <mergeCell ref="O324:P324"/>
    <mergeCell ref="Q324:R324"/>
    <mergeCell ref="S324:T324"/>
    <mergeCell ref="U324:V324"/>
    <mergeCell ref="W324:X324"/>
    <mergeCell ref="Y324:Z324"/>
    <mergeCell ref="AA324:AB324"/>
    <mergeCell ref="AC324:AD324"/>
    <mergeCell ref="AE324:AF324"/>
    <mergeCell ref="AU323:AV323"/>
    <mergeCell ref="AW323:AX323"/>
    <mergeCell ref="AY323:AZ323"/>
    <mergeCell ref="BA323:BB323"/>
    <mergeCell ref="BC323:BD323"/>
    <mergeCell ref="BE323:BF323"/>
    <mergeCell ref="BG323:BH323"/>
    <mergeCell ref="B320:C320"/>
    <mergeCell ref="D320:F320"/>
    <mergeCell ref="G320:H320"/>
    <mergeCell ref="K320:L320"/>
    <mergeCell ref="M320:N320"/>
    <mergeCell ref="O320:P320"/>
    <mergeCell ref="Q320:R320"/>
    <mergeCell ref="B321:C321"/>
    <mergeCell ref="D321:F321"/>
    <mergeCell ref="G321:H321"/>
    <mergeCell ref="K321:L321"/>
    <mergeCell ref="M321:N321"/>
    <mergeCell ref="O321:P321"/>
    <mergeCell ref="Q321:R321"/>
    <mergeCell ref="S321:T321"/>
    <mergeCell ref="U321:V321"/>
    <mergeCell ref="W321:X321"/>
    <mergeCell ref="Y321:Z321"/>
    <mergeCell ref="AA321:AB321"/>
    <mergeCell ref="AC321:AD321"/>
    <mergeCell ref="AE321:AF321"/>
    <mergeCell ref="AU320:AV320"/>
    <mergeCell ref="AW320:AX320"/>
    <mergeCell ref="AY320:AZ320"/>
    <mergeCell ref="BA320:BB320"/>
    <mergeCell ref="BC320:BD320"/>
    <mergeCell ref="BE320:BF320"/>
    <mergeCell ref="BG320:BH320"/>
    <mergeCell ref="BS321:BT321"/>
    <mergeCell ref="BU321:CA321"/>
    <mergeCell ref="CB321:CH321"/>
    <mergeCell ref="BI320:BJ320"/>
    <mergeCell ref="BK320:BL320"/>
    <mergeCell ref="BM320:BN320"/>
    <mergeCell ref="BO320:BQ320"/>
    <mergeCell ref="BS320:BT320"/>
    <mergeCell ref="BU320:CA320"/>
    <mergeCell ref="CB320:CH320"/>
    <mergeCell ref="AU321:AV321"/>
    <mergeCell ref="AW321:AX321"/>
    <mergeCell ref="AG321:AH321"/>
    <mergeCell ref="AI321:AJ321"/>
    <mergeCell ref="AK321:AL321"/>
    <mergeCell ref="AM321:AN321"/>
    <mergeCell ref="AO321:AP321"/>
    <mergeCell ref="AQ321:AR321"/>
    <mergeCell ref="AS321:AT321"/>
    <mergeCell ref="AY326:AZ326"/>
    <mergeCell ref="BA326:BB326"/>
    <mergeCell ref="BC326:BD326"/>
    <mergeCell ref="BE326:BF326"/>
    <mergeCell ref="BG326:BH326"/>
    <mergeCell ref="BS327:BT327"/>
    <mergeCell ref="BU327:CA327"/>
    <mergeCell ref="CB327:CH327"/>
    <mergeCell ref="BI326:BJ326"/>
    <mergeCell ref="BK326:BL326"/>
    <mergeCell ref="BM326:BN326"/>
    <mergeCell ref="BO326:BQ326"/>
    <mergeCell ref="BS326:BT326"/>
    <mergeCell ref="BU326:CA326"/>
    <mergeCell ref="CB326:CH326"/>
    <mergeCell ref="BM321:BN321"/>
    <mergeCell ref="BO321:BQ321"/>
    <mergeCell ref="AY321:AZ321"/>
    <mergeCell ref="BA321:BB321"/>
    <mergeCell ref="BC321:BD321"/>
    <mergeCell ref="BE321:BF321"/>
    <mergeCell ref="BG321:BH321"/>
    <mergeCell ref="BI321:BJ321"/>
    <mergeCell ref="BK321:BL321"/>
    <mergeCell ref="S320:T320"/>
    <mergeCell ref="U320:V320"/>
    <mergeCell ref="W320:X320"/>
    <mergeCell ref="Y320:Z320"/>
    <mergeCell ref="AA320:AB320"/>
    <mergeCell ref="AC320:AD320"/>
    <mergeCell ref="AE320:AF320"/>
    <mergeCell ref="AG320:AH320"/>
    <mergeCell ref="AI320:AJ320"/>
    <mergeCell ref="AK320:AL320"/>
    <mergeCell ref="AM320:AN320"/>
    <mergeCell ref="AO320:AP320"/>
    <mergeCell ref="AQ320:AR320"/>
    <mergeCell ref="AS320:AT320"/>
    <mergeCell ref="S322:T322"/>
    <mergeCell ref="U322:V322"/>
    <mergeCell ref="W322:X322"/>
    <mergeCell ref="Y322:Z322"/>
    <mergeCell ref="AA322:AB322"/>
    <mergeCell ref="AC322:AD322"/>
    <mergeCell ref="AE322:AF322"/>
    <mergeCell ref="AG322:AH322"/>
    <mergeCell ref="AI322:AJ322"/>
    <mergeCell ref="AK322:AL322"/>
    <mergeCell ref="AM322:AN322"/>
    <mergeCell ref="AO322:AP322"/>
    <mergeCell ref="AQ322:AR322"/>
    <mergeCell ref="AS322:AT322"/>
    <mergeCell ref="BI322:BJ322"/>
    <mergeCell ref="BK322:BL322"/>
    <mergeCell ref="BM322:BN322"/>
    <mergeCell ref="BO322:BQ322"/>
    <mergeCell ref="BS322:BT322"/>
    <mergeCell ref="BU322:CA322"/>
    <mergeCell ref="CB322:CH322"/>
    <mergeCell ref="AU322:AV322"/>
    <mergeCell ref="AW322:AX322"/>
    <mergeCell ref="AY322:AZ322"/>
    <mergeCell ref="BA322:BB322"/>
    <mergeCell ref="BC322:BD322"/>
    <mergeCell ref="BO319:BQ319"/>
    <mergeCell ref="BS319:BT319"/>
    <mergeCell ref="BU319:CA319"/>
    <mergeCell ref="CB319:CH319"/>
    <mergeCell ref="AU319:AV319"/>
    <mergeCell ref="AW319:AX319"/>
    <mergeCell ref="AY319:AZ319"/>
    <mergeCell ref="BA319:BB319"/>
    <mergeCell ref="BC319:BD319"/>
    <mergeCell ref="BE319:BF319"/>
    <mergeCell ref="BG319:BH319"/>
    <mergeCell ref="B319:C319"/>
    <mergeCell ref="D319:F319"/>
    <mergeCell ref="G319:H319"/>
    <mergeCell ref="K319:L319"/>
    <mergeCell ref="M319:N319"/>
    <mergeCell ref="O319:P319"/>
    <mergeCell ref="Q319:R319"/>
    <mergeCell ref="BM327:BN327"/>
    <mergeCell ref="BO327:BQ327"/>
    <mergeCell ref="AY327:AZ327"/>
    <mergeCell ref="BA327:BB327"/>
    <mergeCell ref="BC327:BD327"/>
    <mergeCell ref="BE327:BF327"/>
    <mergeCell ref="BG327:BH327"/>
    <mergeCell ref="BI327:BJ327"/>
    <mergeCell ref="BK327:BL327"/>
    <mergeCell ref="S326:T326"/>
    <mergeCell ref="U326:V326"/>
    <mergeCell ref="W326:X326"/>
    <mergeCell ref="Y326:Z326"/>
    <mergeCell ref="AA326:AB326"/>
    <mergeCell ref="AC326:AD326"/>
    <mergeCell ref="AE326:AF326"/>
    <mergeCell ref="AG326:AH326"/>
    <mergeCell ref="AI326:AJ326"/>
    <mergeCell ref="AK326:AL326"/>
    <mergeCell ref="AM326:AN326"/>
    <mergeCell ref="AO326:AP326"/>
    <mergeCell ref="AQ326:AR326"/>
    <mergeCell ref="AS326:AT326"/>
    <mergeCell ref="B326:C326"/>
    <mergeCell ref="D326:F326"/>
    <mergeCell ref="G326:H326"/>
    <mergeCell ref="K326:L326"/>
    <mergeCell ref="M326:N326"/>
    <mergeCell ref="O326:P326"/>
    <mergeCell ref="Q326:R326"/>
    <mergeCell ref="B327:C327"/>
    <mergeCell ref="D327:F327"/>
    <mergeCell ref="G327:H327"/>
    <mergeCell ref="K327:L327"/>
    <mergeCell ref="M327:N327"/>
    <mergeCell ref="O327:P327"/>
    <mergeCell ref="Q327:R327"/>
    <mergeCell ref="S327:T327"/>
    <mergeCell ref="U327:V327"/>
    <mergeCell ref="W327:X327"/>
    <mergeCell ref="Y327:Z327"/>
    <mergeCell ref="AA327:AB327"/>
    <mergeCell ref="AC327:AD327"/>
    <mergeCell ref="AE327:AF327"/>
    <mergeCell ref="AU326:AV326"/>
    <mergeCell ref="AW326:AX326"/>
    <mergeCell ref="B316:C316"/>
    <mergeCell ref="D316:F316"/>
    <mergeCell ref="G316:H316"/>
    <mergeCell ref="K316:L316"/>
    <mergeCell ref="M316:N316"/>
    <mergeCell ref="O316:P316"/>
    <mergeCell ref="Q316:R316"/>
    <mergeCell ref="AU318:AV318"/>
    <mergeCell ref="AW318:AX318"/>
    <mergeCell ref="AG318:AH318"/>
    <mergeCell ref="AI318:AJ318"/>
    <mergeCell ref="AK318:AL318"/>
    <mergeCell ref="AM318:AN318"/>
    <mergeCell ref="AO318:AP318"/>
    <mergeCell ref="AQ318:AR318"/>
    <mergeCell ref="AS318:AT318"/>
    <mergeCell ref="S319:T319"/>
    <mergeCell ref="U319:V319"/>
    <mergeCell ref="W319:X319"/>
    <mergeCell ref="Y319:Z319"/>
    <mergeCell ref="AA319:AB319"/>
    <mergeCell ref="AC319:AD319"/>
    <mergeCell ref="AE319:AF319"/>
    <mergeCell ref="AG319:AH319"/>
    <mergeCell ref="AI319:AJ319"/>
    <mergeCell ref="AK319:AL319"/>
    <mergeCell ref="AM319:AN319"/>
    <mergeCell ref="AO319:AP319"/>
    <mergeCell ref="AQ319:AR319"/>
    <mergeCell ref="AS319:AT319"/>
    <mergeCell ref="BI319:BJ319"/>
    <mergeCell ref="BK319:BL319"/>
    <mergeCell ref="BM319:BN319"/>
    <mergeCell ref="BS315:BT315"/>
    <mergeCell ref="BU315:CA315"/>
    <mergeCell ref="CB315:CH315"/>
    <mergeCell ref="BI314:BJ314"/>
    <mergeCell ref="BK314:BL314"/>
    <mergeCell ref="BM314:BN314"/>
    <mergeCell ref="BO314:BQ314"/>
    <mergeCell ref="BS314:BT314"/>
    <mergeCell ref="BU314:CA314"/>
    <mergeCell ref="CB314:CH314"/>
    <mergeCell ref="AU315:AV315"/>
    <mergeCell ref="AW315:AX315"/>
    <mergeCell ref="AG315:AH315"/>
    <mergeCell ref="AI315:AJ315"/>
    <mergeCell ref="AK315:AL315"/>
    <mergeCell ref="AM315:AN315"/>
    <mergeCell ref="AO315:AP315"/>
    <mergeCell ref="AQ315:AR315"/>
    <mergeCell ref="AS315:AT315"/>
    <mergeCell ref="S316:T316"/>
    <mergeCell ref="U316:V316"/>
    <mergeCell ref="W316:X316"/>
    <mergeCell ref="Y316:Z316"/>
    <mergeCell ref="AA316:AB316"/>
    <mergeCell ref="AC316:AD316"/>
    <mergeCell ref="AE316:AF316"/>
    <mergeCell ref="AG316:AH316"/>
    <mergeCell ref="AI316:AJ316"/>
    <mergeCell ref="AK316:AL316"/>
    <mergeCell ref="AM316:AN316"/>
    <mergeCell ref="AO316:AP316"/>
    <mergeCell ref="AQ316:AR316"/>
    <mergeCell ref="AS316:AT316"/>
    <mergeCell ref="BI316:BJ316"/>
    <mergeCell ref="BK316:BL316"/>
    <mergeCell ref="BM316:BN316"/>
    <mergeCell ref="BO316:BQ316"/>
    <mergeCell ref="BS316:BT316"/>
    <mergeCell ref="BU316:CA316"/>
    <mergeCell ref="CB316:CH316"/>
    <mergeCell ref="AU316:AV316"/>
    <mergeCell ref="AW316:AX316"/>
    <mergeCell ref="AY316:AZ316"/>
    <mergeCell ref="BA316:BB316"/>
    <mergeCell ref="BC316:BD316"/>
    <mergeCell ref="BE316:BF316"/>
    <mergeCell ref="BG316:BH316"/>
    <mergeCell ref="BE313:BF313"/>
    <mergeCell ref="BG313:BH313"/>
    <mergeCell ref="B313:C313"/>
    <mergeCell ref="D313:F313"/>
    <mergeCell ref="G313:H313"/>
    <mergeCell ref="K313:L313"/>
    <mergeCell ref="M313:N313"/>
    <mergeCell ref="O313:P313"/>
    <mergeCell ref="Q313:R313"/>
    <mergeCell ref="BM315:BN315"/>
    <mergeCell ref="BO315:BQ315"/>
    <mergeCell ref="AY315:AZ315"/>
    <mergeCell ref="BA315:BB315"/>
    <mergeCell ref="BC315:BD315"/>
    <mergeCell ref="BE315:BF315"/>
    <mergeCell ref="BG315:BH315"/>
    <mergeCell ref="BI315:BJ315"/>
    <mergeCell ref="BK315:BL315"/>
    <mergeCell ref="S314:T314"/>
    <mergeCell ref="U314:V314"/>
    <mergeCell ref="W314:X314"/>
    <mergeCell ref="Y314:Z314"/>
    <mergeCell ref="AA314:AB314"/>
    <mergeCell ref="AC314:AD314"/>
    <mergeCell ref="AE314:AF314"/>
    <mergeCell ref="AG314:AH314"/>
    <mergeCell ref="AI314:AJ314"/>
    <mergeCell ref="AK314:AL314"/>
    <mergeCell ref="AM314:AN314"/>
    <mergeCell ref="AO314:AP314"/>
    <mergeCell ref="AQ314:AR314"/>
    <mergeCell ref="AS314:AT314"/>
    <mergeCell ref="B314:C314"/>
    <mergeCell ref="D314:F314"/>
    <mergeCell ref="G314:H314"/>
    <mergeCell ref="K314:L314"/>
    <mergeCell ref="M314:N314"/>
    <mergeCell ref="O314:P314"/>
    <mergeCell ref="Q314:R314"/>
    <mergeCell ref="B315:C315"/>
    <mergeCell ref="D315:F315"/>
    <mergeCell ref="G315:H315"/>
    <mergeCell ref="K315:L315"/>
    <mergeCell ref="M315:N315"/>
    <mergeCell ref="O315:P315"/>
    <mergeCell ref="Q315:R315"/>
    <mergeCell ref="S315:T315"/>
    <mergeCell ref="U315:V315"/>
    <mergeCell ref="W315:X315"/>
    <mergeCell ref="Y315:Z315"/>
    <mergeCell ref="AA315:AB315"/>
    <mergeCell ref="AC315:AD315"/>
    <mergeCell ref="AE315:AF315"/>
    <mergeCell ref="AU314:AV314"/>
    <mergeCell ref="AW314:AX314"/>
    <mergeCell ref="AY314:AZ314"/>
    <mergeCell ref="BA314:BB314"/>
    <mergeCell ref="BC314:BD314"/>
    <mergeCell ref="BE314:BF314"/>
    <mergeCell ref="BG314:BH314"/>
    <mergeCell ref="B311:C311"/>
    <mergeCell ref="D311:F311"/>
    <mergeCell ref="G311:H311"/>
    <mergeCell ref="K311:L311"/>
    <mergeCell ref="M311:N311"/>
    <mergeCell ref="O311:P311"/>
    <mergeCell ref="Q311:R311"/>
    <mergeCell ref="B312:C312"/>
    <mergeCell ref="D312:F312"/>
    <mergeCell ref="G312:H312"/>
    <mergeCell ref="K312:L312"/>
    <mergeCell ref="M312:N312"/>
    <mergeCell ref="O312:P312"/>
    <mergeCell ref="Q312:R312"/>
    <mergeCell ref="S312:T312"/>
    <mergeCell ref="U312:V312"/>
    <mergeCell ref="W312:X312"/>
    <mergeCell ref="Y312:Z312"/>
    <mergeCell ref="AA312:AB312"/>
    <mergeCell ref="AC312:AD312"/>
    <mergeCell ref="AE312:AF312"/>
    <mergeCell ref="AU311:AV311"/>
    <mergeCell ref="AW311:AX311"/>
    <mergeCell ref="AY311:AZ311"/>
    <mergeCell ref="BA311:BB311"/>
    <mergeCell ref="BC311:BD311"/>
    <mergeCell ref="BE311:BF311"/>
    <mergeCell ref="BG311:BH311"/>
    <mergeCell ref="BS312:BT312"/>
    <mergeCell ref="BU312:CA312"/>
    <mergeCell ref="CB312:CH312"/>
    <mergeCell ref="BI311:BJ311"/>
    <mergeCell ref="BK311:BL311"/>
    <mergeCell ref="BM311:BN311"/>
    <mergeCell ref="BO311:BQ311"/>
    <mergeCell ref="BS311:BT311"/>
    <mergeCell ref="BU311:CA311"/>
    <mergeCell ref="CB311:CH311"/>
    <mergeCell ref="AU312:AV312"/>
    <mergeCell ref="AW312:AX312"/>
    <mergeCell ref="AG312:AH312"/>
    <mergeCell ref="AI312:AJ312"/>
    <mergeCell ref="AK312:AL312"/>
    <mergeCell ref="AM312:AN312"/>
    <mergeCell ref="AO312:AP312"/>
    <mergeCell ref="AQ312:AR312"/>
    <mergeCell ref="AS312:AT312"/>
    <mergeCell ref="AY317:AZ317"/>
    <mergeCell ref="BA317:BB317"/>
    <mergeCell ref="BC317:BD317"/>
    <mergeCell ref="BE317:BF317"/>
    <mergeCell ref="BG317:BH317"/>
    <mergeCell ref="BS318:BT318"/>
    <mergeCell ref="BU318:CA318"/>
    <mergeCell ref="CB318:CH318"/>
    <mergeCell ref="BI317:BJ317"/>
    <mergeCell ref="BK317:BL317"/>
    <mergeCell ref="BM317:BN317"/>
    <mergeCell ref="BO317:BQ317"/>
    <mergeCell ref="BS317:BT317"/>
    <mergeCell ref="BU317:CA317"/>
    <mergeCell ref="CB317:CH317"/>
    <mergeCell ref="BM312:BN312"/>
    <mergeCell ref="BO312:BQ312"/>
    <mergeCell ref="AY312:AZ312"/>
    <mergeCell ref="BA312:BB312"/>
    <mergeCell ref="BC312:BD312"/>
    <mergeCell ref="BE312:BF312"/>
    <mergeCell ref="BG312:BH312"/>
    <mergeCell ref="BI312:BJ312"/>
    <mergeCell ref="BK312:BL312"/>
    <mergeCell ref="S311:T311"/>
    <mergeCell ref="U311:V311"/>
    <mergeCell ref="W311:X311"/>
    <mergeCell ref="Y311:Z311"/>
    <mergeCell ref="AA311:AB311"/>
    <mergeCell ref="AC311:AD311"/>
    <mergeCell ref="AE311:AF311"/>
    <mergeCell ref="AG311:AH311"/>
    <mergeCell ref="AI311:AJ311"/>
    <mergeCell ref="AK311:AL311"/>
    <mergeCell ref="AM311:AN311"/>
    <mergeCell ref="AO311:AP311"/>
    <mergeCell ref="AQ311:AR311"/>
    <mergeCell ref="AS311:AT311"/>
    <mergeCell ref="S313:T313"/>
    <mergeCell ref="U313:V313"/>
    <mergeCell ref="W313:X313"/>
    <mergeCell ref="Y313:Z313"/>
    <mergeCell ref="AA313:AB313"/>
    <mergeCell ref="AC313:AD313"/>
    <mergeCell ref="AE313:AF313"/>
    <mergeCell ref="AG313:AH313"/>
    <mergeCell ref="AI313:AJ313"/>
    <mergeCell ref="AK313:AL313"/>
    <mergeCell ref="AM313:AN313"/>
    <mergeCell ref="AO313:AP313"/>
    <mergeCell ref="AQ313:AR313"/>
    <mergeCell ref="AS313:AT313"/>
    <mergeCell ref="BI313:BJ313"/>
    <mergeCell ref="BK313:BL313"/>
    <mergeCell ref="BM313:BN313"/>
    <mergeCell ref="BO313:BQ313"/>
    <mergeCell ref="BS313:BT313"/>
    <mergeCell ref="BU313:CA313"/>
    <mergeCell ref="CB313:CH313"/>
    <mergeCell ref="AU313:AV313"/>
    <mergeCell ref="AW313:AX313"/>
    <mergeCell ref="AY313:AZ313"/>
    <mergeCell ref="BA313:BB313"/>
    <mergeCell ref="BC313:BD313"/>
    <mergeCell ref="BO310:BQ310"/>
    <mergeCell ref="BS310:BT310"/>
    <mergeCell ref="BU310:CA310"/>
    <mergeCell ref="CB310:CH310"/>
    <mergeCell ref="AU310:AV310"/>
    <mergeCell ref="AW310:AX310"/>
    <mergeCell ref="AY310:AZ310"/>
    <mergeCell ref="BA310:BB310"/>
    <mergeCell ref="BC310:BD310"/>
    <mergeCell ref="BE310:BF310"/>
    <mergeCell ref="BG310:BH310"/>
    <mergeCell ref="B310:C310"/>
    <mergeCell ref="D310:F310"/>
    <mergeCell ref="G310:H310"/>
    <mergeCell ref="K310:L310"/>
    <mergeCell ref="M310:N310"/>
    <mergeCell ref="O310:P310"/>
    <mergeCell ref="Q310:R310"/>
    <mergeCell ref="BM318:BN318"/>
    <mergeCell ref="BO318:BQ318"/>
    <mergeCell ref="AY318:AZ318"/>
    <mergeCell ref="BA318:BB318"/>
    <mergeCell ref="BC318:BD318"/>
    <mergeCell ref="BE318:BF318"/>
    <mergeCell ref="BG318:BH318"/>
    <mergeCell ref="BI318:BJ318"/>
    <mergeCell ref="BK318:BL318"/>
    <mergeCell ref="S317:T317"/>
    <mergeCell ref="U317:V317"/>
    <mergeCell ref="W317:X317"/>
    <mergeCell ref="Y317:Z317"/>
    <mergeCell ref="AA317:AB317"/>
    <mergeCell ref="AC317:AD317"/>
    <mergeCell ref="AE317:AF317"/>
    <mergeCell ref="AG317:AH317"/>
    <mergeCell ref="AI317:AJ317"/>
    <mergeCell ref="AK317:AL317"/>
    <mergeCell ref="AM317:AN317"/>
    <mergeCell ref="AO317:AP317"/>
    <mergeCell ref="AQ317:AR317"/>
    <mergeCell ref="AS317:AT317"/>
    <mergeCell ref="B317:C317"/>
    <mergeCell ref="D317:F317"/>
    <mergeCell ref="G317:H317"/>
    <mergeCell ref="K317:L317"/>
    <mergeCell ref="M317:N317"/>
    <mergeCell ref="O317:P317"/>
    <mergeCell ref="Q317:R317"/>
    <mergeCell ref="B318:C318"/>
    <mergeCell ref="D318:F318"/>
    <mergeCell ref="G318:H318"/>
    <mergeCell ref="K318:L318"/>
    <mergeCell ref="M318:N318"/>
    <mergeCell ref="O318:P318"/>
    <mergeCell ref="Q318:R318"/>
    <mergeCell ref="S318:T318"/>
    <mergeCell ref="U318:V318"/>
    <mergeCell ref="W318:X318"/>
    <mergeCell ref="Y318:Z318"/>
    <mergeCell ref="AA318:AB318"/>
    <mergeCell ref="AC318:AD318"/>
    <mergeCell ref="AE318:AF318"/>
    <mergeCell ref="AU317:AV317"/>
    <mergeCell ref="AW317:AX317"/>
    <mergeCell ref="B307:C307"/>
    <mergeCell ref="D307:F307"/>
    <mergeCell ref="G307:H307"/>
    <mergeCell ref="K307:L307"/>
    <mergeCell ref="M307:N307"/>
    <mergeCell ref="O307:P307"/>
    <mergeCell ref="Q307:R307"/>
    <mergeCell ref="AU309:AV309"/>
    <mergeCell ref="AW309:AX309"/>
    <mergeCell ref="AG309:AH309"/>
    <mergeCell ref="AI309:AJ309"/>
    <mergeCell ref="AK309:AL309"/>
    <mergeCell ref="AM309:AN309"/>
    <mergeCell ref="AO309:AP309"/>
    <mergeCell ref="AQ309:AR309"/>
    <mergeCell ref="AS309:AT309"/>
    <mergeCell ref="S310:T310"/>
    <mergeCell ref="U310:V310"/>
    <mergeCell ref="W310:X310"/>
    <mergeCell ref="Y310:Z310"/>
    <mergeCell ref="AA310:AB310"/>
    <mergeCell ref="AC310:AD310"/>
    <mergeCell ref="AE310:AF310"/>
    <mergeCell ref="AG310:AH310"/>
    <mergeCell ref="AI310:AJ310"/>
    <mergeCell ref="AK310:AL310"/>
    <mergeCell ref="AM310:AN310"/>
    <mergeCell ref="AO310:AP310"/>
    <mergeCell ref="AQ310:AR310"/>
    <mergeCell ref="AS310:AT310"/>
    <mergeCell ref="BI310:BJ310"/>
    <mergeCell ref="BK310:BL310"/>
    <mergeCell ref="BM310:BN310"/>
    <mergeCell ref="BS306:BT306"/>
    <mergeCell ref="BU306:CA306"/>
    <mergeCell ref="CB306:CH306"/>
    <mergeCell ref="BI305:BJ305"/>
    <mergeCell ref="BK305:BL305"/>
    <mergeCell ref="BM305:BN305"/>
    <mergeCell ref="BO305:BQ305"/>
    <mergeCell ref="BS305:BT305"/>
    <mergeCell ref="BU305:CA305"/>
    <mergeCell ref="CB305:CH305"/>
    <mergeCell ref="AU306:AV306"/>
    <mergeCell ref="AW306:AX306"/>
    <mergeCell ref="AG306:AH306"/>
    <mergeCell ref="AI306:AJ306"/>
    <mergeCell ref="AK306:AL306"/>
    <mergeCell ref="AM306:AN306"/>
    <mergeCell ref="AO306:AP306"/>
    <mergeCell ref="AQ306:AR306"/>
    <mergeCell ref="AS306:AT306"/>
    <mergeCell ref="S307:T307"/>
    <mergeCell ref="U307:V307"/>
    <mergeCell ref="W307:X307"/>
    <mergeCell ref="Y307:Z307"/>
    <mergeCell ref="AA307:AB307"/>
    <mergeCell ref="AC307:AD307"/>
    <mergeCell ref="AE307:AF307"/>
    <mergeCell ref="AG307:AH307"/>
    <mergeCell ref="AI307:AJ307"/>
    <mergeCell ref="AK307:AL307"/>
    <mergeCell ref="AM307:AN307"/>
    <mergeCell ref="AO307:AP307"/>
    <mergeCell ref="AQ307:AR307"/>
    <mergeCell ref="AS307:AT307"/>
    <mergeCell ref="BI307:BJ307"/>
    <mergeCell ref="BK307:BL307"/>
    <mergeCell ref="BM307:BN307"/>
    <mergeCell ref="BO307:BQ307"/>
    <mergeCell ref="BS307:BT307"/>
    <mergeCell ref="BU307:CA307"/>
    <mergeCell ref="CB307:CH307"/>
    <mergeCell ref="AU307:AV307"/>
    <mergeCell ref="AW307:AX307"/>
    <mergeCell ref="AY307:AZ307"/>
    <mergeCell ref="BA307:BB307"/>
    <mergeCell ref="BC307:BD307"/>
    <mergeCell ref="BE307:BF307"/>
    <mergeCell ref="BG307:BH307"/>
    <mergeCell ref="BE304:BF304"/>
    <mergeCell ref="BG304:BH304"/>
    <mergeCell ref="B304:C304"/>
    <mergeCell ref="D304:F304"/>
    <mergeCell ref="G304:H304"/>
    <mergeCell ref="K304:L304"/>
    <mergeCell ref="M304:N304"/>
    <mergeCell ref="O304:P304"/>
    <mergeCell ref="Q304:R304"/>
    <mergeCell ref="BM306:BN306"/>
    <mergeCell ref="BO306:BQ306"/>
    <mergeCell ref="AY306:AZ306"/>
    <mergeCell ref="BA306:BB306"/>
    <mergeCell ref="BC306:BD306"/>
    <mergeCell ref="BE306:BF306"/>
    <mergeCell ref="BG306:BH306"/>
    <mergeCell ref="BI306:BJ306"/>
    <mergeCell ref="BK306:BL306"/>
    <mergeCell ref="S305:T305"/>
    <mergeCell ref="U305:V305"/>
    <mergeCell ref="W305:X305"/>
    <mergeCell ref="Y305:Z305"/>
    <mergeCell ref="AA305:AB305"/>
    <mergeCell ref="AC305:AD305"/>
    <mergeCell ref="AE305:AF305"/>
    <mergeCell ref="AG305:AH305"/>
    <mergeCell ref="AI305:AJ305"/>
    <mergeCell ref="AK305:AL305"/>
    <mergeCell ref="AM305:AN305"/>
    <mergeCell ref="AO305:AP305"/>
    <mergeCell ref="AQ305:AR305"/>
    <mergeCell ref="AS305:AT305"/>
    <mergeCell ref="B305:C305"/>
    <mergeCell ref="D305:F305"/>
    <mergeCell ref="G305:H305"/>
    <mergeCell ref="K305:L305"/>
    <mergeCell ref="M305:N305"/>
    <mergeCell ref="O305:P305"/>
    <mergeCell ref="Q305:R305"/>
    <mergeCell ref="B306:C306"/>
    <mergeCell ref="D306:F306"/>
    <mergeCell ref="G306:H306"/>
    <mergeCell ref="K306:L306"/>
    <mergeCell ref="M306:N306"/>
    <mergeCell ref="O306:P306"/>
    <mergeCell ref="Q306:R306"/>
    <mergeCell ref="S306:T306"/>
    <mergeCell ref="U306:V306"/>
    <mergeCell ref="W306:X306"/>
    <mergeCell ref="Y306:Z306"/>
    <mergeCell ref="AA306:AB306"/>
    <mergeCell ref="AC306:AD306"/>
    <mergeCell ref="AE306:AF306"/>
    <mergeCell ref="AU305:AV305"/>
    <mergeCell ref="AW305:AX305"/>
    <mergeCell ref="AY305:AZ305"/>
    <mergeCell ref="BA305:BB305"/>
    <mergeCell ref="BC305:BD305"/>
    <mergeCell ref="BE305:BF305"/>
    <mergeCell ref="BG305:BH305"/>
    <mergeCell ref="B302:C302"/>
    <mergeCell ref="D302:F302"/>
    <mergeCell ref="G302:H302"/>
    <mergeCell ref="K302:L302"/>
    <mergeCell ref="M302:N302"/>
    <mergeCell ref="O302:P302"/>
    <mergeCell ref="Q302:R302"/>
    <mergeCell ref="B303:C303"/>
    <mergeCell ref="D303:F303"/>
    <mergeCell ref="G303:H303"/>
    <mergeCell ref="K303:L303"/>
    <mergeCell ref="M303:N303"/>
    <mergeCell ref="O303:P303"/>
    <mergeCell ref="Q303:R303"/>
    <mergeCell ref="S303:T303"/>
    <mergeCell ref="U303:V303"/>
    <mergeCell ref="W303:X303"/>
    <mergeCell ref="Y303:Z303"/>
    <mergeCell ref="AA303:AB303"/>
    <mergeCell ref="AC303:AD303"/>
    <mergeCell ref="AE303:AF303"/>
    <mergeCell ref="AU302:AV302"/>
    <mergeCell ref="AW302:AX302"/>
    <mergeCell ref="AY302:AZ302"/>
    <mergeCell ref="BA302:BB302"/>
    <mergeCell ref="BC302:BD302"/>
    <mergeCell ref="BE302:BF302"/>
    <mergeCell ref="BG302:BH302"/>
    <mergeCell ref="BS303:BT303"/>
    <mergeCell ref="BU303:CA303"/>
    <mergeCell ref="CB303:CH303"/>
    <mergeCell ref="BI302:BJ302"/>
    <mergeCell ref="BK302:BL302"/>
    <mergeCell ref="BM302:BN302"/>
    <mergeCell ref="BO302:BQ302"/>
    <mergeCell ref="BS302:BT302"/>
    <mergeCell ref="BU302:CA302"/>
    <mergeCell ref="CB302:CH302"/>
    <mergeCell ref="AU303:AV303"/>
    <mergeCell ref="AW303:AX303"/>
    <mergeCell ref="AG303:AH303"/>
    <mergeCell ref="AI303:AJ303"/>
    <mergeCell ref="AK303:AL303"/>
    <mergeCell ref="AM303:AN303"/>
    <mergeCell ref="AO303:AP303"/>
    <mergeCell ref="AQ303:AR303"/>
    <mergeCell ref="AS303:AT303"/>
    <mergeCell ref="AY308:AZ308"/>
    <mergeCell ref="BA308:BB308"/>
    <mergeCell ref="BC308:BD308"/>
    <mergeCell ref="BE308:BF308"/>
    <mergeCell ref="BG308:BH308"/>
    <mergeCell ref="BS309:BT309"/>
    <mergeCell ref="BU309:CA309"/>
    <mergeCell ref="CB309:CH309"/>
    <mergeCell ref="BI308:BJ308"/>
    <mergeCell ref="BK308:BL308"/>
    <mergeCell ref="BM308:BN308"/>
    <mergeCell ref="BO308:BQ308"/>
    <mergeCell ref="BS308:BT308"/>
    <mergeCell ref="BU308:CA308"/>
    <mergeCell ref="CB308:CH308"/>
    <mergeCell ref="BM303:BN303"/>
    <mergeCell ref="BO303:BQ303"/>
    <mergeCell ref="AY303:AZ303"/>
    <mergeCell ref="BA303:BB303"/>
    <mergeCell ref="BC303:BD303"/>
    <mergeCell ref="BE303:BF303"/>
    <mergeCell ref="BG303:BH303"/>
    <mergeCell ref="BI303:BJ303"/>
    <mergeCell ref="BK303:BL303"/>
    <mergeCell ref="S302:T302"/>
    <mergeCell ref="U302:V302"/>
    <mergeCell ref="W302:X302"/>
    <mergeCell ref="Y302:Z302"/>
    <mergeCell ref="AA302:AB302"/>
    <mergeCell ref="AC302:AD302"/>
    <mergeCell ref="AE302:AF302"/>
    <mergeCell ref="AG302:AH302"/>
    <mergeCell ref="AI302:AJ302"/>
    <mergeCell ref="AK302:AL302"/>
    <mergeCell ref="AM302:AN302"/>
    <mergeCell ref="AO302:AP302"/>
    <mergeCell ref="AQ302:AR302"/>
    <mergeCell ref="AS302:AT302"/>
    <mergeCell ref="S304:T304"/>
    <mergeCell ref="U304:V304"/>
    <mergeCell ref="W304:X304"/>
    <mergeCell ref="Y304:Z304"/>
    <mergeCell ref="AA304:AB304"/>
    <mergeCell ref="AC304:AD304"/>
    <mergeCell ref="AE304:AF304"/>
    <mergeCell ref="AG304:AH304"/>
    <mergeCell ref="AI304:AJ304"/>
    <mergeCell ref="AK304:AL304"/>
    <mergeCell ref="AM304:AN304"/>
    <mergeCell ref="AO304:AP304"/>
    <mergeCell ref="AQ304:AR304"/>
    <mergeCell ref="AS304:AT304"/>
    <mergeCell ref="BI304:BJ304"/>
    <mergeCell ref="BK304:BL304"/>
    <mergeCell ref="BM304:BN304"/>
    <mergeCell ref="BO304:BQ304"/>
    <mergeCell ref="BS304:BT304"/>
    <mergeCell ref="BU304:CA304"/>
    <mergeCell ref="CB304:CH304"/>
    <mergeCell ref="AU304:AV304"/>
    <mergeCell ref="AW304:AX304"/>
    <mergeCell ref="AY304:AZ304"/>
    <mergeCell ref="BA304:BB304"/>
    <mergeCell ref="BC304:BD304"/>
    <mergeCell ref="BO301:BQ301"/>
    <mergeCell ref="BS301:BT301"/>
    <mergeCell ref="BU301:CA301"/>
    <mergeCell ref="CB301:CH301"/>
    <mergeCell ref="AU301:AV301"/>
    <mergeCell ref="AW301:AX301"/>
    <mergeCell ref="AY301:AZ301"/>
    <mergeCell ref="BA301:BB301"/>
    <mergeCell ref="BC301:BD301"/>
    <mergeCell ref="BE301:BF301"/>
    <mergeCell ref="BG301:BH301"/>
    <mergeCell ref="B301:C301"/>
    <mergeCell ref="D301:F301"/>
    <mergeCell ref="G301:H301"/>
    <mergeCell ref="K301:L301"/>
    <mergeCell ref="M301:N301"/>
    <mergeCell ref="O301:P301"/>
    <mergeCell ref="Q301:R301"/>
    <mergeCell ref="BM309:BN309"/>
    <mergeCell ref="BO309:BQ309"/>
    <mergeCell ref="AY309:AZ309"/>
    <mergeCell ref="BA309:BB309"/>
    <mergeCell ref="BC309:BD309"/>
    <mergeCell ref="BE309:BF309"/>
    <mergeCell ref="BG309:BH309"/>
    <mergeCell ref="BI309:BJ309"/>
    <mergeCell ref="BK309:BL309"/>
    <mergeCell ref="S308:T308"/>
    <mergeCell ref="U308:V308"/>
    <mergeCell ref="W308:X308"/>
    <mergeCell ref="Y308:Z308"/>
    <mergeCell ref="AA308:AB308"/>
    <mergeCell ref="AC308:AD308"/>
    <mergeCell ref="AE308:AF308"/>
    <mergeCell ref="AG308:AH308"/>
    <mergeCell ref="AI308:AJ308"/>
    <mergeCell ref="AK308:AL308"/>
    <mergeCell ref="AM308:AN308"/>
    <mergeCell ref="AO308:AP308"/>
    <mergeCell ref="AQ308:AR308"/>
    <mergeCell ref="AS308:AT308"/>
    <mergeCell ref="B308:C308"/>
    <mergeCell ref="D308:F308"/>
    <mergeCell ref="G308:H308"/>
    <mergeCell ref="K308:L308"/>
    <mergeCell ref="M308:N308"/>
    <mergeCell ref="O308:P308"/>
    <mergeCell ref="Q308:R308"/>
    <mergeCell ref="B309:C309"/>
    <mergeCell ref="D309:F309"/>
    <mergeCell ref="G309:H309"/>
    <mergeCell ref="K309:L309"/>
    <mergeCell ref="M309:N309"/>
    <mergeCell ref="O309:P309"/>
    <mergeCell ref="Q309:R309"/>
    <mergeCell ref="S309:T309"/>
    <mergeCell ref="U309:V309"/>
    <mergeCell ref="W309:X309"/>
    <mergeCell ref="Y309:Z309"/>
    <mergeCell ref="AA309:AB309"/>
    <mergeCell ref="AC309:AD309"/>
    <mergeCell ref="AE309:AF309"/>
    <mergeCell ref="AU308:AV308"/>
    <mergeCell ref="AW308:AX308"/>
    <mergeCell ref="B298:C298"/>
    <mergeCell ref="D298:F298"/>
    <mergeCell ref="G298:H298"/>
    <mergeCell ref="K298:L298"/>
    <mergeCell ref="M298:N298"/>
    <mergeCell ref="O298:P298"/>
    <mergeCell ref="Q298:R298"/>
    <mergeCell ref="AU300:AV300"/>
    <mergeCell ref="AW300:AX300"/>
    <mergeCell ref="AG300:AH300"/>
    <mergeCell ref="AI300:AJ300"/>
    <mergeCell ref="AK300:AL300"/>
    <mergeCell ref="AM300:AN300"/>
    <mergeCell ref="AO300:AP300"/>
    <mergeCell ref="AQ300:AR300"/>
    <mergeCell ref="AS300:AT300"/>
    <mergeCell ref="S301:T301"/>
    <mergeCell ref="U301:V301"/>
    <mergeCell ref="W301:X301"/>
    <mergeCell ref="Y301:Z301"/>
    <mergeCell ref="AA301:AB301"/>
    <mergeCell ref="AC301:AD301"/>
    <mergeCell ref="AE301:AF301"/>
    <mergeCell ref="AG301:AH301"/>
    <mergeCell ref="AI301:AJ301"/>
    <mergeCell ref="AK301:AL301"/>
    <mergeCell ref="AM301:AN301"/>
    <mergeCell ref="AO301:AP301"/>
    <mergeCell ref="AQ301:AR301"/>
    <mergeCell ref="AS301:AT301"/>
    <mergeCell ref="BI301:BJ301"/>
    <mergeCell ref="BK301:BL301"/>
    <mergeCell ref="BM301:BN301"/>
    <mergeCell ref="BS297:BT297"/>
    <mergeCell ref="BU297:CA297"/>
    <mergeCell ref="CB297:CH297"/>
    <mergeCell ref="BI296:BJ296"/>
    <mergeCell ref="BK296:BL296"/>
    <mergeCell ref="BM296:BN296"/>
    <mergeCell ref="BO296:BQ296"/>
    <mergeCell ref="BS296:BT296"/>
    <mergeCell ref="BU296:CA296"/>
    <mergeCell ref="CB296:CH296"/>
    <mergeCell ref="AU297:AV297"/>
    <mergeCell ref="AW297:AX297"/>
    <mergeCell ref="AG297:AH297"/>
    <mergeCell ref="AI297:AJ297"/>
    <mergeCell ref="AK297:AL297"/>
    <mergeCell ref="AM297:AN297"/>
    <mergeCell ref="AO297:AP297"/>
    <mergeCell ref="AQ297:AR297"/>
    <mergeCell ref="AS297:AT297"/>
    <mergeCell ref="S298:T298"/>
    <mergeCell ref="U298:V298"/>
    <mergeCell ref="W298:X298"/>
    <mergeCell ref="Y298:Z298"/>
    <mergeCell ref="AA298:AB298"/>
    <mergeCell ref="AC298:AD298"/>
    <mergeCell ref="AE298:AF298"/>
    <mergeCell ref="AG298:AH298"/>
    <mergeCell ref="AI298:AJ298"/>
    <mergeCell ref="AK298:AL298"/>
    <mergeCell ref="AM298:AN298"/>
    <mergeCell ref="AO298:AP298"/>
    <mergeCell ref="AQ298:AR298"/>
    <mergeCell ref="AS298:AT298"/>
    <mergeCell ref="BI298:BJ298"/>
    <mergeCell ref="BK298:BL298"/>
    <mergeCell ref="BM298:BN298"/>
    <mergeCell ref="BO298:BQ298"/>
    <mergeCell ref="BS298:BT298"/>
    <mergeCell ref="BU298:CA298"/>
    <mergeCell ref="CB298:CH298"/>
    <mergeCell ref="AU298:AV298"/>
    <mergeCell ref="AW298:AX298"/>
    <mergeCell ref="AY298:AZ298"/>
    <mergeCell ref="BA298:BB298"/>
    <mergeCell ref="BC298:BD298"/>
    <mergeCell ref="BE298:BF298"/>
    <mergeCell ref="BG298:BH298"/>
    <mergeCell ref="BE295:BF295"/>
    <mergeCell ref="BG295:BH295"/>
    <mergeCell ref="B295:C295"/>
    <mergeCell ref="D295:F295"/>
    <mergeCell ref="G295:H295"/>
    <mergeCell ref="K295:L295"/>
    <mergeCell ref="M295:N295"/>
    <mergeCell ref="O295:P295"/>
    <mergeCell ref="Q295:R295"/>
    <mergeCell ref="BM297:BN297"/>
    <mergeCell ref="BO297:BQ297"/>
    <mergeCell ref="AY297:AZ297"/>
    <mergeCell ref="BA297:BB297"/>
    <mergeCell ref="BC297:BD297"/>
    <mergeCell ref="BE297:BF297"/>
    <mergeCell ref="BG297:BH297"/>
    <mergeCell ref="BI297:BJ297"/>
    <mergeCell ref="BK297:BL297"/>
    <mergeCell ref="S296:T296"/>
    <mergeCell ref="U296:V296"/>
    <mergeCell ref="W296:X296"/>
    <mergeCell ref="Y296:Z296"/>
    <mergeCell ref="AA296:AB296"/>
    <mergeCell ref="AC296:AD296"/>
    <mergeCell ref="AE296:AF296"/>
    <mergeCell ref="AG296:AH296"/>
    <mergeCell ref="AI296:AJ296"/>
    <mergeCell ref="AK296:AL296"/>
    <mergeCell ref="AM296:AN296"/>
    <mergeCell ref="AO296:AP296"/>
    <mergeCell ref="AQ296:AR296"/>
    <mergeCell ref="AS296:AT296"/>
    <mergeCell ref="B296:C296"/>
    <mergeCell ref="D296:F296"/>
    <mergeCell ref="G296:H296"/>
    <mergeCell ref="K296:L296"/>
    <mergeCell ref="M296:N296"/>
    <mergeCell ref="O296:P296"/>
    <mergeCell ref="Q296:R296"/>
    <mergeCell ref="B297:C297"/>
    <mergeCell ref="D297:F297"/>
    <mergeCell ref="G297:H297"/>
    <mergeCell ref="K297:L297"/>
    <mergeCell ref="M297:N297"/>
    <mergeCell ref="O297:P297"/>
    <mergeCell ref="Q297:R297"/>
    <mergeCell ref="S297:T297"/>
    <mergeCell ref="U297:V297"/>
    <mergeCell ref="W297:X297"/>
    <mergeCell ref="Y297:Z297"/>
    <mergeCell ref="AA297:AB297"/>
    <mergeCell ref="AC297:AD297"/>
    <mergeCell ref="AE297:AF297"/>
    <mergeCell ref="AU296:AV296"/>
    <mergeCell ref="AW296:AX296"/>
    <mergeCell ref="AY296:AZ296"/>
    <mergeCell ref="BA296:BB296"/>
    <mergeCell ref="BC296:BD296"/>
    <mergeCell ref="BE296:BF296"/>
    <mergeCell ref="BG296:BH296"/>
    <mergeCell ref="B293:C293"/>
    <mergeCell ref="D293:F293"/>
    <mergeCell ref="G293:H293"/>
    <mergeCell ref="K293:L293"/>
    <mergeCell ref="M293:N293"/>
    <mergeCell ref="O293:P293"/>
    <mergeCell ref="Q293:R293"/>
    <mergeCell ref="B294:C294"/>
    <mergeCell ref="D294:F294"/>
    <mergeCell ref="G294:H294"/>
    <mergeCell ref="K294:L294"/>
    <mergeCell ref="M294:N294"/>
    <mergeCell ref="O294:P294"/>
    <mergeCell ref="Q294:R294"/>
    <mergeCell ref="S294:T294"/>
    <mergeCell ref="U294:V294"/>
    <mergeCell ref="W294:X294"/>
    <mergeCell ref="Y294:Z294"/>
    <mergeCell ref="AA294:AB294"/>
    <mergeCell ref="AC294:AD294"/>
    <mergeCell ref="AE294:AF294"/>
    <mergeCell ref="AU293:AV293"/>
    <mergeCell ref="AW293:AX293"/>
    <mergeCell ref="AY293:AZ293"/>
    <mergeCell ref="BA293:BB293"/>
    <mergeCell ref="BC293:BD293"/>
    <mergeCell ref="BE293:BF293"/>
    <mergeCell ref="BG293:BH293"/>
    <mergeCell ref="BS294:BT294"/>
    <mergeCell ref="BU294:CA294"/>
    <mergeCell ref="CB294:CH294"/>
    <mergeCell ref="BI293:BJ293"/>
    <mergeCell ref="BK293:BL293"/>
    <mergeCell ref="BM293:BN293"/>
    <mergeCell ref="BO293:BQ293"/>
    <mergeCell ref="BS293:BT293"/>
    <mergeCell ref="BU293:CA293"/>
    <mergeCell ref="CB293:CH293"/>
    <mergeCell ref="AU294:AV294"/>
    <mergeCell ref="AW294:AX294"/>
    <mergeCell ref="AG294:AH294"/>
    <mergeCell ref="AI294:AJ294"/>
    <mergeCell ref="AK294:AL294"/>
    <mergeCell ref="AM294:AN294"/>
    <mergeCell ref="AO294:AP294"/>
    <mergeCell ref="AQ294:AR294"/>
    <mergeCell ref="AS294:AT294"/>
    <mergeCell ref="AY299:AZ299"/>
    <mergeCell ref="BA299:BB299"/>
    <mergeCell ref="BC299:BD299"/>
    <mergeCell ref="BE299:BF299"/>
    <mergeCell ref="BG299:BH299"/>
    <mergeCell ref="BS300:BT300"/>
    <mergeCell ref="BU300:CA300"/>
    <mergeCell ref="CB300:CH300"/>
    <mergeCell ref="BI299:BJ299"/>
    <mergeCell ref="BK299:BL299"/>
    <mergeCell ref="BM299:BN299"/>
    <mergeCell ref="BO299:BQ299"/>
    <mergeCell ref="BS299:BT299"/>
    <mergeCell ref="BU299:CA299"/>
    <mergeCell ref="CB299:CH299"/>
    <mergeCell ref="BM294:BN294"/>
    <mergeCell ref="BO294:BQ294"/>
    <mergeCell ref="AY294:AZ294"/>
    <mergeCell ref="BA294:BB294"/>
    <mergeCell ref="BC294:BD294"/>
    <mergeCell ref="BE294:BF294"/>
    <mergeCell ref="BG294:BH294"/>
    <mergeCell ref="BI294:BJ294"/>
    <mergeCell ref="BK294:BL294"/>
    <mergeCell ref="S293:T293"/>
    <mergeCell ref="U293:V293"/>
    <mergeCell ref="W293:X293"/>
    <mergeCell ref="Y293:Z293"/>
    <mergeCell ref="AA293:AB293"/>
    <mergeCell ref="AC293:AD293"/>
    <mergeCell ref="AE293:AF293"/>
    <mergeCell ref="AG293:AH293"/>
    <mergeCell ref="AI293:AJ293"/>
    <mergeCell ref="AK293:AL293"/>
    <mergeCell ref="AM293:AN293"/>
    <mergeCell ref="AO293:AP293"/>
    <mergeCell ref="AQ293:AR293"/>
    <mergeCell ref="AS293:AT293"/>
    <mergeCell ref="S295:T295"/>
    <mergeCell ref="U295:V295"/>
    <mergeCell ref="W295:X295"/>
    <mergeCell ref="Y295:Z295"/>
    <mergeCell ref="AA295:AB295"/>
    <mergeCell ref="AC295:AD295"/>
    <mergeCell ref="AE295:AF295"/>
    <mergeCell ref="AG295:AH295"/>
    <mergeCell ref="AI295:AJ295"/>
    <mergeCell ref="AK295:AL295"/>
    <mergeCell ref="AM295:AN295"/>
    <mergeCell ref="AO295:AP295"/>
    <mergeCell ref="AQ295:AR295"/>
    <mergeCell ref="AS295:AT295"/>
    <mergeCell ref="BI295:BJ295"/>
    <mergeCell ref="BK295:BL295"/>
    <mergeCell ref="BM295:BN295"/>
    <mergeCell ref="BO295:BQ295"/>
    <mergeCell ref="BS295:BT295"/>
    <mergeCell ref="BU295:CA295"/>
    <mergeCell ref="CB295:CH295"/>
    <mergeCell ref="AU295:AV295"/>
    <mergeCell ref="AW295:AX295"/>
    <mergeCell ref="AY295:AZ295"/>
    <mergeCell ref="BA295:BB295"/>
    <mergeCell ref="BC295:BD295"/>
    <mergeCell ref="BO292:BQ292"/>
    <mergeCell ref="BS292:BT292"/>
    <mergeCell ref="BU292:CA292"/>
    <mergeCell ref="CB292:CH292"/>
    <mergeCell ref="AU292:AV292"/>
    <mergeCell ref="AW292:AX292"/>
    <mergeCell ref="AY292:AZ292"/>
    <mergeCell ref="BA292:BB292"/>
    <mergeCell ref="BC292:BD292"/>
    <mergeCell ref="BE292:BF292"/>
    <mergeCell ref="BG292:BH292"/>
    <mergeCell ref="B292:C292"/>
    <mergeCell ref="D292:F292"/>
    <mergeCell ref="G292:H292"/>
    <mergeCell ref="K292:L292"/>
    <mergeCell ref="M292:N292"/>
    <mergeCell ref="O292:P292"/>
    <mergeCell ref="Q292:R292"/>
    <mergeCell ref="BM300:BN300"/>
    <mergeCell ref="BO300:BQ300"/>
    <mergeCell ref="AY300:AZ300"/>
    <mergeCell ref="BA300:BB300"/>
    <mergeCell ref="BC300:BD300"/>
    <mergeCell ref="BE300:BF300"/>
    <mergeCell ref="BG300:BH300"/>
    <mergeCell ref="BI300:BJ300"/>
    <mergeCell ref="BK300:BL300"/>
    <mergeCell ref="S299:T299"/>
    <mergeCell ref="U299:V299"/>
    <mergeCell ref="W299:X299"/>
    <mergeCell ref="Y299:Z299"/>
    <mergeCell ref="AA299:AB299"/>
    <mergeCell ref="AC299:AD299"/>
    <mergeCell ref="AE299:AF299"/>
    <mergeCell ref="AG299:AH299"/>
    <mergeCell ref="AI299:AJ299"/>
    <mergeCell ref="AK299:AL299"/>
    <mergeCell ref="AM299:AN299"/>
    <mergeCell ref="AO299:AP299"/>
    <mergeCell ref="AQ299:AR299"/>
    <mergeCell ref="AS299:AT299"/>
    <mergeCell ref="B299:C299"/>
    <mergeCell ref="D299:F299"/>
    <mergeCell ref="G299:H299"/>
    <mergeCell ref="K299:L299"/>
    <mergeCell ref="M299:N299"/>
    <mergeCell ref="O299:P299"/>
    <mergeCell ref="Q299:R299"/>
    <mergeCell ref="B300:C300"/>
    <mergeCell ref="D300:F300"/>
    <mergeCell ref="G300:H300"/>
    <mergeCell ref="K300:L300"/>
    <mergeCell ref="M300:N300"/>
    <mergeCell ref="O300:P300"/>
    <mergeCell ref="Q300:R300"/>
    <mergeCell ref="S300:T300"/>
    <mergeCell ref="U300:V300"/>
    <mergeCell ref="W300:X300"/>
    <mergeCell ref="Y300:Z300"/>
    <mergeCell ref="AA300:AB300"/>
    <mergeCell ref="AC300:AD300"/>
    <mergeCell ref="AE300:AF300"/>
    <mergeCell ref="AU299:AV299"/>
    <mergeCell ref="AW299:AX299"/>
    <mergeCell ref="B289:C289"/>
    <mergeCell ref="D289:F289"/>
    <mergeCell ref="G289:H289"/>
    <mergeCell ref="K289:L289"/>
    <mergeCell ref="M289:N289"/>
    <mergeCell ref="O289:P289"/>
    <mergeCell ref="Q289:R289"/>
    <mergeCell ref="AU291:AV291"/>
    <mergeCell ref="AW291:AX291"/>
    <mergeCell ref="AG291:AH291"/>
    <mergeCell ref="AI291:AJ291"/>
    <mergeCell ref="AK291:AL291"/>
    <mergeCell ref="AM291:AN291"/>
    <mergeCell ref="AO291:AP291"/>
    <mergeCell ref="AQ291:AR291"/>
    <mergeCell ref="AS291:AT291"/>
    <mergeCell ref="S292:T292"/>
    <mergeCell ref="U292:V292"/>
    <mergeCell ref="W292:X292"/>
    <mergeCell ref="Y292:Z292"/>
    <mergeCell ref="AA292:AB292"/>
    <mergeCell ref="AC292:AD292"/>
    <mergeCell ref="AE292:AF292"/>
    <mergeCell ref="AG292:AH292"/>
    <mergeCell ref="AI292:AJ292"/>
    <mergeCell ref="AK292:AL292"/>
    <mergeCell ref="AM292:AN292"/>
    <mergeCell ref="AO292:AP292"/>
    <mergeCell ref="AQ292:AR292"/>
    <mergeCell ref="AS292:AT292"/>
    <mergeCell ref="BI292:BJ292"/>
    <mergeCell ref="BK292:BL292"/>
    <mergeCell ref="BM292:BN292"/>
    <mergeCell ref="BS288:BT288"/>
    <mergeCell ref="BU288:CA288"/>
    <mergeCell ref="CB288:CH288"/>
    <mergeCell ref="BI287:BJ287"/>
    <mergeCell ref="BK287:BL287"/>
    <mergeCell ref="BM287:BN287"/>
    <mergeCell ref="BO287:BQ287"/>
    <mergeCell ref="BS287:BT287"/>
    <mergeCell ref="BU287:CA287"/>
    <mergeCell ref="CB287:CH287"/>
    <mergeCell ref="AU288:AV288"/>
    <mergeCell ref="AW288:AX288"/>
    <mergeCell ref="AG288:AH288"/>
    <mergeCell ref="AI288:AJ288"/>
    <mergeCell ref="AK288:AL288"/>
    <mergeCell ref="AM288:AN288"/>
    <mergeCell ref="AO288:AP288"/>
    <mergeCell ref="AQ288:AR288"/>
    <mergeCell ref="AS288:AT288"/>
    <mergeCell ref="S289:T289"/>
    <mergeCell ref="U289:V289"/>
    <mergeCell ref="W289:X289"/>
    <mergeCell ref="Y289:Z289"/>
    <mergeCell ref="AA289:AB289"/>
    <mergeCell ref="AC289:AD289"/>
    <mergeCell ref="AE289:AF289"/>
    <mergeCell ref="AG289:AH289"/>
    <mergeCell ref="AI289:AJ289"/>
    <mergeCell ref="AK289:AL289"/>
    <mergeCell ref="AM289:AN289"/>
    <mergeCell ref="AO289:AP289"/>
    <mergeCell ref="AQ289:AR289"/>
    <mergeCell ref="AS289:AT289"/>
    <mergeCell ref="BI289:BJ289"/>
    <mergeCell ref="BK289:BL289"/>
    <mergeCell ref="BM289:BN289"/>
    <mergeCell ref="BO289:BQ289"/>
    <mergeCell ref="BS289:BT289"/>
    <mergeCell ref="BU289:CA289"/>
    <mergeCell ref="CB289:CH289"/>
    <mergeCell ref="AU289:AV289"/>
    <mergeCell ref="AW289:AX289"/>
    <mergeCell ref="AY289:AZ289"/>
    <mergeCell ref="BA289:BB289"/>
    <mergeCell ref="BC289:BD289"/>
    <mergeCell ref="BE289:BF289"/>
    <mergeCell ref="BG289:BH289"/>
    <mergeCell ref="BE286:BF286"/>
    <mergeCell ref="BG286:BH286"/>
    <mergeCell ref="B286:C286"/>
    <mergeCell ref="D286:F286"/>
    <mergeCell ref="G286:H286"/>
    <mergeCell ref="K286:L286"/>
    <mergeCell ref="M286:N286"/>
    <mergeCell ref="O286:P286"/>
    <mergeCell ref="Q286:R286"/>
    <mergeCell ref="BM288:BN288"/>
    <mergeCell ref="BO288:BQ288"/>
    <mergeCell ref="AY288:AZ288"/>
    <mergeCell ref="BA288:BB288"/>
    <mergeCell ref="BC288:BD288"/>
    <mergeCell ref="BE288:BF288"/>
    <mergeCell ref="BG288:BH288"/>
    <mergeCell ref="BI288:BJ288"/>
    <mergeCell ref="BK288:BL288"/>
    <mergeCell ref="S287:T287"/>
    <mergeCell ref="U287:V287"/>
    <mergeCell ref="W287:X287"/>
    <mergeCell ref="Y287:Z287"/>
    <mergeCell ref="AA287:AB287"/>
    <mergeCell ref="AC287:AD287"/>
    <mergeCell ref="AE287:AF287"/>
    <mergeCell ref="AG287:AH287"/>
    <mergeCell ref="AI287:AJ287"/>
    <mergeCell ref="AK287:AL287"/>
    <mergeCell ref="AM287:AN287"/>
    <mergeCell ref="AO287:AP287"/>
    <mergeCell ref="AQ287:AR287"/>
    <mergeCell ref="AS287:AT287"/>
    <mergeCell ref="B287:C287"/>
    <mergeCell ref="D287:F287"/>
    <mergeCell ref="G287:H287"/>
    <mergeCell ref="K287:L287"/>
    <mergeCell ref="M287:N287"/>
    <mergeCell ref="O287:P287"/>
    <mergeCell ref="Q287:R287"/>
    <mergeCell ref="B288:C288"/>
    <mergeCell ref="D288:F288"/>
    <mergeCell ref="G288:H288"/>
    <mergeCell ref="K288:L288"/>
    <mergeCell ref="M288:N288"/>
    <mergeCell ref="O288:P288"/>
    <mergeCell ref="Q288:R288"/>
    <mergeCell ref="S288:T288"/>
    <mergeCell ref="U288:V288"/>
    <mergeCell ref="W288:X288"/>
    <mergeCell ref="Y288:Z288"/>
    <mergeCell ref="AA288:AB288"/>
    <mergeCell ref="AC288:AD288"/>
    <mergeCell ref="AE288:AF288"/>
    <mergeCell ref="AU287:AV287"/>
    <mergeCell ref="AW287:AX287"/>
    <mergeCell ref="AY287:AZ287"/>
    <mergeCell ref="BA287:BB287"/>
    <mergeCell ref="BC287:BD287"/>
    <mergeCell ref="BE287:BF287"/>
    <mergeCell ref="BG287:BH287"/>
    <mergeCell ref="B284:C284"/>
    <mergeCell ref="D284:F284"/>
    <mergeCell ref="G284:H284"/>
    <mergeCell ref="K284:L284"/>
    <mergeCell ref="M284:N284"/>
    <mergeCell ref="O284:P284"/>
    <mergeCell ref="Q284:R284"/>
    <mergeCell ref="B285:C285"/>
    <mergeCell ref="D285:F285"/>
    <mergeCell ref="G285:H285"/>
    <mergeCell ref="K285:L285"/>
    <mergeCell ref="M285:N285"/>
    <mergeCell ref="O285:P285"/>
    <mergeCell ref="Q285:R285"/>
    <mergeCell ref="S285:T285"/>
    <mergeCell ref="U285:V285"/>
    <mergeCell ref="W285:X285"/>
    <mergeCell ref="Y285:Z285"/>
    <mergeCell ref="AA285:AB285"/>
    <mergeCell ref="AC285:AD285"/>
    <mergeCell ref="AE285:AF285"/>
    <mergeCell ref="AU284:AV284"/>
    <mergeCell ref="AW284:AX284"/>
    <mergeCell ref="AY284:AZ284"/>
    <mergeCell ref="BA284:BB284"/>
    <mergeCell ref="BC284:BD284"/>
    <mergeCell ref="BE284:BF284"/>
    <mergeCell ref="BG284:BH284"/>
    <mergeCell ref="BS285:BT285"/>
    <mergeCell ref="BU285:CA285"/>
    <mergeCell ref="CB285:CH285"/>
    <mergeCell ref="BI284:BJ284"/>
    <mergeCell ref="BK284:BL284"/>
    <mergeCell ref="BM284:BN284"/>
    <mergeCell ref="BO284:BQ284"/>
    <mergeCell ref="BS284:BT284"/>
    <mergeCell ref="BU284:CA284"/>
    <mergeCell ref="CB284:CH284"/>
    <mergeCell ref="AU285:AV285"/>
    <mergeCell ref="AW285:AX285"/>
    <mergeCell ref="AG285:AH285"/>
    <mergeCell ref="AI285:AJ285"/>
    <mergeCell ref="AK285:AL285"/>
    <mergeCell ref="AM285:AN285"/>
    <mergeCell ref="AO285:AP285"/>
    <mergeCell ref="AQ285:AR285"/>
    <mergeCell ref="AS285:AT285"/>
    <mergeCell ref="AY290:AZ290"/>
    <mergeCell ref="BA290:BB290"/>
    <mergeCell ref="BC290:BD290"/>
    <mergeCell ref="BE290:BF290"/>
    <mergeCell ref="BG290:BH290"/>
    <mergeCell ref="BS291:BT291"/>
    <mergeCell ref="BU291:CA291"/>
    <mergeCell ref="CB291:CH291"/>
    <mergeCell ref="BI290:BJ290"/>
    <mergeCell ref="BK290:BL290"/>
    <mergeCell ref="BM290:BN290"/>
    <mergeCell ref="BO290:BQ290"/>
    <mergeCell ref="BS290:BT290"/>
    <mergeCell ref="BU290:CA290"/>
    <mergeCell ref="CB290:CH290"/>
    <mergeCell ref="BM285:BN285"/>
    <mergeCell ref="BO285:BQ285"/>
    <mergeCell ref="AY285:AZ285"/>
    <mergeCell ref="BA285:BB285"/>
    <mergeCell ref="BC285:BD285"/>
    <mergeCell ref="BE285:BF285"/>
    <mergeCell ref="BG285:BH285"/>
    <mergeCell ref="BI285:BJ285"/>
    <mergeCell ref="BK285:BL285"/>
    <mergeCell ref="S284:T284"/>
    <mergeCell ref="U284:V284"/>
    <mergeCell ref="W284:X284"/>
    <mergeCell ref="Y284:Z284"/>
    <mergeCell ref="AA284:AB284"/>
    <mergeCell ref="AC284:AD284"/>
    <mergeCell ref="AE284:AF284"/>
    <mergeCell ref="AG284:AH284"/>
    <mergeCell ref="AI284:AJ284"/>
    <mergeCell ref="AK284:AL284"/>
    <mergeCell ref="AM284:AN284"/>
    <mergeCell ref="AO284:AP284"/>
    <mergeCell ref="AQ284:AR284"/>
    <mergeCell ref="AS284:AT284"/>
    <mergeCell ref="S286:T286"/>
    <mergeCell ref="U286:V286"/>
    <mergeCell ref="W286:X286"/>
    <mergeCell ref="Y286:Z286"/>
    <mergeCell ref="AA286:AB286"/>
    <mergeCell ref="AC286:AD286"/>
    <mergeCell ref="AE286:AF286"/>
    <mergeCell ref="AG286:AH286"/>
    <mergeCell ref="AI286:AJ286"/>
    <mergeCell ref="AK286:AL286"/>
    <mergeCell ref="AM286:AN286"/>
    <mergeCell ref="AO286:AP286"/>
    <mergeCell ref="AQ286:AR286"/>
    <mergeCell ref="AS286:AT286"/>
    <mergeCell ref="BI286:BJ286"/>
    <mergeCell ref="BK286:BL286"/>
    <mergeCell ref="BM286:BN286"/>
    <mergeCell ref="BO286:BQ286"/>
    <mergeCell ref="BS286:BT286"/>
    <mergeCell ref="BU286:CA286"/>
    <mergeCell ref="CB286:CH286"/>
    <mergeCell ref="AU286:AV286"/>
    <mergeCell ref="AW286:AX286"/>
    <mergeCell ref="AY286:AZ286"/>
    <mergeCell ref="BA286:BB286"/>
    <mergeCell ref="BC286:BD286"/>
    <mergeCell ref="BO283:BQ283"/>
    <mergeCell ref="BS283:BT283"/>
    <mergeCell ref="BU283:CA283"/>
    <mergeCell ref="CB283:CH283"/>
    <mergeCell ref="AU283:AV283"/>
    <mergeCell ref="AW283:AX283"/>
    <mergeCell ref="AY283:AZ283"/>
    <mergeCell ref="BA283:BB283"/>
    <mergeCell ref="BC283:BD283"/>
    <mergeCell ref="BE283:BF283"/>
    <mergeCell ref="BG283:BH283"/>
    <mergeCell ref="B283:C283"/>
    <mergeCell ref="D283:F283"/>
    <mergeCell ref="G283:H283"/>
    <mergeCell ref="K283:L283"/>
    <mergeCell ref="M283:N283"/>
    <mergeCell ref="O283:P283"/>
    <mergeCell ref="Q283:R283"/>
    <mergeCell ref="BM291:BN291"/>
    <mergeCell ref="BO291:BQ291"/>
    <mergeCell ref="AY291:AZ291"/>
    <mergeCell ref="BA291:BB291"/>
    <mergeCell ref="BC291:BD291"/>
    <mergeCell ref="BE291:BF291"/>
    <mergeCell ref="BG291:BH291"/>
    <mergeCell ref="BI291:BJ291"/>
    <mergeCell ref="BK291:BL291"/>
    <mergeCell ref="S290:T290"/>
    <mergeCell ref="U290:V290"/>
    <mergeCell ref="W290:X290"/>
    <mergeCell ref="Y290:Z290"/>
    <mergeCell ref="AA290:AB290"/>
    <mergeCell ref="AC290:AD290"/>
    <mergeCell ref="AE290:AF290"/>
    <mergeCell ref="AG290:AH290"/>
    <mergeCell ref="AI290:AJ290"/>
    <mergeCell ref="AK290:AL290"/>
    <mergeCell ref="AM290:AN290"/>
    <mergeCell ref="AO290:AP290"/>
    <mergeCell ref="AQ290:AR290"/>
    <mergeCell ref="AS290:AT290"/>
    <mergeCell ref="B290:C290"/>
    <mergeCell ref="D290:F290"/>
    <mergeCell ref="G290:H290"/>
    <mergeCell ref="K290:L290"/>
    <mergeCell ref="M290:N290"/>
    <mergeCell ref="O290:P290"/>
    <mergeCell ref="Q290:R290"/>
    <mergeCell ref="B291:C291"/>
    <mergeCell ref="D291:F291"/>
    <mergeCell ref="G291:H291"/>
    <mergeCell ref="K291:L291"/>
    <mergeCell ref="M291:N291"/>
    <mergeCell ref="O291:P291"/>
    <mergeCell ref="Q291:R291"/>
    <mergeCell ref="S291:T291"/>
    <mergeCell ref="U291:V291"/>
    <mergeCell ref="W291:X291"/>
    <mergeCell ref="Y291:Z291"/>
    <mergeCell ref="AA291:AB291"/>
    <mergeCell ref="AC291:AD291"/>
    <mergeCell ref="AE291:AF291"/>
    <mergeCell ref="AU290:AV290"/>
    <mergeCell ref="AW290:AX290"/>
    <mergeCell ref="B280:C280"/>
    <mergeCell ref="D280:F280"/>
    <mergeCell ref="G280:H280"/>
    <mergeCell ref="K280:L280"/>
    <mergeCell ref="M280:N280"/>
    <mergeCell ref="O280:P280"/>
    <mergeCell ref="Q280:R280"/>
    <mergeCell ref="AU282:AV282"/>
    <mergeCell ref="AW282:AX282"/>
    <mergeCell ref="AG282:AH282"/>
    <mergeCell ref="AI282:AJ282"/>
    <mergeCell ref="AK282:AL282"/>
    <mergeCell ref="AM282:AN282"/>
    <mergeCell ref="AO282:AP282"/>
    <mergeCell ref="AQ282:AR282"/>
    <mergeCell ref="AS282:AT282"/>
    <mergeCell ref="S283:T283"/>
    <mergeCell ref="U283:V283"/>
    <mergeCell ref="W283:X283"/>
    <mergeCell ref="Y283:Z283"/>
    <mergeCell ref="AA283:AB283"/>
    <mergeCell ref="AC283:AD283"/>
    <mergeCell ref="AE283:AF283"/>
    <mergeCell ref="AG283:AH283"/>
    <mergeCell ref="AI283:AJ283"/>
    <mergeCell ref="AK283:AL283"/>
    <mergeCell ref="AM283:AN283"/>
    <mergeCell ref="AO283:AP283"/>
    <mergeCell ref="AQ283:AR283"/>
    <mergeCell ref="AS283:AT283"/>
    <mergeCell ref="BI283:BJ283"/>
    <mergeCell ref="BK283:BL283"/>
    <mergeCell ref="BM283:BN283"/>
    <mergeCell ref="BS279:BT279"/>
    <mergeCell ref="BU279:CA279"/>
    <mergeCell ref="CB279:CH279"/>
    <mergeCell ref="BI278:BJ278"/>
    <mergeCell ref="BK278:BL278"/>
    <mergeCell ref="BM278:BN278"/>
    <mergeCell ref="BO278:BQ278"/>
    <mergeCell ref="BS278:BT278"/>
    <mergeCell ref="BU278:CA278"/>
    <mergeCell ref="CB278:CH278"/>
    <mergeCell ref="AU279:AV279"/>
    <mergeCell ref="AW279:AX279"/>
    <mergeCell ref="AG279:AH279"/>
    <mergeCell ref="AI279:AJ279"/>
    <mergeCell ref="AK279:AL279"/>
    <mergeCell ref="AM279:AN279"/>
    <mergeCell ref="AO279:AP279"/>
    <mergeCell ref="AQ279:AR279"/>
    <mergeCell ref="AS279:AT279"/>
    <mergeCell ref="S280:T280"/>
    <mergeCell ref="U280:V280"/>
    <mergeCell ref="W280:X280"/>
    <mergeCell ref="Y280:Z280"/>
    <mergeCell ref="AA280:AB280"/>
    <mergeCell ref="AC280:AD280"/>
    <mergeCell ref="AE280:AF280"/>
    <mergeCell ref="AG280:AH280"/>
    <mergeCell ref="AI280:AJ280"/>
    <mergeCell ref="AK280:AL280"/>
    <mergeCell ref="AM280:AN280"/>
    <mergeCell ref="AO280:AP280"/>
    <mergeCell ref="AQ280:AR280"/>
    <mergeCell ref="AS280:AT280"/>
    <mergeCell ref="BI280:BJ280"/>
    <mergeCell ref="BK280:BL280"/>
    <mergeCell ref="BM280:BN280"/>
    <mergeCell ref="BO280:BQ280"/>
    <mergeCell ref="BS280:BT280"/>
    <mergeCell ref="BU280:CA280"/>
    <mergeCell ref="CB280:CH280"/>
    <mergeCell ref="AU280:AV280"/>
    <mergeCell ref="AW280:AX280"/>
    <mergeCell ref="AY280:AZ280"/>
    <mergeCell ref="BA280:BB280"/>
    <mergeCell ref="BC280:BD280"/>
    <mergeCell ref="BE280:BF280"/>
    <mergeCell ref="BG280:BH280"/>
    <mergeCell ref="BE277:BF277"/>
    <mergeCell ref="BG277:BH277"/>
    <mergeCell ref="B277:C277"/>
    <mergeCell ref="D277:F277"/>
    <mergeCell ref="G277:H277"/>
    <mergeCell ref="K277:L277"/>
    <mergeCell ref="M277:N277"/>
    <mergeCell ref="O277:P277"/>
    <mergeCell ref="Q277:R277"/>
    <mergeCell ref="BM279:BN279"/>
    <mergeCell ref="BO279:BQ279"/>
    <mergeCell ref="AY279:AZ279"/>
    <mergeCell ref="BA279:BB279"/>
    <mergeCell ref="BC279:BD279"/>
    <mergeCell ref="BE279:BF279"/>
    <mergeCell ref="BG279:BH279"/>
    <mergeCell ref="BI279:BJ279"/>
    <mergeCell ref="BK279:BL279"/>
    <mergeCell ref="S278:T278"/>
    <mergeCell ref="U278:V278"/>
    <mergeCell ref="W278:X278"/>
    <mergeCell ref="Y278:Z278"/>
    <mergeCell ref="AA278:AB278"/>
    <mergeCell ref="AC278:AD278"/>
    <mergeCell ref="AE278:AF278"/>
    <mergeCell ref="AG278:AH278"/>
    <mergeCell ref="AI278:AJ278"/>
    <mergeCell ref="AK278:AL278"/>
    <mergeCell ref="AM278:AN278"/>
    <mergeCell ref="AO278:AP278"/>
    <mergeCell ref="AQ278:AR278"/>
    <mergeCell ref="AS278:AT278"/>
    <mergeCell ref="B278:C278"/>
    <mergeCell ref="D278:F278"/>
    <mergeCell ref="G278:H278"/>
    <mergeCell ref="K278:L278"/>
    <mergeCell ref="M278:N278"/>
    <mergeCell ref="O278:P278"/>
    <mergeCell ref="Q278:R278"/>
    <mergeCell ref="B279:C279"/>
    <mergeCell ref="D279:F279"/>
    <mergeCell ref="G279:H279"/>
    <mergeCell ref="K279:L279"/>
    <mergeCell ref="M279:N279"/>
    <mergeCell ref="O279:P279"/>
    <mergeCell ref="Q279:R279"/>
    <mergeCell ref="S279:T279"/>
    <mergeCell ref="U279:V279"/>
    <mergeCell ref="W279:X279"/>
    <mergeCell ref="Y279:Z279"/>
    <mergeCell ref="AA279:AB279"/>
    <mergeCell ref="AC279:AD279"/>
    <mergeCell ref="AE279:AF279"/>
    <mergeCell ref="AU278:AV278"/>
    <mergeCell ref="AW278:AX278"/>
    <mergeCell ref="AY278:AZ278"/>
    <mergeCell ref="BA278:BB278"/>
    <mergeCell ref="BC278:BD278"/>
    <mergeCell ref="BE278:BF278"/>
    <mergeCell ref="BG278:BH278"/>
    <mergeCell ref="B275:C275"/>
    <mergeCell ref="D275:F275"/>
    <mergeCell ref="G275:H275"/>
    <mergeCell ref="K275:L275"/>
    <mergeCell ref="M275:N275"/>
    <mergeCell ref="O275:P275"/>
    <mergeCell ref="Q275:R275"/>
    <mergeCell ref="B276:C276"/>
    <mergeCell ref="D276:F276"/>
    <mergeCell ref="G276:H276"/>
    <mergeCell ref="K276:L276"/>
    <mergeCell ref="M276:N276"/>
    <mergeCell ref="O276:P276"/>
    <mergeCell ref="Q276:R276"/>
    <mergeCell ref="S276:T276"/>
    <mergeCell ref="U276:V276"/>
    <mergeCell ref="W276:X276"/>
    <mergeCell ref="Y276:Z276"/>
    <mergeCell ref="AA276:AB276"/>
    <mergeCell ref="AC276:AD276"/>
    <mergeCell ref="AE276:AF276"/>
    <mergeCell ref="AU275:AV275"/>
    <mergeCell ref="AW275:AX275"/>
    <mergeCell ref="AY275:AZ275"/>
    <mergeCell ref="BA275:BB275"/>
    <mergeCell ref="BC275:BD275"/>
    <mergeCell ref="BE275:BF275"/>
    <mergeCell ref="BG275:BH275"/>
    <mergeCell ref="BS276:BT276"/>
    <mergeCell ref="BU276:CA276"/>
    <mergeCell ref="CB276:CH276"/>
    <mergeCell ref="BI275:BJ275"/>
    <mergeCell ref="BK275:BL275"/>
    <mergeCell ref="BM275:BN275"/>
    <mergeCell ref="BO275:BQ275"/>
    <mergeCell ref="BS275:BT275"/>
    <mergeCell ref="BU275:CA275"/>
    <mergeCell ref="CB275:CH275"/>
    <mergeCell ref="AU276:AV276"/>
    <mergeCell ref="AW276:AX276"/>
    <mergeCell ref="AG276:AH276"/>
    <mergeCell ref="AI276:AJ276"/>
    <mergeCell ref="AK276:AL276"/>
    <mergeCell ref="AM276:AN276"/>
    <mergeCell ref="AO276:AP276"/>
    <mergeCell ref="AQ276:AR276"/>
    <mergeCell ref="AS276:AT276"/>
    <mergeCell ref="AY281:AZ281"/>
    <mergeCell ref="BA281:BB281"/>
    <mergeCell ref="BC281:BD281"/>
    <mergeCell ref="BE281:BF281"/>
    <mergeCell ref="BG281:BH281"/>
    <mergeCell ref="BS282:BT282"/>
    <mergeCell ref="BU282:CA282"/>
    <mergeCell ref="CB282:CH282"/>
    <mergeCell ref="BI281:BJ281"/>
    <mergeCell ref="BK281:BL281"/>
    <mergeCell ref="BM281:BN281"/>
    <mergeCell ref="BO281:BQ281"/>
    <mergeCell ref="BS281:BT281"/>
    <mergeCell ref="BU281:CA281"/>
    <mergeCell ref="CB281:CH281"/>
    <mergeCell ref="BM276:BN276"/>
    <mergeCell ref="BO276:BQ276"/>
    <mergeCell ref="AY276:AZ276"/>
    <mergeCell ref="BA276:BB276"/>
    <mergeCell ref="BC276:BD276"/>
    <mergeCell ref="BE276:BF276"/>
    <mergeCell ref="BG276:BH276"/>
    <mergeCell ref="BI276:BJ276"/>
    <mergeCell ref="BK276:BL276"/>
    <mergeCell ref="S275:T275"/>
    <mergeCell ref="U275:V275"/>
    <mergeCell ref="W275:X275"/>
    <mergeCell ref="Y275:Z275"/>
    <mergeCell ref="AA275:AB275"/>
    <mergeCell ref="AC275:AD275"/>
    <mergeCell ref="AE275:AF275"/>
    <mergeCell ref="AG275:AH275"/>
    <mergeCell ref="AI275:AJ275"/>
    <mergeCell ref="AK275:AL275"/>
    <mergeCell ref="AM275:AN275"/>
    <mergeCell ref="AO275:AP275"/>
    <mergeCell ref="AQ275:AR275"/>
    <mergeCell ref="AS275:AT275"/>
    <mergeCell ref="S277:T277"/>
    <mergeCell ref="U277:V277"/>
    <mergeCell ref="W277:X277"/>
    <mergeCell ref="Y277:Z277"/>
    <mergeCell ref="AA277:AB277"/>
    <mergeCell ref="AC277:AD277"/>
    <mergeCell ref="AE277:AF277"/>
    <mergeCell ref="AG277:AH277"/>
    <mergeCell ref="AI277:AJ277"/>
    <mergeCell ref="AK277:AL277"/>
    <mergeCell ref="AM277:AN277"/>
    <mergeCell ref="AO277:AP277"/>
    <mergeCell ref="AQ277:AR277"/>
    <mergeCell ref="AS277:AT277"/>
    <mergeCell ref="BI277:BJ277"/>
    <mergeCell ref="BK277:BL277"/>
    <mergeCell ref="BM277:BN277"/>
    <mergeCell ref="BO277:BQ277"/>
    <mergeCell ref="BS277:BT277"/>
    <mergeCell ref="BU277:CA277"/>
    <mergeCell ref="CB277:CH277"/>
    <mergeCell ref="AU277:AV277"/>
    <mergeCell ref="AW277:AX277"/>
    <mergeCell ref="AY277:AZ277"/>
    <mergeCell ref="BA277:BB277"/>
    <mergeCell ref="BC277:BD277"/>
    <mergeCell ref="BO274:BQ274"/>
    <mergeCell ref="BS274:BT274"/>
    <mergeCell ref="BU274:CA274"/>
    <mergeCell ref="CB274:CH274"/>
    <mergeCell ref="AU274:AV274"/>
    <mergeCell ref="AW274:AX274"/>
    <mergeCell ref="AY274:AZ274"/>
    <mergeCell ref="BA274:BB274"/>
    <mergeCell ref="BC274:BD274"/>
    <mergeCell ref="BE274:BF274"/>
    <mergeCell ref="BG274:BH274"/>
    <mergeCell ref="B274:C274"/>
    <mergeCell ref="D274:F274"/>
    <mergeCell ref="G274:H274"/>
    <mergeCell ref="K274:L274"/>
    <mergeCell ref="M274:N274"/>
    <mergeCell ref="O274:P274"/>
    <mergeCell ref="Q274:R274"/>
    <mergeCell ref="BM282:BN282"/>
    <mergeCell ref="BO282:BQ282"/>
    <mergeCell ref="AY282:AZ282"/>
    <mergeCell ref="BA282:BB282"/>
    <mergeCell ref="BC282:BD282"/>
    <mergeCell ref="BE282:BF282"/>
    <mergeCell ref="BG282:BH282"/>
    <mergeCell ref="BI282:BJ282"/>
    <mergeCell ref="BK282:BL282"/>
    <mergeCell ref="S281:T281"/>
    <mergeCell ref="U281:V281"/>
    <mergeCell ref="W281:X281"/>
    <mergeCell ref="Y281:Z281"/>
    <mergeCell ref="AA281:AB281"/>
    <mergeCell ref="AC281:AD281"/>
    <mergeCell ref="AE281:AF281"/>
    <mergeCell ref="AG281:AH281"/>
    <mergeCell ref="AI281:AJ281"/>
    <mergeCell ref="AK281:AL281"/>
    <mergeCell ref="AM281:AN281"/>
    <mergeCell ref="AO281:AP281"/>
    <mergeCell ref="AQ281:AR281"/>
    <mergeCell ref="AS281:AT281"/>
    <mergeCell ref="B281:C281"/>
    <mergeCell ref="D281:F281"/>
    <mergeCell ref="G281:H281"/>
    <mergeCell ref="K281:L281"/>
    <mergeCell ref="M281:N281"/>
    <mergeCell ref="O281:P281"/>
    <mergeCell ref="Q281:R281"/>
    <mergeCell ref="B282:C282"/>
    <mergeCell ref="D282:F282"/>
    <mergeCell ref="G282:H282"/>
    <mergeCell ref="K282:L282"/>
    <mergeCell ref="M282:N282"/>
    <mergeCell ref="O282:P282"/>
    <mergeCell ref="Q282:R282"/>
    <mergeCell ref="S282:T282"/>
    <mergeCell ref="U282:V282"/>
    <mergeCell ref="W282:X282"/>
    <mergeCell ref="Y282:Z282"/>
    <mergeCell ref="AA282:AB282"/>
    <mergeCell ref="AC282:AD282"/>
    <mergeCell ref="AE282:AF282"/>
    <mergeCell ref="AU281:AV281"/>
    <mergeCell ref="AW281:AX281"/>
    <mergeCell ref="B271:C271"/>
    <mergeCell ref="D271:F271"/>
    <mergeCell ref="G271:H271"/>
    <mergeCell ref="K271:L271"/>
    <mergeCell ref="M271:N271"/>
    <mergeCell ref="O271:P271"/>
    <mergeCell ref="Q271:R271"/>
    <mergeCell ref="AU273:AV273"/>
    <mergeCell ref="AW273:AX273"/>
    <mergeCell ref="AG273:AH273"/>
    <mergeCell ref="AI273:AJ273"/>
    <mergeCell ref="AK273:AL273"/>
    <mergeCell ref="AM273:AN273"/>
    <mergeCell ref="AO273:AP273"/>
    <mergeCell ref="AQ273:AR273"/>
    <mergeCell ref="AS273:AT273"/>
    <mergeCell ref="S274:T274"/>
    <mergeCell ref="U274:V274"/>
    <mergeCell ref="W274:X274"/>
    <mergeCell ref="Y274:Z274"/>
    <mergeCell ref="AA274:AB274"/>
    <mergeCell ref="AC274:AD274"/>
    <mergeCell ref="AE274:AF274"/>
    <mergeCell ref="AG274:AH274"/>
    <mergeCell ref="AI274:AJ274"/>
    <mergeCell ref="AK274:AL274"/>
    <mergeCell ref="AM274:AN274"/>
    <mergeCell ref="AO274:AP274"/>
    <mergeCell ref="AQ274:AR274"/>
    <mergeCell ref="AS274:AT274"/>
    <mergeCell ref="BI274:BJ274"/>
    <mergeCell ref="BK274:BL274"/>
    <mergeCell ref="BM274:BN274"/>
    <mergeCell ref="BS270:BT270"/>
    <mergeCell ref="BU270:CA270"/>
    <mergeCell ref="CB270:CH270"/>
    <mergeCell ref="BI269:BJ269"/>
    <mergeCell ref="BK269:BL269"/>
    <mergeCell ref="BM269:BN269"/>
    <mergeCell ref="BO269:BQ269"/>
    <mergeCell ref="BS269:BT269"/>
    <mergeCell ref="BU269:CA269"/>
    <mergeCell ref="CB269:CH269"/>
    <mergeCell ref="AU270:AV270"/>
    <mergeCell ref="AW270:AX270"/>
    <mergeCell ref="AG270:AH270"/>
    <mergeCell ref="AI270:AJ270"/>
    <mergeCell ref="AK270:AL270"/>
    <mergeCell ref="AM270:AN270"/>
    <mergeCell ref="AO270:AP270"/>
    <mergeCell ref="AQ270:AR270"/>
    <mergeCell ref="AS270:AT270"/>
    <mergeCell ref="S271:T271"/>
    <mergeCell ref="U271:V271"/>
    <mergeCell ref="W271:X271"/>
    <mergeCell ref="Y271:Z271"/>
    <mergeCell ref="AA271:AB271"/>
    <mergeCell ref="AC271:AD271"/>
    <mergeCell ref="AE271:AF271"/>
    <mergeCell ref="AG271:AH271"/>
    <mergeCell ref="AI271:AJ271"/>
    <mergeCell ref="AK271:AL271"/>
    <mergeCell ref="AM271:AN271"/>
    <mergeCell ref="AO271:AP271"/>
    <mergeCell ref="AQ271:AR271"/>
    <mergeCell ref="AS271:AT271"/>
    <mergeCell ref="BI271:BJ271"/>
    <mergeCell ref="BK271:BL271"/>
    <mergeCell ref="BM271:BN271"/>
    <mergeCell ref="BO271:BQ271"/>
    <mergeCell ref="BS271:BT271"/>
    <mergeCell ref="BU271:CA271"/>
    <mergeCell ref="CB271:CH271"/>
    <mergeCell ref="AU271:AV271"/>
    <mergeCell ref="AW271:AX271"/>
    <mergeCell ref="AY271:AZ271"/>
    <mergeCell ref="BA271:BB271"/>
    <mergeCell ref="BC271:BD271"/>
    <mergeCell ref="BE271:BF271"/>
    <mergeCell ref="BG271:BH271"/>
    <mergeCell ref="BE268:BF268"/>
    <mergeCell ref="BG268:BH268"/>
    <mergeCell ref="B268:C268"/>
    <mergeCell ref="D268:F268"/>
    <mergeCell ref="G268:H268"/>
    <mergeCell ref="K268:L268"/>
    <mergeCell ref="M268:N268"/>
    <mergeCell ref="O268:P268"/>
    <mergeCell ref="Q268:R268"/>
    <mergeCell ref="BM270:BN270"/>
    <mergeCell ref="BO270:BQ270"/>
    <mergeCell ref="AY270:AZ270"/>
    <mergeCell ref="BA270:BB270"/>
    <mergeCell ref="BC270:BD270"/>
    <mergeCell ref="BE270:BF270"/>
    <mergeCell ref="BG270:BH270"/>
    <mergeCell ref="BI270:BJ270"/>
    <mergeCell ref="BK270:BL270"/>
    <mergeCell ref="S269:T269"/>
    <mergeCell ref="U269:V269"/>
    <mergeCell ref="W269:X269"/>
    <mergeCell ref="Y269:Z269"/>
    <mergeCell ref="AA269:AB269"/>
    <mergeCell ref="AC269:AD269"/>
    <mergeCell ref="AE269:AF269"/>
    <mergeCell ref="AG269:AH269"/>
    <mergeCell ref="AI269:AJ269"/>
    <mergeCell ref="AK269:AL269"/>
    <mergeCell ref="AM269:AN269"/>
    <mergeCell ref="AO269:AP269"/>
    <mergeCell ref="AQ269:AR269"/>
    <mergeCell ref="AS269:AT269"/>
    <mergeCell ref="B269:C269"/>
    <mergeCell ref="D269:F269"/>
    <mergeCell ref="G269:H269"/>
    <mergeCell ref="K269:L269"/>
    <mergeCell ref="M269:N269"/>
    <mergeCell ref="O269:P269"/>
    <mergeCell ref="Q269:R269"/>
    <mergeCell ref="B270:C270"/>
    <mergeCell ref="D270:F270"/>
    <mergeCell ref="G270:H270"/>
    <mergeCell ref="K270:L270"/>
    <mergeCell ref="M270:N270"/>
    <mergeCell ref="O270:P270"/>
    <mergeCell ref="Q270:R270"/>
    <mergeCell ref="S270:T270"/>
    <mergeCell ref="U270:V270"/>
    <mergeCell ref="W270:X270"/>
    <mergeCell ref="Y270:Z270"/>
    <mergeCell ref="AA270:AB270"/>
    <mergeCell ref="AC270:AD270"/>
    <mergeCell ref="AE270:AF270"/>
    <mergeCell ref="AU269:AV269"/>
    <mergeCell ref="AW269:AX269"/>
    <mergeCell ref="AY269:AZ269"/>
    <mergeCell ref="BA269:BB269"/>
    <mergeCell ref="BC269:BD269"/>
    <mergeCell ref="BE269:BF269"/>
    <mergeCell ref="BG269:BH269"/>
    <mergeCell ref="B266:C266"/>
    <mergeCell ref="D266:F266"/>
    <mergeCell ref="G266:H266"/>
    <mergeCell ref="K266:L266"/>
    <mergeCell ref="M266:N266"/>
    <mergeCell ref="O266:P266"/>
    <mergeCell ref="Q266:R266"/>
    <mergeCell ref="B267:C267"/>
    <mergeCell ref="D267:F267"/>
    <mergeCell ref="G267:H267"/>
    <mergeCell ref="K267:L267"/>
    <mergeCell ref="M267:N267"/>
    <mergeCell ref="O267:P267"/>
    <mergeCell ref="Q267:R267"/>
    <mergeCell ref="S267:T267"/>
    <mergeCell ref="U267:V267"/>
    <mergeCell ref="W267:X267"/>
    <mergeCell ref="Y267:Z267"/>
    <mergeCell ref="AA267:AB267"/>
    <mergeCell ref="AC267:AD267"/>
    <mergeCell ref="AE267:AF267"/>
    <mergeCell ref="AU266:AV266"/>
    <mergeCell ref="AW266:AX266"/>
    <mergeCell ref="AY266:AZ266"/>
    <mergeCell ref="BA266:BB266"/>
    <mergeCell ref="BC266:BD266"/>
    <mergeCell ref="BE266:BF266"/>
    <mergeCell ref="BG266:BH266"/>
    <mergeCell ref="BS267:BT267"/>
    <mergeCell ref="BU267:CA267"/>
    <mergeCell ref="CB267:CH267"/>
    <mergeCell ref="BI266:BJ266"/>
    <mergeCell ref="BK266:BL266"/>
    <mergeCell ref="BM266:BN266"/>
    <mergeCell ref="BO266:BQ266"/>
    <mergeCell ref="BS266:BT266"/>
    <mergeCell ref="BU266:CA266"/>
    <mergeCell ref="CB266:CH266"/>
    <mergeCell ref="AU267:AV267"/>
    <mergeCell ref="AW267:AX267"/>
    <mergeCell ref="AG267:AH267"/>
    <mergeCell ref="AI267:AJ267"/>
    <mergeCell ref="AK267:AL267"/>
    <mergeCell ref="AM267:AN267"/>
    <mergeCell ref="AO267:AP267"/>
    <mergeCell ref="AQ267:AR267"/>
    <mergeCell ref="AS267:AT267"/>
    <mergeCell ref="AY272:AZ272"/>
    <mergeCell ref="BA272:BB272"/>
    <mergeCell ref="BC272:BD272"/>
    <mergeCell ref="BE272:BF272"/>
    <mergeCell ref="BG272:BH272"/>
    <mergeCell ref="BS273:BT273"/>
    <mergeCell ref="BU273:CA273"/>
    <mergeCell ref="CB273:CH273"/>
    <mergeCell ref="BI272:BJ272"/>
    <mergeCell ref="BK272:BL272"/>
    <mergeCell ref="BM272:BN272"/>
    <mergeCell ref="BO272:BQ272"/>
    <mergeCell ref="BS272:BT272"/>
    <mergeCell ref="BU272:CA272"/>
    <mergeCell ref="CB272:CH272"/>
    <mergeCell ref="BM267:BN267"/>
    <mergeCell ref="BO267:BQ267"/>
    <mergeCell ref="AY267:AZ267"/>
    <mergeCell ref="BA267:BB267"/>
    <mergeCell ref="BC267:BD267"/>
    <mergeCell ref="BE267:BF267"/>
    <mergeCell ref="BG267:BH267"/>
    <mergeCell ref="BI267:BJ267"/>
    <mergeCell ref="BK267:BL267"/>
    <mergeCell ref="S266:T266"/>
    <mergeCell ref="U266:V266"/>
    <mergeCell ref="W266:X266"/>
    <mergeCell ref="Y266:Z266"/>
    <mergeCell ref="AA266:AB266"/>
    <mergeCell ref="AC266:AD266"/>
    <mergeCell ref="AE266:AF266"/>
    <mergeCell ref="AG266:AH266"/>
    <mergeCell ref="AI266:AJ266"/>
    <mergeCell ref="AK266:AL266"/>
    <mergeCell ref="AM266:AN266"/>
    <mergeCell ref="AO266:AP266"/>
    <mergeCell ref="AQ266:AR266"/>
    <mergeCell ref="AS266:AT266"/>
    <mergeCell ref="S268:T268"/>
    <mergeCell ref="U268:V268"/>
    <mergeCell ref="W268:X268"/>
    <mergeCell ref="Y268:Z268"/>
    <mergeCell ref="AA268:AB268"/>
    <mergeCell ref="AC268:AD268"/>
    <mergeCell ref="AE268:AF268"/>
    <mergeCell ref="AG268:AH268"/>
    <mergeCell ref="AI268:AJ268"/>
    <mergeCell ref="AK268:AL268"/>
    <mergeCell ref="AM268:AN268"/>
    <mergeCell ref="AO268:AP268"/>
    <mergeCell ref="AQ268:AR268"/>
    <mergeCell ref="AS268:AT268"/>
    <mergeCell ref="BI268:BJ268"/>
    <mergeCell ref="BK268:BL268"/>
    <mergeCell ref="BM268:BN268"/>
    <mergeCell ref="BO268:BQ268"/>
    <mergeCell ref="BS268:BT268"/>
    <mergeCell ref="BU268:CA268"/>
    <mergeCell ref="CB268:CH268"/>
    <mergeCell ref="AU268:AV268"/>
    <mergeCell ref="AW268:AX268"/>
    <mergeCell ref="AY268:AZ268"/>
    <mergeCell ref="BA268:BB268"/>
    <mergeCell ref="BC268:BD268"/>
    <mergeCell ref="BO265:BQ265"/>
    <mergeCell ref="BS265:BT265"/>
    <mergeCell ref="BU265:CA265"/>
    <mergeCell ref="CB265:CH265"/>
    <mergeCell ref="AU265:AV265"/>
    <mergeCell ref="AW265:AX265"/>
    <mergeCell ref="AY265:AZ265"/>
    <mergeCell ref="BA265:BB265"/>
    <mergeCell ref="BC265:BD265"/>
    <mergeCell ref="BE265:BF265"/>
    <mergeCell ref="BG265:BH265"/>
    <mergeCell ref="B265:C265"/>
    <mergeCell ref="D265:F265"/>
    <mergeCell ref="G265:H265"/>
    <mergeCell ref="K265:L265"/>
    <mergeCell ref="M265:N265"/>
    <mergeCell ref="O265:P265"/>
    <mergeCell ref="Q265:R265"/>
    <mergeCell ref="BM273:BN273"/>
    <mergeCell ref="BO273:BQ273"/>
    <mergeCell ref="AY273:AZ273"/>
    <mergeCell ref="BA273:BB273"/>
    <mergeCell ref="BC273:BD273"/>
    <mergeCell ref="BE273:BF273"/>
    <mergeCell ref="BG273:BH273"/>
    <mergeCell ref="BI273:BJ273"/>
    <mergeCell ref="BK273:BL273"/>
    <mergeCell ref="S272:T272"/>
    <mergeCell ref="U272:V272"/>
    <mergeCell ref="W272:X272"/>
    <mergeCell ref="Y272:Z272"/>
    <mergeCell ref="AA272:AB272"/>
    <mergeCell ref="AC272:AD272"/>
    <mergeCell ref="AE272:AF272"/>
    <mergeCell ref="AG272:AH272"/>
    <mergeCell ref="AI272:AJ272"/>
    <mergeCell ref="AK272:AL272"/>
    <mergeCell ref="AM272:AN272"/>
    <mergeCell ref="AO272:AP272"/>
    <mergeCell ref="AQ272:AR272"/>
    <mergeCell ref="AS272:AT272"/>
    <mergeCell ref="B272:C272"/>
    <mergeCell ref="D272:F272"/>
    <mergeCell ref="G272:H272"/>
    <mergeCell ref="K272:L272"/>
    <mergeCell ref="M272:N272"/>
    <mergeCell ref="O272:P272"/>
    <mergeCell ref="Q272:R272"/>
    <mergeCell ref="B273:C273"/>
    <mergeCell ref="D273:F273"/>
    <mergeCell ref="G273:H273"/>
    <mergeCell ref="K273:L273"/>
    <mergeCell ref="M273:N273"/>
    <mergeCell ref="O273:P273"/>
    <mergeCell ref="Q273:R273"/>
    <mergeCell ref="S273:T273"/>
    <mergeCell ref="U273:V273"/>
    <mergeCell ref="W273:X273"/>
    <mergeCell ref="Y273:Z273"/>
    <mergeCell ref="AA273:AB273"/>
    <mergeCell ref="AC273:AD273"/>
    <mergeCell ref="AE273:AF273"/>
    <mergeCell ref="AU272:AV272"/>
    <mergeCell ref="AW272:AX272"/>
    <mergeCell ref="B262:C262"/>
    <mergeCell ref="D262:F262"/>
    <mergeCell ref="G262:H262"/>
    <mergeCell ref="K262:L262"/>
    <mergeCell ref="M262:N262"/>
    <mergeCell ref="O262:P262"/>
    <mergeCell ref="Q262:R262"/>
    <mergeCell ref="AU264:AV264"/>
    <mergeCell ref="AW264:AX264"/>
    <mergeCell ref="AG264:AH264"/>
    <mergeCell ref="AI264:AJ264"/>
    <mergeCell ref="AK264:AL264"/>
    <mergeCell ref="AM264:AN264"/>
    <mergeCell ref="AO264:AP264"/>
    <mergeCell ref="AQ264:AR264"/>
    <mergeCell ref="AS264:AT264"/>
    <mergeCell ref="S265:T265"/>
    <mergeCell ref="U265:V265"/>
    <mergeCell ref="W265:X265"/>
    <mergeCell ref="Y265:Z265"/>
    <mergeCell ref="AA265:AB265"/>
    <mergeCell ref="AC265:AD265"/>
    <mergeCell ref="AE265:AF265"/>
    <mergeCell ref="AG265:AH265"/>
    <mergeCell ref="AI265:AJ265"/>
    <mergeCell ref="AK265:AL265"/>
    <mergeCell ref="AM265:AN265"/>
    <mergeCell ref="AO265:AP265"/>
    <mergeCell ref="AQ265:AR265"/>
    <mergeCell ref="AS265:AT265"/>
    <mergeCell ref="BI265:BJ265"/>
    <mergeCell ref="BK265:BL265"/>
    <mergeCell ref="BM265:BN265"/>
    <mergeCell ref="BS261:BT261"/>
    <mergeCell ref="BU261:CA261"/>
    <mergeCell ref="CB261:CH261"/>
    <mergeCell ref="BI260:BJ260"/>
    <mergeCell ref="BK260:BL260"/>
    <mergeCell ref="BM260:BN260"/>
    <mergeCell ref="BO260:BQ260"/>
    <mergeCell ref="BS260:BT260"/>
    <mergeCell ref="BU260:CA260"/>
    <mergeCell ref="CB260:CH260"/>
    <mergeCell ref="AU261:AV261"/>
    <mergeCell ref="AW261:AX261"/>
    <mergeCell ref="AG261:AH261"/>
    <mergeCell ref="AI261:AJ261"/>
    <mergeCell ref="AK261:AL261"/>
    <mergeCell ref="AM261:AN261"/>
    <mergeCell ref="AO261:AP261"/>
    <mergeCell ref="AQ261:AR261"/>
    <mergeCell ref="AS261:AT261"/>
    <mergeCell ref="S262:T262"/>
    <mergeCell ref="U262:V262"/>
    <mergeCell ref="W262:X262"/>
    <mergeCell ref="Y262:Z262"/>
    <mergeCell ref="AA262:AB262"/>
    <mergeCell ref="AC262:AD262"/>
    <mergeCell ref="AE262:AF262"/>
    <mergeCell ref="AG262:AH262"/>
    <mergeCell ref="AI262:AJ262"/>
    <mergeCell ref="AK262:AL262"/>
    <mergeCell ref="AM262:AN262"/>
    <mergeCell ref="AO262:AP262"/>
    <mergeCell ref="AQ262:AR262"/>
    <mergeCell ref="AS262:AT262"/>
    <mergeCell ref="BI262:BJ262"/>
    <mergeCell ref="BK262:BL262"/>
    <mergeCell ref="BM262:BN262"/>
    <mergeCell ref="BO262:BQ262"/>
    <mergeCell ref="BS262:BT262"/>
    <mergeCell ref="BU262:CA262"/>
    <mergeCell ref="CB262:CH262"/>
    <mergeCell ref="AU262:AV262"/>
    <mergeCell ref="AW262:AX262"/>
    <mergeCell ref="AY262:AZ262"/>
    <mergeCell ref="BA262:BB262"/>
    <mergeCell ref="BC262:BD262"/>
    <mergeCell ref="BE262:BF262"/>
    <mergeCell ref="BG262:BH262"/>
    <mergeCell ref="BE259:BF259"/>
    <mergeCell ref="BG259:BH259"/>
    <mergeCell ref="B259:C259"/>
    <mergeCell ref="D259:F259"/>
    <mergeCell ref="G259:H259"/>
    <mergeCell ref="K259:L259"/>
    <mergeCell ref="M259:N259"/>
    <mergeCell ref="O259:P259"/>
    <mergeCell ref="Q259:R259"/>
    <mergeCell ref="BM261:BN261"/>
    <mergeCell ref="BO261:BQ261"/>
    <mergeCell ref="AY261:AZ261"/>
    <mergeCell ref="BA261:BB261"/>
    <mergeCell ref="BC261:BD261"/>
    <mergeCell ref="BE261:BF261"/>
    <mergeCell ref="BG261:BH261"/>
    <mergeCell ref="BI261:BJ261"/>
    <mergeCell ref="BK261:BL261"/>
    <mergeCell ref="S260:T260"/>
    <mergeCell ref="U260:V260"/>
    <mergeCell ref="W260:X260"/>
    <mergeCell ref="Y260:Z260"/>
    <mergeCell ref="AA260:AB260"/>
    <mergeCell ref="AC260:AD260"/>
    <mergeCell ref="AE260:AF260"/>
    <mergeCell ref="AG260:AH260"/>
    <mergeCell ref="AI260:AJ260"/>
    <mergeCell ref="AK260:AL260"/>
    <mergeCell ref="AM260:AN260"/>
    <mergeCell ref="AO260:AP260"/>
    <mergeCell ref="AQ260:AR260"/>
    <mergeCell ref="AS260:AT260"/>
    <mergeCell ref="B260:C260"/>
    <mergeCell ref="D260:F260"/>
    <mergeCell ref="G260:H260"/>
    <mergeCell ref="K260:L260"/>
    <mergeCell ref="M260:N260"/>
    <mergeCell ref="O260:P260"/>
    <mergeCell ref="Q260:R260"/>
    <mergeCell ref="B261:C261"/>
    <mergeCell ref="D261:F261"/>
    <mergeCell ref="G261:H261"/>
    <mergeCell ref="K261:L261"/>
    <mergeCell ref="M261:N261"/>
    <mergeCell ref="O261:P261"/>
    <mergeCell ref="Q261:R261"/>
    <mergeCell ref="S261:T261"/>
    <mergeCell ref="U261:V261"/>
    <mergeCell ref="W261:X261"/>
    <mergeCell ref="Y261:Z261"/>
    <mergeCell ref="AA261:AB261"/>
    <mergeCell ref="AC261:AD261"/>
    <mergeCell ref="AE261:AF261"/>
    <mergeCell ref="AU260:AV260"/>
    <mergeCell ref="AW260:AX260"/>
    <mergeCell ref="AY260:AZ260"/>
    <mergeCell ref="BA260:BB260"/>
    <mergeCell ref="BC260:BD260"/>
    <mergeCell ref="BE260:BF260"/>
    <mergeCell ref="BG260:BH260"/>
    <mergeCell ref="B257:C257"/>
    <mergeCell ref="D257:F257"/>
    <mergeCell ref="G257:H257"/>
    <mergeCell ref="K257:L257"/>
    <mergeCell ref="M257:N257"/>
    <mergeCell ref="O257:P257"/>
    <mergeCell ref="Q257:R257"/>
    <mergeCell ref="B258:C258"/>
    <mergeCell ref="D258:F258"/>
    <mergeCell ref="G258:H258"/>
    <mergeCell ref="K258:L258"/>
    <mergeCell ref="M258:N258"/>
    <mergeCell ref="O258:P258"/>
    <mergeCell ref="Q258:R258"/>
    <mergeCell ref="S258:T258"/>
    <mergeCell ref="U258:V258"/>
    <mergeCell ref="W258:X258"/>
    <mergeCell ref="Y258:Z258"/>
    <mergeCell ref="AA258:AB258"/>
    <mergeCell ref="AC258:AD258"/>
    <mergeCell ref="AE258:AF258"/>
    <mergeCell ref="AU257:AV257"/>
    <mergeCell ref="AW257:AX257"/>
    <mergeCell ref="AY257:AZ257"/>
    <mergeCell ref="BA257:BB257"/>
    <mergeCell ref="BC257:BD257"/>
    <mergeCell ref="BE257:BF257"/>
    <mergeCell ref="BG257:BH257"/>
    <mergeCell ref="BS258:BT258"/>
    <mergeCell ref="BU258:CA258"/>
    <mergeCell ref="CB258:CH258"/>
    <mergeCell ref="BI257:BJ257"/>
    <mergeCell ref="BK257:BL257"/>
    <mergeCell ref="BM257:BN257"/>
    <mergeCell ref="BO257:BQ257"/>
    <mergeCell ref="BS257:BT257"/>
    <mergeCell ref="BU257:CA257"/>
    <mergeCell ref="CB257:CH257"/>
    <mergeCell ref="AU258:AV258"/>
    <mergeCell ref="AW258:AX258"/>
    <mergeCell ref="AG258:AH258"/>
    <mergeCell ref="AI258:AJ258"/>
    <mergeCell ref="AK258:AL258"/>
    <mergeCell ref="AM258:AN258"/>
    <mergeCell ref="AO258:AP258"/>
    <mergeCell ref="AQ258:AR258"/>
    <mergeCell ref="AS258:AT258"/>
    <mergeCell ref="AY263:AZ263"/>
    <mergeCell ref="BA263:BB263"/>
    <mergeCell ref="BC263:BD263"/>
    <mergeCell ref="BE263:BF263"/>
    <mergeCell ref="BG263:BH263"/>
    <mergeCell ref="BS264:BT264"/>
    <mergeCell ref="BU264:CA264"/>
    <mergeCell ref="CB264:CH264"/>
    <mergeCell ref="BI263:BJ263"/>
    <mergeCell ref="BK263:BL263"/>
    <mergeCell ref="BM263:BN263"/>
    <mergeCell ref="BO263:BQ263"/>
    <mergeCell ref="BS263:BT263"/>
    <mergeCell ref="BU263:CA263"/>
    <mergeCell ref="CB263:CH263"/>
    <mergeCell ref="BM258:BN258"/>
    <mergeCell ref="BO258:BQ258"/>
    <mergeCell ref="AY258:AZ258"/>
    <mergeCell ref="BA258:BB258"/>
    <mergeCell ref="BC258:BD258"/>
    <mergeCell ref="BE258:BF258"/>
    <mergeCell ref="BG258:BH258"/>
    <mergeCell ref="BI258:BJ258"/>
    <mergeCell ref="BK258:BL258"/>
    <mergeCell ref="S257:T257"/>
    <mergeCell ref="U257:V257"/>
    <mergeCell ref="W257:X257"/>
    <mergeCell ref="Y257:Z257"/>
    <mergeCell ref="AA257:AB257"/>
    <mergeCell ref="AC257:AD257"/>
    <mergeCell ref="AE257:AF257"/>
    <mergeCell ref="AG257:AH257"/>
    <mergeCell ref="AI257:AJ257"/>
    <mergeCell ref="AK257:AL257"/>
    <mergeCell ref="AM257:AN257"/>
    <mergeCell ref="AO257:AP257"/>
    <mergeCell ref="AQ257:AR257"/>
    <mergeCell ref="AS257:AT257"/>
    <mergeCell ref="S259:T259"/>
    <mergeCell ref="U259:V259"/>
    <mergeCell ref="W259:X259"/>
    <mergeCell ref="Y259:Z259"/>
    <mergeCell ref="AA259:AB259"/>
    <mergeCell ref="AC259:AD259"/>
    <mergeCell ref="AE259:AF259"/>
    <mergeCell ref="AG259:AH259"/>
    <mergeCell ref="AI259:AJ259"/>
    <mergeCell ref="AK259:AL259"/>
    <mergeCell ref="AM259:AN259"/>
    <mergeCell ref="AO259:AP259"/>
    <mergeCell ref="AQ259:AR259"/>
    <mergeCell ref="AS259:AT259"/>
    <mergeCell ref="BI259:BJ259"/>
    <mergeCell ref="BK259:BL259"/>
    <mergeCell ref="BM259:BN259"/>
    <mergeCell ref="BO259:BQ259"/>
    <mergeCell ref="BS259:BT259"/>
    <mergeCell ref="BU259:CA259"/>
    <mergeCell ref="CB259:CH259"/>
    <mergeCell ref="AU259:AV259"/>
    <mergeCell ref="AW259:AX259"/>
    <mergeCell ref="AY259:AZ259"/>
    <mergeCell ref="BA259:BB259"/>
    <mergeCell ref="BC259:BD259"/>
    <mergeCell ref="BO256:BQ256"/>
    <mergeCell ref="BS256:BT256"/>
    <mergeCell ref="BU256:CA256"/>
    <mergeCell ref="CB256:CH256"/>
    <mergeCell ref="AU256:AV256"/>
    <mergeCell ref="AW256:AX256"/>
    <mergeCell ref="AY256:AZ256"/>
    <mergeCell ref="BA256:BB256"/>
    <mergeCell ref="BC256:BD256"/>
    <mergeCell ref="BE256:BF256"/>
    <mergeCell ref="BG256:BH256"/>
    <mergeCell ref="B256:C256"/>
    <mergeCell ref="D256:F256"/>
    <mergeCell ref="G256:H256"/>
    <mergeCell ref="K256:L256"/>
    <mergeCell ref="M256:N256"/>
    <mergeCell ref="O256:P256"/>
    <mergeCell ref="Q256:R256"/>
    <mergeCell ref="BM264:BN264"/>
    <mergeCell ref="BO264:BQ264"/>
    <mergeCell ref="AY264:AZ264"/>
    <mergeCell ref="BA264:BB264"/>
    <mergeCell ref="BC264:BD264"/>
    <mergeCell ref="BE264:BF264"/>
    <mergeCell ref="BG264:BH264"/>
    <mergeCell ref="BI264:BJ264"/>
    <mergeCell ref="BK264:BL264"/>
    <mergeCell ref="S263:T263"/>
    <mergeCell ref="U263:V263"/>
    <mergeCell ref="W263:X263"/>
    <mergeCell ref="Y263:Z263"/>
    <mergeCell ref="AA263:AB263"/>
    <mergeCell ref="AC263:AD263"/>
    <mergeCell ref="AE263:AF263"/>
    <mergeCell ref="AG263:AH263"/>
    <mergeCell ref="AI263:AJ263"/>
    <mergeCell ref="AK263:AL263"/>
    <mergeCell ref="AM263:AN263"/>
    <mergeCell ref="AO263:AP263"/>
    <mergeCell ref="AQ263:AR263"/>
    <mergeCell ref="AS263:AT263"/>
    <mergeCell ref="B263:C263"/>
    <mergeCell ref="D263:F263"/>
    <mergeCell ref="G263:H263"/>
    <mergeCell ref="K263:L263"/>
    <mergeCell ref="M263:N263"/>
    <mergeCell ref="O263:P263"/>
    <mergeCell ref="Q263:R263"/>
    <mergeCell ref="B264:C264"/>
    <mergeCell ref="D264:F264"/>
    <mergeCell ref="G264:H264"/>
    <mergeCell ref="K264:L264"/>
    <mergeCell ref="M264:N264"/>
    <mergeCell ref="O264:P264"/>
    <mergeCell ref="Q264:R264"/>
    <mergeCell ref="S264:T264"/>
    <mergeCell ref="U264:V264"/>
    <mergeCell ref="W264:X264"/>
    <mergeCell ref="Y264:Z264"/>
    <mergeCell ref="AA264:AB264"/>
    <mergeCell ref="AC264:AD264"/>
    <mergeCell ref="AE264:AF264"/>
    <mergeCell ref="AU263:AV263"/>
    <mergeCell ref="AW263:AX263"/>
    <mergeCell ref="B253:C253"/>
    <mergeCell ref="D253:F253"/>
    <mergeCell ref="G253:H253"/>
    <mergeCell ref="K253:L253"/>
    <mergeCell ref="M253:N253"/>
    <mergeCell ref="O253:P253"/>
    <mergeCell ref="Q253:R253"/>
    <mergeCell ref="AU255:AV255"/>
    <mergeCell ref="AW255:AX255"/>
    <mergeCell ref="AG255:AH255"/>
    <mergeCell ref="AI255:AJ255"/>
    <mergeCell ref="AK255:AL255"/>
    <mergeCell ref="AM255:AN255"/>
    <mergeCell ref="AO255:AP255"/>
    <mergeCell ref="AQ255:AR255"/>
    <mergeCell ref="AS255:AT255"/>
    <mergeCell ref="S256:T256"/>
    <mergeCell ref="U256:V256"/>
    <mergeCell ref="W256:X256"/>
    <mergeCell ref="Y256:Z256"/>
    <mergeCell ref="AA256:AB256"/>
    <mergeCell ref="AC256:AD256"/>
    <mergeCell ref="AE256:AF256"/>
    <mergeCell ref="AG256:AH256"/>
    <mergeCell ref="AI256:AJ256"/>
    <mergeCell ref="AK256:AL256"/>
    <mergeCell ref="AM256:AN256"/>
    <mergeCell ref="AO256:AP256"/>
    <mergeCell ref="AQ256:AR256"/>
    <mergeCell ref="AS256:AT256"/>
    <mergeCell ref="BI256:BJ256"/>
    <mergeCell ref="BK256:BL256"/>
    <mergeCell ref="BM256:BN256"/>
    <mergeCell ref="BS252:BT252"/>
    <mergeCell ref="BU252:CA252"/>
    <mergeCell ref="CB252:CH252"/>
    <mergeCell ref="BI251:BJ251"/>
    <mergeCell ref="BK251:BL251"/>
    <mergeCell ref="BM251:BN251"/>
    <mergeCell ref="BO251:BQ251"/>
    <mergeCell ref="BS251:BT251"/>
    <mergeCell ref="BU251:CA251"/>
    <mergeCell ref="CB251:CH251"/>
    <mergeCell ref="AU252:AV252"/>
    <mergeCell ref="AW252:AX252"/>
    <mergeCell ref="AG252:AH252"/>
    <mergeCell ref="AI252:AJ252"/>
    <mergeCell ref="AK252:AL252"/>
    <mergeCell ref="AM252:AN252"/>
    <mergeCell ref="AO252:AP252"/>
    <mergeCell ref="AQ252:AR252"/>
    <mergeCell ref="AS252:AT252"/>
    <mergeCell ref="S253:T253"/>
    <mergeCell ref="U253:V253"/>
    <mergeCell ref="W253:X253"/>
    <mergeCell ref="Y253:Z253"/>
    <mergeCell ref="AA253:AB253"/>
    <mergeCell ref="AC253:AD253"/>
    <mergeCell ref="AE253:AF253"/>
    <mergeCell ref="AG253:AH253"/>
    <mergeCell ref="AI253:AJ253"/>
    <mergeCell ref="AK253:AL253"/>
    <mergeCell ref="AM253:AN253"/>
    <mergeCell ref="AO253:AP253"/>
    <mergeCell ref="AQ253:AR253"/>
    <mergeCell ref="AS253:AT253"/>
    <mergeCell ref="BI253:BJ253"/>
    <mergeCell ref="BK253:BL253"/>
    <mergeCell ref="BM253:BN253"/>
    <mergeCell ref="BO253:BQ253"/>
    <mergeCell ref="BS253:BT253"/>
    <mergeCell ref="BU253:CA253"/>
    <mergeCell ref="CB253:CH253"/>
    <mergeCell ref="AU253:AV253"/>
    <mergeCell ref="AW253:AX253"/>
    <mergeCell ref="AY253:AZ253"/>
    <mergeCell ref="BA253:BB253"/>
    <mergeCell ref="BC253:BD253"/>
    <mergeCell ref="BE253:BF253"/>
    <mergeCell ref="BG253:BH253"/>
    <mergeCell ref="BE250:BF250"/>
    <mergeCell ref="BG250:BH250"/>
    <mergeCell ref="B250:C250"/>
    <mergeCell ref="D250:F250"/>
    <mergeCell ref="G250:H250"/>
    <mergeCell ref="K250:L250"/>
    <mergeCell ref="M250:N250"/>
    <mergeCell ref="O250:P250"/>
    <mergeCell ref="Q250:R250"/>
    <mergeCell ref="BM252:BN252"/>
    <mergeCell ref="BO252:BQ252"/>
    <mergeCell ref="AY252:AZ252"/>
    <mergeCell ref="BA252:BB252"/>
    <mergeCell ref="BC252:BD252"/>
    <mergeCell ref="BE252:BF252"/>
    <mergeCell ref="BG252:BH252"/>
    <mergeCell ref="BI252:BJ252"/>
    <mergeCell ref="BK252:BL252"/>
    <mergeCell ref="S251:T251"/>
    <mergeCell ref="U251:V251"/>
    <mergeCell ref="W251:X251"/>
    <mergeCell ref="Y251:Z251"/>
    <mergeCell ref="AA251:AB251"/>
    <mergeCell ref="AC251:AD251"/>
    <mergeCell ref="AE251:AF251"/>
    <mergeCell ref="AG251:AH251"/>
    <mergeCell ref="AI251:AJ251"/>
    <mergeCell ref="AK251:AL251"/>
    <mergeCell ref="AM251:AN251"/>
    <mergeCell ref="AO251:AP251"/>
    <mergeCell ref="AQ251:AR251"/>
    <mergeCell ref="AS251:AT251"/>
    <mergeCell ref="B251:C251"/>
    <mergeCell ref="D251:F251"/>
    <mergeCell ref="G251:H251"/>
    <mergeCell ref="K251:L251"/>
    <mergeCell ref="M251:N251"/>
    <mergeCell ref="O251:P251"/>
    <mergeCell ref="Q251:R251"/>
    <mergeCell ref="B252:C252"/>
    <mergeCell ref="D252:F252"/>
    <mergeCell ref="G252:H252"/>
    <mergeCell ref="K252:L252"/>
    <mergeCell ref="M252:N252"/>
    <mergeCell ref="O252:P252"/>
    <mergeCell ref="Q252:R252"/>
    <mergeCell ref="S252:T252"/>
    <mergeCell ref="U252:V252"/>
    <mergeCell ref="W252:X252"/>
    <mergeCell ref="Y252:Z252"/>
    <mergeCell ref="AA252:AB252"/>
    <mergeCell ref="AC252:AD252"/>
    <mergeCell ref="AE252:AF252"/>
    <mergeCell ref="AU251:AV251"/>
    <mergeCell ref="AW251:AX251"/>
    <mergeCell ref="AY251:AZ251"/>
    <mergeCell ref="BA251:BB251"/>
    <mergeCell ref="BC251:BD251"/>
    <mergeCell ref="BE251:BF251"/>
    <mergeCell ref="BG251:BH251"/>
    <mergeCell ref="B248:C248"/>
    <mergeCell ref="D248:F248"/>
    <mergeCell ref="G248:H248"/>
    <mergeCell ref="K248:L248"/>
    <mergeCell ref="M248:N248"/>
    <mergeCell ref="O248:P248"/>
    <mergeCell ref="Q248:R248"/>
    <mergeCell ref="B249:C249"/>
    <mergeCell ref="D249:F249"/>
    <mergeCell ref="G249:H249"/>
    <mergeCell ref="K249:L249"/>
    <mergeCell ref="M249:N249"/>
    <mergeCell ref="O249:P249"/>
    <mergeCell ref="Q249:R249"/>
    <mergeCell ref="S249:T249"/>
    <mergeCell ref="U249:V249"/>
    <mergeCell ref="W249:X249"/>
    <mergeCell ref="Y249:Z249"/>
    <mergeCell ref="AA249:AB249"/>
    <mergeCell ref="AC249:AD249"/>
    <mergeCell ref="AE249:AF249"/>
    <mergeCell ref="AU248:AV248"/>
    <mergeCell ref="AW248:AX248"/>
    <mergeCell ref="AY248:AZ248"/>
    <mergeCell ref="BA248:BB248"/>
    <mergeCell ref="BC248:BD248"/>
    <mergeCell ref="BE248:BF248"/>
    <mergeCell ref="BG248:BH248"/>
    <mergeCell ref="BS249:BT249"/>
    <mergeCell ref="BU249:CA249"/>
    <mergeCell ref="CB249:CH249"/>
    <mergeCell ref="BI248:BJ248"/>
    <mergeCell ref="BK248:BL248"/>
    <mergeCell ref="BM248:BN248"/>
    <mergeCell ref="BO248:BQ248"/>
    <mergeCell ref="BS248:BT248"/>
    <mergeCell ref="BU248:CA248"/>
    <mergeCell ref="CB248:CH248"/>
    <mergeCell ref="AU249:AV249"/>
    <mergeCell ref="AW249:AX249"/>
    <mergeCell ref="AG249:AH249"/>
    <mergeCell ref="AI249:AJ249"/>
    <mergeCell ref="AK249:AL249"/>
    <mergeCell ref="AM249:AN249"/>
    <mergeCell ref="AO249:AP249"/>
    <mergeCell ref="AQ249:AR249"/>
    <mergeCell ref="AS249:AT249"/>
    <mergeCell ref="AY254:AZ254"/>
    <mergeCell ref="BA254:BB254"/>
    <mergeCell ref="BC254:BD254"/>
    <mergeCell ref="BE254:BF254"/>
    <mergeCell ref="BG254:BH254"/>
    <mergeCell ref="BS255:BT255"/>
    <mergeCell ref="BU255:CA255"/>
    <mergeCell ref="CB255:CH255"/>
    <mergeCell ref="BI254:BJ254"/>
    <mergeCell ref="BK254:BL254"/>
    <mergeCell ref="BM254:BN254"/>
    <mergeCell ref="BO254:BQ254"/>
    <mergeCell ref="BS254:BT254"/>
    <mergeCell ref="BU254:CA254"/>
    <mergeCell ref="CB254:CH254"/>
    <mergeCell ref="BM249:BN249"/>
    <mergeCell ref="BO249:BQ249"/>
    <mergeCell ref="AY249:AZ249"/>
    <mergeCell ref="BA249:BB249"/>
    <mergeCell ref="BC249:BD249"/>
    <mergeCell ref="BE249:BF249"/>
    <mergeCell ref="BG249:BH249"/>
    <mergeCell ref="BI249:BJ249"/>
    <mergeCell ref="BK249:BL249"/>
    <mergeCell ref="S248:T248"/>
    <mergeCell ref="U248:V248"/>
    <mergeCell ref="W248:X248"/>
    <mergeCell ref="Y248:Z248"/>
    <mergeCell ref="AA248:AB248"/>
    <mergeCell ref="AC248:AD248"/>
    <mergeCell ref="AE248:AF248"/>
    <mergeCell ref="AG248:AH248"/>
    <mergeCell ref="AI248:AJ248"/>
    <mergeCell ref="AK248:AL248"/>
    <mergeCell ref="AM248:AN248"/>
    <mergeCell ref="AO248:AP248"/>
    <mergeCell ref="AQ248:AR248"/>
    <mergeCell ref="AS248:AT248"/>
    <mergeCell ref="S250:T250"/>
    <mergeCell ref="U250:V250"/>
    <mergeCell ref="W250:X250"/>
    <mergeCell ref="Y250:Z250"/>
    <mergeCell ref="AA250:AB250"/>
    <mergeCell ref="AC250:AD250"/>
    <mergeCell ref="AE250:AF250"/>
    <mergeCell ref="AG250:AH250"/>
    <mergeCell ref="AI250:AJ250"/>
    <mergeCell ref="AK250:AL250"/>
    <mergeCell ref="AM250:AN250"/>
    <mergeCell ref="AO250:AP250"/>
    <mergeCell ref="AQ250:AR250"/>
    <mergeCell ref="AS250:AT250"/>
    <mergeCell ref="BI250:BJ250"/>
    <mergeCell ref="BK250:BL250"/>
    <mergeCell ref="BM250:BN250"/>
    <mergeCell ref="BO250:BQ250"/>
    <mergeCell ref="BS250:BT250"/>
    <mergeCell ref="BU250:CA250"/>
    <mergeCell ref="CB250:CH250"/>
    <mergeCell ref="AU250:AV250"/>
    <mergeCell ref="AW250:AX250"/>
    <mergeCell ref="AY250:AZ250"/>
    <mergeCell ref="BA250:BB250"/>
    <mergeCell ref="BC250:BD250"/>
    <mergeCell ref="BO247:BQ247"/>
    <mergeCell ref="BS247:BT247"/>
    <mergeCell ref="BU247:CA247"/>
    <mergeCell ref="CB247:CH247"/>
    <mergeCell ref="AU247:AV247"/>
    <mergeCell ref="AW247:AX247"/>
    <mergeCell ref="AY247:AZ247"/>
    <mergeCell ref="BA247:BB247"/>
    <mergeCell ref="BC247:BD247"/>
    <mergeCell ref="BE247:BF247"/>
    <mergeCell ref="BG247:BH247"/>
    <mergeCell ref="B247:C247"/>
    <mergeCell ref="D247:F247"/>
    <mergeCell ref="G247:H247"/>
    <mergeCell ref="K247:L247"/>
    <mergeCell ref="M247:N247"/>
    <mergeCell ref="O247:P247"/>
    <mergeCell ref="Q247:R247"/>
    <mergeCell ref="BM255:BN255"/>
    <mergeCell ref="BO255:BQ255"/>
    <mergeCell ref="AY255:AZ255"/>
    <mergeCell ref="BA255:BB255"/>
    <mergeCell ref="BC255:BD255"/>
    <mergeCell ref="BE255:BF255"/>
    <mergeCell ref="BG255:BH255"/>
    <mergeCell ref="BI255:BJ255"/>
    <mergeCell ref="BK255:BL255"/>
    <mergeCell ref="S254:T254"/>
    <mergeCell ref="U254:V254"/>
    <mergeCell ref="W254:X254"/>
    <mergeCell ref="Y254:Z254"/>
    <mergeCell ref="AA254:AB254"/>
    <mergeCell ref="AC254:AD254"/>
    <mergeCell ref="AE254:AF254"/>
    <mergeCell ref="AG254:AH254"/>
    <mergeCell ref="AI254:AJ254"/>
    <mergeCell ref="AK254:AL254"/>
    <mergeCell ref="AM254:AN254"/>
    <mergeCell ref="AO254:AP254"/>
    <mergeCell ref="AQ254:AR254"/>
    <mergeCell ref="AS254:AT254"/>
    <mergeCell ref="B254:C254"/>
    <mergeCell ref="D254:F254"/>
    <mergeCell ref="G254:H254"/>
    <mergeCell ref="K254:L254"/>
    <mergeCell ref="M254:N254"/>
    <mergeCell ref="O254:P254"/>
    <mergeCell ref="Q254:R254"/>
    <mergeCell ref="B255:C255"/>
    <mergeCell ref="D255:F255"/>
    <mergeCell ref="G255:H255"/>
    <mergeCell ref="K255:L255"/>
    <mergeCell ref="M255:N255"/>
    <mergeCell ref="O255:P255"/>
    <mergeCell ref="Q255:R255"/>
    <mergeCell ref="S255:T255"/>
    <mergeCell ref="U255:V255"/>
    <mergeCell ref="W255:X255"/>
    <mergeCell ref="Y255:Z255"/>
    <mergeCell ref="AA255:AB255"/>
    <mergeCell ref="AC255:AD255"/>
    <mergeCell ref="AE255:AF255"/>
    <mergeCell ref="AU254:AV254"/>
    <mergeCell ref="AW254:AX254"/>
    <mergeCell ref="B244:C244"/>
    <mergeCell ref="D244:F244"/>
    <mergeCell ref="G244:H244"/>
    <mergeCell ref="K244:L244"/>
    <mergeCell ref="M244:N244"/>
    <mergeCell ref="O244:P244"/>
    <mergeCell ref="Q244:R244"/>
    <mergeCell ref="AU246:AV246"/>
    <mergeCell ref="AW246:AX246"/>
    <mergeCell ref="AG246:AH246"/>
    <mergeCell ref="AI246:AJ246"/>
    <mergeCell ref="AK246:AL246"/>
    <mergeCell ref="AM246:AN246"/>
    <mergeCell ref="AO246:AP246"/>
    <mergeCell ref="AQ246:AR246"/>
    <mergeCell ref="AS246:AT246"/>
    <mergeCell ref="S247:T247"/>
    <mergeCell ref="U247:V247"/>
    <mergeCell ref="W247:X247"/>
    <mergeCell ref="Y247:Z247"/>
    <mergeCell ref="AA247:AB247"/>
    <mergeCell ref="AC247:AD247"/>
    <mergeCell ref="AE247:AF247"/>
    <mergeCell ref="AG247:AH247"/>
    <mergeCell ref="AI247:AJ247"/>
    <mergeCell ref="AK247:AL247"/>
    <mergeCell ref="AM247:AN247"/>
    <mergeCell ref="AO247:AP247"/>
    <mergeCell ref="AQ247:AR247"/>
    <mergeCell ref="AS247:AT247"/>
    <mergeCell ref="BI247:BJ247"/>
    <mergeCell ref="BK247:BL247"/>
    <mergeCell ref="BM247:BN247"/>
    <mergeCell ref="BS243:BT243"/>
    <mergeCell ref="BU243:CA243"/>
    <mergeCell ref="CB243:CH243"/>
    <mergeCell ref="BI242:BJ242"/>
    <mergeCell ref="BK242:BL242"/>
    <mergeCell ref="BM242:BN242"/>
    <mergeCell ref="BO242:BQ242"/>
    <mergeCell ref="BS242:BT242"/>
    <mergeCell ref="BU242:CA242"/>
    <mergeCell ref="CB242:CH242"/>
    <mergeCell ref="AU243:AV243"/>
    <mergeCell ref="AW243:AX243"/>
    <mergeCell ref="AG243:AH243"/>
    <mergeCell ref="AI243:AJ243"/>
    <mergeCell ref="AK243:AL243"/>
    <mergeCell ref="AM243:AN243"/>
    <mergeCell ref="AO243:AP243"/>
    <mergeCell ref="AQ243:AR243"/>
    <mergeCell ref="AS243:AT243"/>
    <mergeCell ref="S244:T244"/>
    <mergeCell ref="U244:V244"/>
    <mergeCell ref="W244:X244"/>
    <mergeCell ref="Y244:Z244"/>
    <mergeCell ref="AA244:AB244"/>
    <mergeCell ref="AC244:AD244"/>
    <mergeCell ref="AE244:AF244"/>
    <mergeCell ref="AG244:AH244"/>
    <mergeCell ref="AI244:AJ244"/>
    <mergeCell ref="AK244:AL244"/>
    <mergeCell ref="AM244:AN244"/>
    <mergeCell ref="AO244:AP244"/>
    <mergeCell ref="AQ244:AR244"/>
    <mergeCell ref="AS244:AT244"/>
    <mergeCell ref="BI244:BJ244"/>
    <mergeCell ref="BK244:BL244"/>
    <mergeCell ref="BM244:BN244"/>
    <mergeCell ref="BO244:BQ244"/>
    <mergeCell ref="BS244:BT244"/>
    <mergeCell ref="BU244:CA244"/>
    <mergeCell ref="CB244:CH244"/>
    <mergeCell ref="AU244:AV244"/>
    <mergeCell ref="AW244:AX244"/>
    <mergeCell ref="AY244:AZ244"/>
    <mergeCell ref="BA244:BB244"/>
    <mergeCell ref="BC244:BD244"/>
    <mergeCell ref="BE244:BF244"/>
    <mergeCell ref="BG244:BH244"/>
    <mergeCell ref="BE241:BF241"/>
    <mergeCell ref="BG241:BH241"/>
    <mergeCell ref="B241:C241"/>
    <mergeCell ref="D241:F241"/>
    <mergeCell ref="G241:H241"/>
    <mergeCell ref="K241:L241"/>
    <mergeCell ref="M241:N241"/>
    <mergeCell ref="O241:P241"/>
    <mergeCell ref="Q241:R241"/>
    <mergeCell ref="BM243:BN243"/>
    <mergeCell ref="BO243:BQ243"/>
    <mergeCell ref="AY243:AZ243"/>
    <mergeCell ref="BA243:BB243"/>
    <mergeCell ref="BC243:BD243"/>
    <mergeCell ref="BE243:BF243"/>
    <mergeCell ref="BG243:BH243"/>
    <mergeCell ref="BI243:BJ243"/>
    <mergeCell ref="BK243:BL243"/>
    <mergeCell ref="S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AR242"/>
    <mergeCell ref="AS242:AT242"/>
    <mergeCell ref="B242:C242"/>
    <mergeCell ref="D242:F242"/>
    <mergeCell ref="G242:H242"/>
    <mergeCell ref="K242:L242"/>
    <mergeCell ref="M242:N242"/>
    <mergeCell ref="O242:P242"/>
    <mergeCell ref="Q242:R242"/>
    <mergeCell ref="B243:C243"/>
    <mergeCell ref="D243:F243"/>
    <mergeCell ref="G243:H243"/>
    <mergeCell ref="K243:L243"/>
    <mergeCell ref="M243:N243"/>
    <mergeCell ref="O243:P243"/>
    <mergeCell ref="Q243:R243"/>
    <mergeCell ref="S243:T243"/>
    <mergeCell ref="U243:V243"/>
    <mergeCell ref="W243:X243"/>
    <mergeCell ref="Y243:Z243"/>
    <mergeCell ref="AA243:AB243"/>
    <mergeCell ref="AC243:AD243"/>
    <mergeCell ref="AE243:AF243"/>
    <mergeCell ref="AU242:AV242"/>
    <mergeCell ref="AW242:AX242"/>
    <mergeCell ref="AY242:AZ242"/>
    <mergeCell ref="BA242:BB242"/>
    <mergeCell ref="BC242:BD242"/>
    <mergeCell ref="BE242:BF242"/>
    <mergeCell ref="BG242:BH242"/>
    <mergeCell ref="B239:C239"/>
    <mergeCell ref="D239:F239"/>
    <mergeCell ref="G239:H239"/>
    <mergeCell ref="K239:L239"/>
    <mergeCell ref="M239:N239"/>
    <mergeCell ref="O239:P239"/>
    <mergeCell ref="Q239:R239"/>
    <mergeCell ref="B240:C240"/>
    <mergeCell ref="D240:F240"/>
    <mergeCell ref="G240:H240"/>
    <mergeCell ref="K240:L240"/>
    <mergeCell ref="M240:N240"/>
    <mergeCell ref="O240:P240"/>
    <mergeCell ref="Q240:R240"/>
    <mergeCell ref="S240:T240"/>
    <mergeCell ref="U240:V240"/>
    <mergeCell ref="W240:X240"/>
    <mergeCell ref="Y240:Z240"/>
    <mergeCell ref="AA240:AB240"/>
    <mergeCell ref="AC240:AD240"/>
    <mergeCell ref="AE240:AF240"/>
    <mergeCell ref="AU239:AV239"/>
    <mergeCell ref="AW239:AX239"/>
    <mergeCell ref="AY239:AZ239"/>
    <mergeCell ref="BA239:BB239"/>
    <mergeCell ref="BC239:BD239"/>
    <mergeCell ref="BE239:BF239"/>
    <mergeCell ref="BG239:BH239"/>
    <mergeCell ref="BS240:BT240"/>
    <mergeCell ref="BU240:CA240"/>
    <mergeCell ref="CB240:CH240"/>
    <mergeCell ref="BI239:BJ239"/>
    <mergeCell ref="BK239:BL239"/>
    <mergeCell ref="BM239:BN239"/>
    <mergeCell ref="BO239:BQ239"/>
    <mergeCell ref="BS239:BT239"/>
    <mergeCell ref="BU239:CA239"/>
    <mergeCell ref="CB239:CH239"/>
    <mergeCell ref="AU240:AV240"/>
    <mergeCell ref="AW240:AX240"/>
    <mergeCell ref="AG240:AH240"/>
    <mergeCell ref="AI240:AJ240"/>
    <mergeCell ref="AK240:AL240"/>
    <mergeCell ref="AM240:AN240"/>
    <mergeCell ref="AO240:AP240"/>
    <mergeCell ref="AQ240:AR240"/>
    <mergeCell ref="AS240:AT240"/>
    <mergeCell ref="AY245:AZ245"/>
    <mergeCell ref="BA245:BB245"/>
    <mergeCell ref="BC245:BD245"/>
    <mergeCell ref="BE245:BF245"/>
    <mergeCell ref="BG245:BH245"/>
    <mergeCell ref="BS246:BT246"/>
    <mergeCell ref="BU246:CA246"/>
    <mergeCell ref="CB246:CH246"/>
    <mergeCell ref="BI245:BJ245"/>
    <mergeCell ref="BK245:BL245"/>
    <mergeCell ref="BM245:BN245"/>
    <mergeCell ref="BO245:BQ245"/>
    <mergeCell ref="BS245:BT245"/>
    <mergeCell ref="BU245:CA245"/>
    <mergeCell ref="CB245:CH245"/>
    <mergeCell ref="BM240:BN240"/>
    <mergeCell ref="BO240:BQ240"/>
    <mergeCell ref="AY240:AZ240"/>
    <mergeCell ref="BA240:BB240"/>
    <mergeCell ref="BC240:BD240"/>
    <mergeCell ref="BE240:BF240"/>
    <mergeCell ref="BG240:BH240"/>
    <mergeCell ref="BI240:BJ240"/>
    <mergeCell ref="BK240:BL240"/>
    <mergeCell ref="S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AR239"/>
    <mergeCell ref="AS239:AT239"/>
    <mergeCell ref="S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AR241"/>
    <mergeCell ref="AS241:AT241"/>
    <mergeCell ref="BI241:BJ241"/>
    <mergeCell ref="BK241:BL241"/>
    <mergeCell ref="BM241:BN241"/>
    <mergeCell ref="BO241:BQ241"/>
    <mergeCell ref="BS241:BT241"/>
    <mergeCell ref="BU241:CA241"/>
    <mergeCell ref="CB241:CH241"/>
    <mergeCell ref="AU241:AV241"/>
    <mergeCell ref="AW241:AX241"/>
    <mergeCell ref="AY241:AZ241"/>
    <mergeCell ref="BA241:BB241"/>
    <mergeCell ref="BC241:BD241"/>
    <mergeCell ref="BO238:BQ238"/>
    <mergeCell ref="BS238:BT238"/>
    <mergeCell ref="BU238:CA238"/>
    <mergeCell ref="CB238:CH238"/>
    <mergeCell ref="AU238:AV238"/>
    <mergeCell ref="AW238:AX238"/>
    <mergeCell ref="AY238:AZ238"/>
    <mergeCell ref="BA238:BB238"/>
    <mergeCell ref="BC238:BD238"/>
    <mergeCell ref="BE238:BF238"/>
    <mergeCell ref="BG238:BH238"/>
    <mergeCell ref="B238:C238"/>
    <mergeCell ref="D238:F238"/>
    <mergeCell ref="G238:H238"/>
    <mergeCell ref="K238:L238"/>
    <mergeCell ref="M238:N238"/>
    <mergeCell ref="O238:P238"/>
    <mergeCell ref="Q238:R238"/>
    <mergeCell ref="BM246:BN246"/>
    <mergeCell ref="BO246:BQ246"/>
    <mergeCell ref="AY246:AZ246"/>
    <mergeCell ref="BA246:BB246"/>
    <mergeCell ref="BC246:BD246"/>
    <mergeCell ref="BE246:BF246"/>
    <mergeCell ref="BG246:BH246"/>
    <mergeCell ref="BI246:BJ246"/>
    <mergeCell ref="BK246:BL246"/>
    <mergeCell ref="S245:T245"/>
    <mergeCell ref="U245:V245"/>
    <mergeCell ref="W245:X245"/>
    <mergeCell ref="Y245:Z245"/>
    <mergeCell ref="AA245:AB245"/>
    <mergeCell ref="AC245:AD245"/>
    <mergeCell ref="AE245:AF245"/>
    <mergeCell ref="AG245:AH245"/>
    <mergeCell ref="AI245:AJ245"/>
    <mergeCell ref="AK245:AL245"/>
    <mergeCell ref="AM245:AN245"/>
    <mergeCell ref="AO245:AP245"/>
    <mergeCell ref="AQ245:AR245"/>
    <mergeCell ref="AS245:AT245"/>
    <mergeCell ref="B245:C245"/>
    <mergeCell ref="D245:F245"/>
    <mergeCell ref="G245:H245"/>
    <mergeCell ref="K245:L245"/>
    <mergeCell ref="M245:N245"/>
    <mergeCell ref="O245:P245"/>
    <mergeCell ref="Q245:R245"/>
    <mergeCell ref="B246:C246"/>
    <mergeCell ref="D246:F246"/>
    <mergeCell ref="G246:H246"/>
    <mergeCell ref="K246:L246"/>
    <mergeCell ref="M246:N246"/>
    <mergeCell ref="O246:P246"/>
    <mergeCell ref="Q246:R246"/>
    <mergeCell ref="S246:T246"/>
    <mergeCell ref="U246:V246"/>
    <mergeCell ref="W246:X246"/>
    <mergeCell ref="Y246:Z246"/>
    <mergeCell ref="AA246:AB246"/>
    <mergeCell ref="AC246:AD246"/>
    <mergeCell ref="AE246:AF246"/>
    <mergeCell ref="AU245:AV245"/>
    <mergeCell ref="AW245:AX245"/>
    <mergeCell ref="B235:C235"/>
    <mergeCell ref="D235:F235"/>
    <mergeCell ref="G235:H235"/>
    <mergeCell ref="K235:L235"/>
    <mergeCell ref="M235:N235"/>
    <mergeCell ref="O235:P235"/>
    <mergeCell ref="Q235:R235"/>
    <mergeCell ref="AU237:AV237"/>
    <mergeCell ref="AW237:AX237"/>
    <mergeCell ref="AG237:AH237"/>
    <mergeCell ref="AI237:AJ237"/>
    <mergeCell ref="AK237:AL237"/>
    <mergeCell ref="AM237:AN237"/>
    <mergeCell ref="AO237:AP237"/>
    <mergeCell ref="AQ237:AR237"/>
    <mergeCell ref="AS237:AT237"/>
    <mergeCell ref="S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AR238"/>
    <mergeCell ref="AS238:AT238"/>
    <mergeCell ref="BI238:BJ238"/>
    <mergeCell ref="BK238:BL238"/>
    <mergeCell ref="BM238:BN238"/>
    <mergeCell ref="BS234:BT234"/>
    <mergeCell ref="BU234:CA234"/>
    <mergeCell ref="CB234:CH234"/>
    <mergeCell ref="BI233:BJ233"/>
    <mergeCell ref="BK233:BL233"/>
    <mergeCell ref="BM233:BN233"/>
    <mergeCell ref="BO233:BQ233"/>
    <mergeCell ref="BS233:BT233"/>
    <mergeCell ref="BU233:CA233"/>
    <mergeCell ref="CB233:CH233"/>
    <mergeCell ref="AU234:AV234"/>
    <mergeCell ref="AW234:AX234"/>
    <mergeCell ref="AG234:AH234"/>
    <mergeCell ref="AI234:AJ234"/>
    <mergeCell ref="AK234:AL234"/>
    <mergeCell ref="AM234:AN234"/>
    <mergeCell ref="AO234:AP234"/>
    <mergeCell ref="AQ234:AR234"/>
    <mergeCell ref="AS234:AT234"/>
    <mergeCell ref="S235:T235"/>
    <mergeCell ref="U235:V235"/>
    <mergeCell ref="W235:X235"/>
    <mergeCell ref="Y235:Z235"/>
    <mergeCell ref="AA235:AB235"/>
    <mergeCell ref="AC235:AD235"/>
    <mergeCell ref="AE235:AF235"/>
    <mergeCell ref="AG235:AH235"/>
    <mergeCell ref="AI235:AJ235"/>
    <mergeCell ref="AK235:AL235"/>
    <mergeCell ref="AM235:AN235"/>
    <mergeCell ref="AO235:AP235"/>
    <mergeCell ref="AQ235:AR235"/>
    <mergeCell ref="AS235:AT235"/>
    <mergeCell ref="BI235:BJ235"/>
    <mergeCell ref="BK235:BL235"/>
    <mergeCell ref="BM235:BN235"/>
    <mergeCell ref="BO235:BQ235"/>
    <mergeCell ref="BS235:BT235"/>
    <mergeCell ref="BU235:CA235"/>
    <mergeCell ref="CB235:CH235"/>
    <mergeCell ref="AU235:AV235"/>
    <mergeCell ref="AW235:AX235"/>
    <mergeCell ref="AY235:AZ235"/>
    <mergeCell ref="BA235:BB235"/>
    <mergeCell ref="BC235:BD235"/>
    <mergeCell ref="BE235:BF235"/>
    <mergeCell ref="BG235:BH235"/>
    <mergeCell ref="BE232:BF232"/>
    <mergeCell ref="BG232:BH232"/>
    <mergeCell ref="B232:C232"/>
    <mergeCell ref="D232:F232"/>
    <mergeCell ref="G232:H232"/>
    <mergeCell ref="K232:L232"/>
    <mergeCell ref="M232:N232"/>
    <mergeCell ref="O232:P232"/>
    <mergeCell ref="Q232:R232"/>
    <mergeCell ref="BM234:BN234"/>
    <mergeCell ref="BO234:BQ234"/>
    <mergeCell ref="AY234:AZ234"/>
    <mergeCell ref="BA234:BB234"/>
    <mergeCell ref="BC234:BD234"/>
    <mergeCell ref="BE234:BF234"/>
    <mergeCell ref="BG234:BH234"/>
    <mergeCell ref="BI234:BJ234"/>
    <mergeCell ref="BK234:BL234"/>
    <mergeCell ref="S233:T233"/>
    <mergeCell ref="U233:V233"/>
    <mergeCell ref="W233:X233"/>
    <mergeCell ref="Y233:Z233"/>
    <mergeCell ref="AA233:AB233"/>
    <mergeCell ref="AC233:AD233"/>
    <mergeCell ref="AE233:AF233"/>
    <mergeCell ref="AG233:AH233"/>
    <mergeCell ref="AI233:AJ233"/>
    <mergeCell ref="AK233:AL233"/>
    <mergeCell ref="AM233:AN233"/>
    <mergeCell ref="AO233:AP233"/>
    <mergeCell ref="AQ233:AR233"/>
    <mergeCell ref="AS233:AT233"/>
    <mergeCell ref="B233:C233"/>
    <mergeCell ref="D233:F233"/>
    <mergeCell ref="G233:H233"/>
    <mergeCell ref="K233:L233"/>
    <mergeCell ref="M233:N233"/>
    <mergeCell ref="O233:P233"/>
    <mergeCell ref="Q233:R233"/>
    <mergeCell ref="B234:C234"/>
    <mergeCell ref="D234:F234"/>
    <mergeCell ref="G234:H234"/>
    <mergeCell ref="K234:L234"/>
    <mergeCell ref="M234:N234"/>
    <mergeCell ref="O234:P234"/>
    <mergeCell ref="Q234:R234"/>
    <mergeCell ref="S234:T234"/>
    <mergeCell ref="U234:V234"/>
    <mergeCell ref="W234:X234"/>
    <mergeCell ref="Y234:Z234"/>
    <mergeCell ref="AA234:AB234"/>
    <mergeCell ref="AC234:AD234"/>
    <mergeCell ref="AE234:AF234"/>
    <mergeCell ref="AU233:AV233"/>
    <mergeCell ref="AW233:AX233"/>
    <mergeCell ref="AY233:AZ233"/>
    <mergeCell ref="BA233:BB233"/>
    <mergeCell ref="BC233:BD233"/>
    <mergeCell ref="BE233:BF233"/>
    <mergeCell ref="BG233:BH233"/>
    <mergeCell ref="B230:C230"/>
    <mergeCell ref="D230:F230"/>
    <mergeCell ref="G230:H230"/>
    <mergeCell ref="K230:L230"/>
    <mergeCell ref="M230:N230"/>
    <mergeCell ref="O230:P230"/>
    <mergeCell ref="Q230:R230"/>
    <mergeCell ref="B231:C231"/>
    <mergeCell ref="D231:F231"/>
    <mergeCell ref="G231:H231"/>
    <mergeCell ref="K231:L231"/>
    <mergeCell ref="M231:N231"/>
    <mergeCell ref="O231:P231"/>
    <mergeCell ref="Q231:R231"/>
    <mergeCell ref="S231:T231"/>
    <mergeCell ref="U231:V231"/>
    <mergeCell ref="W231:X231"/>
    <mergeCell ref="Y231:Z231"/>
    <mergeCell ref="AA231:AB231"/>
    <mergeCell ref="AC231:AD231"/>
    <mergeCell ref="AE231:AF231"/>
    <mergeCell ref="AU230:AV230"/>
    <mergeCell ref="AW230:AX230"/>
    <mergeCell ref="AY230:AZ230"/>
    <mergeCell ref="BA230:BB230"/>
    <mergeCell ref="BC230:BD230"/>
    <mergeCell ref="BE230:BF230"/>
    <mergeCell ref="BG230:BH230"/>
    <mergeCell ref="BS231:BT231"/>
    <mergeCell ref="BU231:CA231"/>
    <mergeCell ref="CB231:CH231"/>
    <mergeCell ref="BI230:BJ230"/>
    <mergeCell ref="BK230:BL230"/>
    <mergeCell ref="BM230:BN230"/>
    <mergeCell ref="BO230:BQ230"/>
    <mergeCell ref="BS230:BT230"/>
    <mergeCell ref="BU230:CA230"/>
    <mergeCell ref="CB230:CH230"/>
    <mergeCell ref="AU231:AV231"/>
    <mergeCell ref="AW231:AX231"/>
    <mergeCell ref="AG231:AH231"/>
    <mergeCell ref="AI231:AJ231"/>
    <mergeCell ref="AK231:AL231"/>
    <mergeCell ref="AM231:AN231"/>
    <mergeCell ref="AO231:AP231"/>
    <mergeCell ref="AQ231:AR231"/>
    <mergeCell ref="AS231:AT231"/>
    <mergeCell ref="AY236:AZ236"/>
    <mergeCell ref="BA236:BB236"/>
    <mergeCell ref="BC236:BD236"/>
    <mergeCell ref="BE236:BF236"/>
    <mergeCell ref="BG236:BH236"/>
    <mergeCell ref="BS237:BT237"/>
    <mergeCell ref="BU237:CA237"/>
    <mergeCell ref="CB237:CH237"/>
    <mergeCell ref="BI236:BJ236"/>
    <mergeCell ref="BK236:BL236"/>
    <mergeCell ref="BM236:BN236"/>
    <mergeCell ref="BO236:BQ236"/>
    <mergeCell ref="BS236:BT236"/>
    <mergeCell ref="BU236:CA236"/>
    <mergeCell ref="CB236:CH236"/>
    <mergeCell ref="BM231:BN231"/>
    <mergeCell ref="BO231:BQ231"/>
    <mergeCell ref="AY231:AZ231"/>
    <mergeCell ref="BA231:BB231"/>
    <mergeCell ref="BC231:BD231"/>
    <mergeCell ref="BE231:BF231"/>
    <mergeCell ref="BG231:BH231"/>
    <mergeCell ref="BI231:BJ231"/>
    <mergeCell ref="BK231:BL231"/>
    <mergeCell ref="S230:T230"/>
    <mergeCell ref="U230:V230"/>
    <mergeCell ref="W230:X230"/>
    <mergeCell ref="Y230:Z230"/>
    <mergeCell ref="AA230:AB230"/>
    <mergeCell ref="AC230:AD230"/>
    <mergeCell ref="AE230:AF230"/>
    <mergeCell ref="AG230:AH230"/>
    <mergeCell ref="AI230:AJ230"/>
    <mergeCell ref="AK230:AL230"/>
    <mergeCell ref="AM230:AN230"/>
    <mergeCell ref="AO230:AP230"/>
    <mergeCell ref="AQ230:AR230"/>
    <mergeCell ref="AS230:AT230"/>
    <mergeCell ref="S232:T232"/>
    <mergeCell ref="U232:V232"/>
    <mergeCell ref="W232:X232"/>
    <mergeCell ref="Y232:Z232"/>
    <mergeCell ref="AA232:AB232"/>
    <mergeCell ref="AC232:AD232"/>
    <mergeCell ref="AE232:AF232"/>
    <mergeCell ref="AG232:AH232"/>
    <mergeCell ref="AI232:AJ232"/>
    <mergeCell ref="AK232:AL232"/>
    <mergeCell ref="AM232:AN232"/>
    <mergeCell ref="AO232:AP232"/>
    <mergeCell ref="AQ232:AR232"/>
    <mergeCell ref="AS232:AT232"/>
    <mergeCell ref="BI232:BJ232"/>
    <mergeCell ref="BK232:BL232"/>
    <mergeCell ref="BM232:BN232"/>
    <mergeCell ref="BO232:BQ232"/>
    <mergeCell ref="BS232:BT232"/>
    <mergeCell ref="BU232:CA232"/>
    <mergeCell ref="CB232:CH232"/>
    <mergeCell ref="AU232:AV232"/>
    <mergeCell ref="AW232:AX232"/>
    <mergeCell ref="AY232:AZ232"/>
    <mergeCell ref="BA232:BB232"/>
    <mergeCell ref="BC232:BD232"/>
    <mergeCell ref="BO229:BQ229"/>
    <mergeCell ref="BS229:BT229"/>
    <mergeCell ref="BU229:CA229"/>
    <mergeCell ref="CB229:CH229"/>
    <mergeCell ref="AU229:AV229"/>
    <mergeCell ref="AW229:AX229"/>
    <mergeCell ref="AY229:AZ229"/>
    <mergeCell ref="BA229:BB229"/>
    <mergeCell ref="BC229:BD229"/>
    <mergeCell ref="BE229:BF229"/>
    <mergeCell ref="BG229:BH229"/>
    <mergeCell ref="B229:C229"/>
    <mergeCell ref="D229:F229"/>
    <mergeCell ref="G229:H229"/>
    <mergeCell ref="K229:L229"/>
    <mergeCell ref="M229:N229"/>
    <mergeCell ref="O229:P229"/>
    <mergeCell ref="Q229:R229"/>
    <mergeCell ref="BM237:BN237"/>
    <mergeCell ref="BO237:BQ237"/>
    <mergeCell ref="AY237:AZ237"/>
    <mergeCell ref="BA237:BB237"/>
    <mergeCell ref="BC237:BD237"/>
    <mergeCell ref="BE237:BF237"/>
    <mergeCell ref="BG237:BH237"/>
    <mergeCell ref="BI237:BJ237"/>
    <mergeCell ref="BK237:BL237"/>
    <mergeCell ref="S236:T236"/>
    <mergeCell ref="U236:V236"/>
    <mergeCell ref="W236:X236"/>
    <mergeCell ref="Y236:Z236"/>
    <mergeCell ref="AA236:AB236"/>
    <mergeCell ref="AC236:AD236"/>
    <mergeCell ref="AE236:AF236"/>
    <mergeCell ref="AG236:AH236"/>
    <mergeCell ref="AI236:AJ236"/>
    <mergeCell ref="AK236:AL236"/>
    <mergeCell ref="AM236:AN236"/>
    <mergeCell ref="AO236:AP236"/>
    <mergeCell ref="AQ236:AR236"/>
    <mergeCell ref="AS236:AT236"/>
    <mergeCell ref="B236:C236"/>
    <mergeCell ref="D236:F236"/>
    <mergeCell ref="G236:H236"/>
    <mergeCell ref="K236:L236"/>
    <mergeCell ref="M236:N236"/>
    <mergeCell ref="O236:P236"/>
    <mergeCell ref="Q236:R236"/>
    <mergeCell ref="B237:C237"/>
    <mergeCell ref="D237:F237"/>
    <mergeCell ref="G237:H237"/>
    <mergeCell ref="K237:L237"/>
    <mergeCell ref="M237:N237"/>
    <mergeCell ref="O237:P237"/>
    <mergeCell ref="Q237:R237"/>
    <mergeCell ref="S237:T237"/>
    <mergeCell ref="U237:V237"/>
    <mergeCell ref="W237:X237"/>
    <mergeCell ref="Y237:Z237"/>
    <mergeCell ref="AA237:AB237"/>
    <mergeCell ref="AC237:AD237"/>
    <mergeCell ref="AE237:AF237"/>
    <mergeCell ref="AU236:AV236"/>
    <mergeCell ref="AW236:AX236"/>
    <mergeCell ref="B226:C226"/>
    <mergeCell ref="D226:F226"/>
    <mergeCell ref="G226:H226"/>
    <mergeCell ref="K226:L226"/>
    <mergeCell ref="M226:N226"/>
    <mergeCell ref="O226:P226"/>
    <mergeCell ref="Q226:R226"/>
    <mergeCell ref="AU228:AV228"/>
    <mergeCell ref="AW228:AX228"/>
    <mergeCell ref="AG228:AH228"/>
    <mergeCell ref="AI228:AJ228"/>
    <mergeCell ref="AK228:AL228"/>
    <mergeCell ref="AM228:AN228"/>
    <mergeCell ref="AO228:AP228"/>
    <mergeCell ref="AQ228:AR228"/>
    <mergeCell ref="AS228:AT228"/>
    <mergeCell ref="S229:T229"/>
    <mergeCell ref="U229:V229"/>
    <mergeCell ref="W229:X229"/>
    <mergeCell ref="Y229:Z229"/>
    <mergeCell ref="AA229:AB229"/>
    <mergeCell ref="AC229:AD229"/>
    <mergeCell ref="AE229:AF229"/>
    <mergeCell ref="AG229:AH229"/>
    <mergeCell ref="AI229:AJ229"/>
    <mergeCell ref="AK229:AL229"/>
    <mergeCell ref="AM229:AN229"/>
    <mergeCell ref="AO229:AP229"/>
    <mergeCell ref="AQ229:AR229"/>
    <mergeCell ref="AS229:AT229"/>
    <mergeCell ref="BI229:BJ229"/>
    <mergeCell ref="BK229:BL229"/>
    <mergeCell ref="BM229:BN229"/>
    <mergeCell ref="BS225:BT225"/>
    <mergeCell ref="BU225:CA225"/>
    <mergeCell ref="CB225:CH225"/>
    <mergeCell ref="BI224:BJ224"/>
    <mergeCell ref="BK224:BL224"/>
    <mergeCell ref="BM224:BN224"/>
    <mergeCell ref="BO224:BQ224"/>
    <mergeCell ref="BS224:BT224"/>
    <mergeCell ref="BU224:CA224"/>
    <mergeCell ref="CB224:CH224"/>
    <mergeCell ref="AU225:AV225"/>
    <mergeCell ref="AW225:AX225"/>
    <mergeCell ref="AG225:AH225"/>
    <mergeCell ref="AI225:AJ225"/>
    <mergeCell ref="AK225:AL225"/>
    <mergeCell ref="AM225:AN225"/>
    <mergeCell ref="AO225:AP225"/>
    <mergeCell ref="AQ225:AR225"/>
    <mergeCell ref="AS225:AT225"/>
    <mergeCell ref="S226:T226"/>
    <mergeCell ref="U226:V226"/>
    <mergeCell ref="W226:X226"/>
    <mergeCell ref="Y226:Z226"/>
    <mergeCell ref="AA226:AB226"/>
    <mergeCell ref="AC226:AD226"/>
    <mergeCell ref="AE226:AF226"/>
    <mergeCell ref="AG226:AH226"/>
    <mergeCell ref="AI226:AJ226"/>
    <mergeCell ref="AK226:AL226"/>
    <mergeCell ref="AM226:AN226"/>
    <mergeCell ref="AO226:AP226"/>
    <mergeCell ref="AQ226:AR226"/>
    <mergeCell ref="AS226:AT226"/>
    <mergeCell ref="BI226:BJ226"/>
    <mergeCell ref="BK226:BL226"/>
    <mergeCell ref="BM226:BN226"/>
    <mergeCell ref="BO226:BQ226"/>
    <mergeCell ref="BS226:BT226"/>
    <mergeCell ref="BU226:CA226"/>
    <mergeCell ref="CB226:CH226"/>
    <mergeCell ref="AU226:AV226"/>
    <mergeCell ref="AW226:AX226"/>
    <mergeCell ref="AY226:AZ226"/>
    <mergeCell ref="BA226:BB226"/>
    <mergeCell ref="BC226:BD226"/>
    <mergeCell ref="BE226:BF226"/>
    <mergeCell ref="BG226:BH226"/>
    <mergeCell ref="BE223:BF223"/>
    <mergeCell ref="BG223:BH223"/>
    <mergeCell ref="B223:C223"/>
    <mergeCell ref="D223:F223"/>
    <mergeCell ref="G223:H223"/>
    <mergeCell ref="K223:L223"/>
    <mergeCell ref="M223:N223"/>
    <mergeCell ref="O223:P223"/>
    <mergeCell ref="Q223:R223"/>
    <mergeCell ref="BM225:BN225"/>
    <mergeCell ref="BO225:BQ225"/>
    <mergeCell ref="AY225:AZ225"/>
    <mergeCell ref="BA225:BB225"/>
    <mergeCell ref="BC225:BD225"/>
    <mergeCell ref="BE225:BF225"/>
    <mergeCell ref="BG225:BH225"/>
    <mergeCell ref="BI225:BJ225"/>
    <mergeCell ref="BK225:BL225"/>
    <mergeCell ref="S224:T224"/>
    <mergeCell ref="U224:V224"/>
    <mergeCell ref="W224:X224"/>
    <mergeCell ref="Y224:Z224"/>
    <mergeCell ref="AA224:AB224"/>
    <mergeCell ref="AC224:AD224"/>
    <mergeCell ref="AE224:AF224"/>
    <mergeCell ref="AG224:AH224"/>
    <mergeCell ref="AI224:AJ224"/>
    <mergeCell ref="AK224:AL224"/>
    <mergeCell ref="AM224:AN224"/>
    <mergeCell ref="AO224:AP224"/>
    <mergeCell ref="AQ224:AR224"/>
    <mergeCell ref="AS224:AT224"/>
    <mergeCell ref="B224:C224"/>
    <mergeCell ref="D224:F224"/>
    <mergeCell ref="G224:H224"/>
    <mergeCell ref="K224:L224"/>
    <mergeCell ref="M224:N224"/>
    <mergeCell ref="O224:P224"/>
    <mergeCell ref="Q224:R224"/>
    <mergeCell ref="B225:C225"/>
    <mergeCell ref="D225:F225"/>
    <mergeCell ref="G225:H225"/>
    <mergeCell ref="K225:L225"/>
    <mergeCell ref="M225:N225"/>
    <mergeCell ref="O225:P225"/>
    <mergeCell ref="Q225:R225"/>
    <mergeCell ref="S225:T225"/>
    <mergeCell ref="U225:V225"/>
    <mergeCell ref="W225:X225"/>
    <mergeCell ref="Y225:Z225"/>
    <mergeCell ref="AA225:AB225"/>
    <mergeCell ref="AC225:AD225"/>
    <mergeCell ref="AE225:AF225"/>
    <mergeCell ref="AU224:AV224"/>
    <mergeCell ref="AW224:AX224"/>
    <mergeCell ref="AY224:AZ224"/>
    <mergeCell ref="BA224:BB224"/>
    <mergeCell ref="BC224:BD224"/>
    <mergeCell ref="BE224:BF224"/>
    <mergeCell ref="BG224:BH224"/>
    <mergeCell ref="B221:C221"/>
    <mergeCell ref="D221:F221"/>
    <mergeCell ref="G221:H221"/>
    <mergeCell ref="K221:L221"/>
    <mergeCell ref="M221:N221"/>
    <mergeCell ref="O221:P221"/>
    <mergeCell ref="Q221:R221"/>
    <mergeCell ref="B222:C222"/>
    <mergeCell ref="D222:F222"/>
    <mergeCell ref="G222:H222"/>
    <mergeCell ref="K222:L222"/>
    <mergeCell ref="M222:N222"/>
    <mergeCell ref="O222:P222"/>
    <mergeCell ref="Q222:R222"/>
    <mergeCell ref="S222:T222"/>
    <mergeCell ref="U222:V222"/>
    <mergeCell ref="W222:X222"/>
    <mergeCell ref="Y222:Z222"/>
    <mergeCell ref="AA222:AB222"/>
    <mergeCell ref="AC222:AD222"/>
    <mergeCell ref="AE222:AF222"/>
    <mergeCell ref="AU221:AV221"/>
    <mergeCell ref="AW221:AX221"/>
    <mergeCell ref="AY221:AZ221"/>
    <mergeCell ref="BA221:BB221"/>
    <mergeCell ref="BC221:BD221"/>
    <mergeCell ref="BE221:BF221"/>
    <mergeCell ref="BG221:BH221"/>
    <mergeCell ref="BS222:BT222"/>
    <mergeCell ref="BU222:CA222"/>
    <mergeCell ref="CB222:CH222"/>
    <mergeCell ref="BI221:BJ221"/>
    <mergeCell ref="BK221:BL221"/>
    <mergeCell ref="BM221:BN221"/>
    <mergeCell ref="BO221:BQ221"/>
    <mergeCell ref="BS221:BT221"/>
    <mergeCell ref="BU221:CA221"/>
    <mergeCell ref="CB221:CH221"/>
    <mergeCell ref="AU222:AV222"/>
    <mergeCell ref="AW222:AX222"/>
    <mergeCell ref="AG222:AH222"/>
    <mergeCell ref="AI222:AJ222"/>
    <mergeCell ref="AK222:AL222"/>
    <mergeCell ref="AM222:AN222"/>
    <mergeCell ref="AO222:AP222"/>
    <mergeCell ref="AQ222:AR222"/>
    <mergeCell ref="AS222:AT222"/>
    <mergeCell ref="AY227:AZ227"/>
    <mergeCell ref="BA227:BB227"/>
    <mergeCell ref="BC227:BD227"/>
    <mergeCell ref="BE227:BF227"/>
    <mergeCell ref="BG227:BH227"/>
    <mergeCell ref="BS228:BT228"/>
    <mergeCell ref="BU228:CA228"/>
    <mergeCell ref="CB228:CH228"/>
    <mergeCell ref="BI227:BJ227"/>
    <mergeCell ref="BK227:BL227"/>
    <mergeCell ref="BM227:BN227"/>
    <mergeCell ref="BO227:BQ227"/>
    <mergeCell ref="BS227:BT227"/>
    <mergeCell ref="BU227:CA227"/>
    <mergeCell ref="CB227:CH227"/>
    <mergeCell ref="BM222:BN222"/>
    <mergeCell ref="BO222:BQ222"/>
    <mergeCell ref="AY222:AZ222"/>
    <mergeCell ref="BA222:BB222"/>
    <mergeCell ref="BC222:BD222"/>
    <mergeCell ref="BE222:BF222"/>
    <mergeCell ref="BG222:BH222"/>
    <mergeCell ref="BI222:BJ222"/>
    <mergeCell ref="BK222:BL222"/>
    <mergeCell ref="S221:T221"/>
    <mergeCell ref="U221:V221"/>
    <mergeCell ref="W221:X221"/>
    <mergeCell ref="Y221:Z221"/>
    <mergeCell ref="AA221:AB221"/>
    <mergeCell ref="AC221:AD221"/>
    <mergeCell ref="AE221:AF221"/>
    <mergeCell ref="AG221:AH221"/>
    <mergeCell ref="AI221:AJ221"/>
    <mergeCell ref="AK221:AL221"/>
    <mergeCell ref="AM221:AN221"/>
    <mergeCell ref="AO221:AP221"/>
    <mergeCell ref="AQ221:AR221"/>
    <mergeCell ref="AS221:AT221"/>
    <mergeCell ref="S223:T223"/>
    <mergeCell ref="U223:V223"/>
    <mergeCell ref="W223:X223"/>
    <mergeCell ref="Y223:Z223"/>
    <mergeCell ref="AA223:AB223"/>
    <mergeCell ref="AC223:AD223"/>
    <mergeCell ref="AE223:AF223"/>
    <mergeCell ref="AG223:AH223"/>
    <mergeCell ref="AI223:AJ223"/>
    <mergeCell ref="AK223:AL223"/>
    <mergeCell ref="AM223:AN223"/>
    <mergeCell ref="AO223:AP223"/>
    <mergeCell ref="AQ223:AR223"/>
    <mergeCell ref="AS223:AT223"/>
    <mergeCell ref="BI223:BJ223"/>
    <mergeCell ref="BK223:BL223"/>
    <mergeCell ref="BM223:BN223"/>
    <mergeCell ref="BO223:BQ223"/>
    <mergeCell ref="BS223:BT223"/>
    <mergeCell ref="BU223:CA223"/>
    <mergeCell ref="CB223:CH223"/>
    <mergeCell ref="AU223:AV223"/>
    <mergeCell ref="AW223:AX223"/>
    <mergeCell ref="AY223:AZ223"/>
    <mergeCell ref="BA223:BB223"/>
    <mergeCell ref="BC223:BD223"/>
    <mergeCell ref="BO220:BQ220"/>
    <mergeCell ref="BS220:BT220"/>
    <mergeCell ref="BU220:CA220"/>
    <mergeCell ref="CB220:CH220"/>
    <mergeCell ref="AU220:AV220"/>
    <mergeCell ref="AW220:AX220"/>
    <mergeCell ref="AY220:AZ220"/>
    <mergeCell ref="BA220:BB220"/>
    <mergeCell ref="BC220:BD220"/>
    <mergeCell ref="BE220:BF220"/>
    <mergeCell ref="BG220:BH220"/>
    <mergeCell ref="B220:C220"/>
    <mergeCell ref="D220:F220"/>
    <mergeCell ref="G220:H220"/>
    <mergeCell ref="K220:L220"/>
    <mergeCell ref="M220:N220"/>
    <mergeCell ref="O220:P220"/>
    <mergeCell ref="Q220:R220"/>
    <mergeCell ref="BM228:BN228"/>
    <mergeCell ref="BO228:BQ228"/>
    <mergeCell ref="AY228:AZ228"/>
    <mergeCell ref="BA228:BB228"/>
    <mergeCell ref="BC228:BD228"/>
    <mergeCell ref="BE228:BF228"/>
    <mergeCell ref="BG228:BH228"/>
    <mergeCell ref="BI228:BJ228"/>
    <mergeCell ref="BK228:BL228"/>
    <mergeCell ref="S227:T227"/>
    <mergeCell ref="U227:V227"/>
    <mergeCell ref="W227:X227"/>
    <mergeCell ref="Y227:Z227"/>
    <mergeCell ref="AA227:AB227"/>
    <mergeCell ref="AC227:AD227"/>
    <mergeCell ref="AE227:AF227"/>
    <mergeCell ref="AG227:AH227"/>
    <mergeCell ref="AI227:AJ227"/>
    <mergeCell ref="AK227:AL227"/>
    <mergeCell ref="AM227:AN227"/>
    <mergeCell ref="AO227:AP227"/>
    <mergeCell ref="AQ227:AR227"/>
    <mergeCell ref="AS227:AT227"/>
    <mergeCell ref="B227:C227"/>
    <mergeCell ref="D227:F227"/>
    <mergeCell ref="G227:H227"/>
    <mergeCell ref="K227:L227"/>
    <mergeCell ref="M227:N227"/>
    <mergeCell ref="O227:P227"/>
    <mergeCell ref="Q227:R227"/>
    <mergeCell ref="B228:C228"/>
    <mergeCell ref="D228:F228"/>
    <mergeCell ref="G228:H228"/>
    <mergeCell ref="K228:L228"/>
    <mergeCell ref="M228:N228"/>
    <mergeCell ref="O228:P228"/>
    <mergeCell ref="Q228:R228"/>
    <mergeCell ref="S228:T228"/>
    <mergeCell ref="U228:V228"/>
    <mergeCell ref="W228:X228"/>
    <mergeCell ref="Y228:Z228"/>
    <mergeCell ref="AA228:AB228"/>
    <mergeCell ref="AC228:AD228"/>
    <mergeCell ref="AE228:AF228"/>
    <mergeCell ref="AU227:AV227"/>
    <mergeCell ref="AW227:AX227"/>
    <mergeCell ref="B217:C217"/>
    <mergeCell ref="D217:F217"/>
    <mergeCell ref="G217:H217"/>
    <mergeCell ref="K217:L217"/>
    <mergeCell ref="M217:N217"/>
    <mergeCell ref="O217:P217"/>
    <mergeCell ref="Q217:R217"/>
    <mergeCell ref="AU219:AV219"/>
    <mergeCell ref="AW219:AX219"/>
    <mergeCell ref="AG219:AH219"/>
    <mergeCell ref="AI219:AJ219"/>
    <mergeCell ref="AK219:AL219"/>
    <mergeCell ref="AM219:AN219"/>
    <mergeCell ref="AO219:AP219"/>
    <mergeCell ref="AQ219:AR219"/>
    <mergeCell ref="AS219:AT219"/>
    <mergeCell ref="S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AR220"/>
    <mergeCell ref="AS220:AT220"/>
    <mergeCell ref="BI220:BJ220"/>
    <mergeCell ref="BK220:BL220"/>
    <mergeCell ref="BM220:BN220"/>
    <mergeCell ref="BS216:BT216"/>
    <mergeCell ref="BU216:CA216"/>
    <mergeCell ref="CB216:CH216"/>
    <mergeCell ref="BI215:BJ215"/>
    <mergeCell ref="BK215:BL215"/>
    <mergeCell ref="BM215:BN215"/>
    <mergeCell ref="BO215:BQ215"/>
    <mergeCell ref="BS215:BT215"/>
    <mergeCell ref="BU215:CA215"/>
    <mergeCell ref="CB215:CH215"/>
    <mergeCell ref="AU216:AV216"/>
    <mergeCell ref="AW216:AX216"/>
    <mergeCell ref="AG216:AH216"/>
    <mergeCell ref="AI216:AJ216"/>
    <mergeCell ref="AK216:AL216"/>
    <mergeCell ref="AM216:AN216"/>
    <mergeCell ref="AO216:AP216"/>
    <mergeCell ref="AQ216:AR216"/>
    <mergeCell ref="AS216:AT216"/>
    <mergeCell ref="S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AR217"/>
    <mergeCell ref="AS217:AT217"/>
    <mergeCell ref="BI217:BJ217"/>
    <mergeCell ref="BK217:BL217"/>
    <mergeCell ref="BM217:BN217"/>
    <mergeCell ref="BO217:BQ217"/>
    <mergeCell ref="BS217:BT217"/>
    <mergeCell ref="BU217:CA217"/>
    <mergeCell ref="CB217:CH217"/>
    <mergeCell ref="AU217:AV217"/>
    <mergeCell ref="AW217:AX217"/>
    <mergeCell ref="AY217:AZ217"/>
    <mergeCell ref="BA217:BB217"/>
    <mergeCell ref="BC217:BD217"/>
    <mergeCell ref="BE217:BF217"/>
    <mergeCell ref="BG217:BH217"/>
    <mergeCell ref="BE214:BF214"/>
    <mergeCell ref="BG214:BH214"/>
    <mergeCell ref="B214:C214"/>
    <mergeCell ref="D214:F214"/>
    <mergeCell ref="G214:H214"/>
    <mergeCell ref="K214:L214"/>
    <mergeCell ref="M214:N214"/>
    <mergeCell ref="O214:P214"/>
    <mergeCell ref="Q214:R214"/>
    <mergeCell ref="BM216:BN216"/>
    <mergeCell ref="BO216:BQ216"/>
    <mergeCell ref="AY216:AZ216"/>
    <mergeCell ref="BA216:BB216"/>
    <mergeCell ref="BC216:BD216"/>
    <mergeCell ref="BE216:BF216"/>
    <mergeCell ref="BG216:BH216"/>
    <mergeCell ref="BI216:BJ216"/>
    <mergeCell ref="BK216:BL216"/>
    <mergeCell ref="S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AR215"/>
    <mergeCell ref="AS215:AT215"/>
    <mergeCell ref="B215:C215"/>
    <mergeCell ref="D215:F215"/>
    <mergeCell ref="G215:H215"/>
    <mergeCell ref="K215:L215"/>
    <mergeCell ref="M215:N215"/>
    <mergeCell ref="O215:P215"/>
    <mergeCell ref="Q215:R215"/>
    <mergeCell ref="B216:C216"/>
    <mergeCell ref="D216:F216"/>
    <mergeCell ref="G216:H216"/>
    <mergeCell ref="K216:L216"/>
    <mergeCell ref="M216:N216"/>
    <mergeCell ref="O216:P216"/>
    <mergeCell ref="Q216:R216"/>
    <mergeCell ref="S216:T216"/>
    <mergeCell ref="U216:V216"/>
    <mergeCell ref="W216:X216"/>
    <mergeCell ref="Y216:Z216"/>
    <mergeCell ref="AA216:AB216"/>
    <mergeCell ref="AC216:AD216"/>
    <mergeCell ref="AE216:AF216"/>
    <mergeCell ref="AU215:AV215"/>
    <mergeCell ref="AW215:AX215"/>
    <mergeCell ref="AY215:AZ215"/>
    <mergeCell ref="BA215:BB215"/>
    <mergeCell ref="BC215:BD215"/>
    <mergeCell ref="BE215:BF215"/>
    <mergeCell ref="BG215:BH215"/>
    <mergeCell ref="B212:C212"/>
    <mergeCell ref="D212:F212"/>
    <mergeCell ref="G212:H212"/>
    <mergeCell ref="K212:L212"/>
    <mergeCell ref="M212:N212"/>
    <mergeCell ref="O212:P212"/>
    <mergeCell ref="Q212:R212"/>
    <mergeCell ref="B213:C213"/>
    <mergeCell ref="D213:F213"/>
    <mergeCell ref="G213:H213"/>
    <mergeCell ref="K213:L213"/>
    <mergeCell ref="M213:N213"/>
    <mergeCell ref="O213:P213"/>
    <mergeCell ref="Q213:R213"/>
    <mergeCell ref="S213:T213"/>
    <mergeCell ref="U213:V213"/>
    <mergeCell ref="W213:X213"/>
    <mergeCell ref="Y213:Z213"/>
    <mergeCell ref="AA213:AB213"/>
    <mergeCell ref="AC213:AD213"/>
    <mergeCell ref="AE213:AF213"/>
    <mergeCell ref="AU212:AV212"/>
    <mergeCell ref="AW212:AX212"/>
    <mergeCell ref="AY212:AZ212"/>
    <mergeCell ref="BA212:BB212"/>
    <mergeCell ref="BC212:BD212"/>
    <mergeCell ref="BE212:BF212"/>
    <mergeCell ref="BG212:BH212"/>
    <mergeCell ref="BS213:BT213"/>
    <mergeCell ref="BU213:CA213"/>
    <mergeCell ref="CB213:CH213"/>
    <mergeCell ref="BI212:BJ212"/>
    <mergeCell ref="BK212:BL212"/>
    <mergeCell ref="BM212:BN212"/>
    <mergeCell ref="BO212:BQ212"/>
    <mergeCell ref="BS212:BT212"/>
    <mergeCell ref="BU212:CA212"/>
    <mergeCell ref="CB212:CH212"/>
    <mergeCell ref="AU213:AV213"/>
    <mergeCell ref="AW213:AX213"/>
    <mergeCell ref="AG213:AH213"/>
    <mergeCell ref="AI213:AJ213"/>
    <mergeCell ref="AK213:AL213"/>
    <mergeCell ref="AM213:AN213"/>
    <mergeCell ref="AO213:AP213"/>
    <mergeCell ref="AQ213:AR213"/>
    <mergeCell ref="AS213:AT213"/>
    <mergeCell ref="AY218:AZ218"/>
    <mergeCell ref="BA218:BB218"/>
    <mergeCell ref="BC218:BD218"/>
    <mergeCell ref="BE218:BF218"/>
    <mergeCell ref="BG218:BH218"/>
    <mergeCell ref="BS219:BT219"/>
    <mergeCell ref="BU219:CA219"/>
    <mergeCell ref="CB219:CH219"/>
    <mergeCell ref="BI218:BJ218"/>
    <mergeCell ref="BK218:BL218"/>
    <mergeCell ref="BM218:BN218"/>
    <mergeCell ref="BO218:BQ218"/>
    <mergeCell ref="BS218:BT218"/>
    <mergeCell ref="BU218:CA218"/>
    <mergeCell ref="CB218:CH218"/>
    <mergeCell ref="BM213:BN213"/>
    <mergeCell ref="BO213:BQ213"/>
    <mergeCell ref="AY213:AZ213"/>
    <mergeCell ref="BA213:BB213"/>
    <mergeCell ref="BC213:BD213"/>
    <mergeCell ref="BE213:BF213"/>
    <mergeCell ref="BG213:BH213"/>
    <mergeCell ref="BI213:BJ213"/>
    <mergeCell ref="BK213:BL213"/>
    <mergeCell ref="S212:T212"/>
    <mergeCell ref="U212:V212"/>
    <mergeCell ref="W212:X212"/>
    <mergeCell ref="Y212:Z212"/>
    <mergeCell ref="AA212:AB212"/>
    <mergeCell ref="AC212:AD212"/>
    <mergeCell ref="AE212:AF212"/>
    <mergeCell ref="AG212:AH212"/>
    <mergeCell ref="AI212:AJ212"/>
    <mergeCell ref="AK212:AL212"/>
    <mergeCell ref="AM212:AN212"/>
    <mergeCell ref="AO212:AP212"/>
    <mergeCell ref="AQ212:AR212"/>
    <mergeCell ref="AS212:AT212"/>
    <mergeCell ref="S214:T214"/>
    <mergeCell ref="U214:V214"/>
    <mergeCell ref="W214:X214"/>
    <mergeCell ref="Y214:Z214"/>
    <mergeCell ref="AA214:AB214"/>
    <mergeCell ref="AC214:AD214"/>
    <mergeCell ref="AE214:AF214"/>
    <mergeCell ref="AG214:AH214"/>
    <mergeCell ref="AI214:AJ214"/>
    <mergeCell ref="AK214:AL214"/>
    <mergeCell ref="AM214:AN214"/>
    <mergeCell ref="AO214:AP214"/>
    <mergeCell ref="AQ214:AR214"/>
    <mergeCell ref="AS214:AT214"/>
    <mergeCell ref="BI214:BJ214"/>
    <mergeCell ref="BK214:BL214"/>
    <mergeCell ref="BM214:BN214"/>
    <mergeCell ref="BO214:BQ214"/>
    <mergeCell ref="BS214:BT214"/>
    <mergeCell ref="BU214:CA214"/>
    <mergeCell ref="CB214:CH214"/>
    <mergeCell ref="AU214:AV214"/>
    <mergeCell ref="AW214:AX214"/>
    <mergeCell ref="AY214:AZ214"/>
    <mergeCell ref="BA214:BB214"/>
    <mergeCell ref="BC214:BD214"/>
    <mergeCell ref="BO211:BQ211"/>
    <mergeCell ref="BS211:BT211"/>
    <mergeCell ref="BU211:CA211"/>
    <mergeCell ref="CB211:CH211"/>
    <mergeCell ref="AU211:AV211"/>
    <mergeCell ref="AW211:AX211"/>
    <mergeCell ref="AY211:AZ211"/>
    <mergeCell ref="BA211:BB211"/>
    <mergeCell ref="BC211:BD211"/>
    <mergeCell ref="BE211:BF211"/>
    <mergeCell ref="BG211:BH211"/>
    <mergeCell ref="B211:C211"/>
    <mergeCell ref="D211:F211"/>
    <mergeCell ref="G211:H211"/>
    <mergeCell ref="K211:L211"/>
    <mergeCell ref="M211:N211"/>
    <mergeCell ref="O211:P211"/>
    <mergeCell ref="Q211:R211"/>
    <mergeCell ref="BM219:BN219"/>
    <mergeCell ref="BO219:BQ219"/>
    <mergeCell ref="AY219:AZ219"/>
    <mergeCell ref="BA219:BB219"/>
    <mergeCell ref="BC219:BD219"/>
    <mergeCell ref="BE219:BF219"/>
    <mergeCell ref="BG219:BH219"/>
    <mergeCell ref="BI219:BJ219"/>
    <mergeCell ref="BK219:BL219"/>
    <mergeCell ref="S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AR218"/>
    <mergeCell ref="AS218:AT218"/>
    <mergeCell ref="B218:C218"/>
    <mergeCell ref="D218:F218"/>
    <mergeCell ref="G218:H218"/>
    <mergeCell ref="K218:L218"/>
    <mergeCell ref="M218:N218"/>
    <mergeCell ref="O218:P218"/>
    <mergeCell ref="Q218:R218"/>
    <mergeCell ref="B219:C219"/>
    <mergeCell ref="D219:F219"/>
    <mergeCell ref="G219:H219"/>
    <mergeCell ref="K219:L219"/>
    <mergeCell ref="M219:N219"/>
    <mergeCell ref="O219:P219"/>
    <mergeCell ref="Q219:R219"/>
    <mergeCell ref="S219:T219"/>
    <mergeCell ref="U219:V219"/>
    <mergeCell ref="W219:X219"/>
    <mergeCell ref="Y219:Z219"/>
    <mergeCell ref="AA219:AB219"/>
    <mergeCell ref="AC219:AD219"/>
    <mergeCell ref="AE219:AF219"/>
    <mergeCell ref="AU218:AV218"/>
    <mergeCell ref="AW218:AX218"/>
    <mergeCell ref="B208:C208"/>
    <mergeCell ref="D208:F208"/>
    <mergeCell ref="G208:H208"/>
    <mergeCell ref="K208:L208"/>
    <mergeCell ref="M208:N208"/>
    <mergeCell ref="O208:P208"/>
    <mergeCell ref="Q208:R208"/>
    <mergeCell ref="AU210:AV210"/>
    <mergeCell ref="AW210:AX210"/>
    <mergeCell ref="AG210:AH210"/>
    <mergeCell ref="AI210:AJ210"/>
    <mergeCell ref="AK210:AL210"/>
    <mergeCell ref="AM210:AN210"/>
    <mergeCell ref="AO210:AP210"/>
    <mergeCell ref="AQ210:AR210"/>
    <mergeCell ref="AS210:AT210"/>
    <mergeCell ref="S211:T211"/>
    <mergeCell ref="U211:V211"/>
    <mergeCell ref="W211:X211"/>
    <mergeCell ref="Y211:Z211"/>
    <mergeCell ref="AA211:AB211"/>
    <mergeCell ref="AC211:AD211"/>
    <mergeCell ref="AE211:AF211"/>
    <mergeCell ref="AG211:AH211"/>
    <mergeCell ref="AI211:AJ211"/>
    <mergeCell ref="AK211:AL211"/>
    <mergeCell ref="AM211:AN211"/>
    <mergeCell ref="AO211:AP211"/>
    <mergeCell ref="AQ211:AR211"/>
    <mergeCell ref="AS211:AT211"/>
    <mergeCell ref="BI211:BJ211"/>
    <mergeCell ref="BK211:BL211"/>
    <mergeCell ref="BM211:BN211"/>
    <mergeCell ref="BS207:BT207"/>
    <mergeCell ref="BU207:CA207"/>
    <mergeCell ref="CB207:CH207"/>
    <mergeCell ref="BI206:BJ206"/>
    <mergeCell ref="BK206:BL206"/>
    <mergeCell ref="BM206:BN206"/>
    <mergeCell ref="BO206:BQ206"/>
    <mergeCell ref="BS206:BT206"/>
    <mergeCell ref="BU206:CA206"/>
    <mergeCell ref="CB206:CH206"/>
    <mergeCell ref="AU207:AV207"/>
    <mergeCell ref="AW207:AX207"/>
    <mergeCell ref="AG207:AH207"/>
    <mergeCell ref="AI207:AJ207"/>
    <mergeCell ref="AK207:AL207"/>
    <mergeCell ref="AM207:AN207"/>
    <mergeCell ref="AO207:AP207"/>
    <mergeCell ref="AQ207:AR207"/>
    <mergeCell ref="AS207:AT207"/>
    <mergeCell ref="S208:T208"/>
    <mergeCell ref="U208:V208"/>
    <mergeCell ref="W208:X208"/>
    <mergeCell ref="Y208:Z208"/>
    <mergeCell ref="AA208:AB208"/>
    <mergeCell ref="AC208:AD208"/>
    <mergeCell ref="AE208:AF208"/>
    <mergeCell ref="AG208:AH208"/>
    <mergeCell ref="AI208:AJ208"/>
    <mergeCell ref="AK208:AL208"/>
    <mergeCell ref="AM208:AN208"/>
    <mergeCell ref="AO208:AP208"/>
    <mergeCell ref="AQ208:AR208"/>
    <mergeCell ref="AS208:AT208"/>
    <mergeCell ref="BI208:BJ208"/>
    <mergeCell ref="BK208:BL208"/>
    <mergeCell ref="BM208:BN208"/>
    <mergeCell ref="BO208:BQ208"/>
    <mergeCell ref="BS208:BT208"/>
    <mergeCell ref="BU208:CA208"/>
    <mergeCell ref="CB208:CH208"/>
    <mergeCell ref="AU208:AV208"/>
    <mergeCell ref="AW208:AX208"/>
    <mergeCell ref="AY208:AZ208"/>
    <mergeCell ref="BA208:BB208"/>
    <mergeCell ref="BC208:BD208"/>
    <mergeCell ref="BE208:BF208"/>
    <mergeCell ref="BG208:BH208"/>
    <mergeCell ref="BE205:BF205"/>
    <mergeCell ref="BG205:BH205"/>
    <mergeCell ref="B205:C205"/>
    <mergeCell ref="D205:F205"/>
    <mergeCell ref="G205:H205"/>
    <mergeCell ref="K205:L205"/>
    <mergeCell ref="M205:N205"/>
    <mergeCell ref="O205:P205"/>
    <mergeCell ref="Q205:R205"/>
    <mergeCell ref="BM207:BN207"/>
    <mergeCell ref="BO207:BQ207"/>
    <mergeCell ref="AY207:AZ207"/>
    <mergeCell ref="BA207:BB207"/>
    <mergeCell ref="BC207:BD207"/>
    <mergeCell ref="BE207:BF207"/>
    <mergeCell ref="BG207:BH207"/>
    <mergeCell ref="BI207:BJ207"/>
    <mergeCell ref="BK207:BL207"/>
    <mergeCell ref="S206:T206"/>
    <mergeCell ref="U206:V206"/>
    <mergeCell ref="W206:X206"/>
    <mergeCell ref="Y206:Z206"/>
    <mergeCell ref="AA206:AB206"/>
    <mergeCell ref="AC206:AD206"/>
    <mergeCell ref="AE206:AF206"/>
    <mergeCell ref="AG206:AH206"/>
    <mergeCell ref="AI206:AJ206"/>
    <mergeCell ref="AK206:AL206"/>
    <mergeCell ref="AM206:AN206"/>
    <mergeCell ref="AO206:AP206"/>
    <mergeCell ref="AQ206:AR206"/>
    <mergeCell ref="AS206:AT206"/>
    <mergeCell ref="B206:C206"/>
    <mergeCell ref="D206:F206"/>
    <mergeCell ref="G206:H206"/>
    <mergeCell ref="K206:L206"/>
    <mergeCell ref="M206:N206"/>
    <mergeCell ref="O206:P206"/>
    <mergeCell ref="Q206:R206"/>
    <mergeCell ref="B207:C207"/>
    <mergeCell ref="D207:F207"/>
    <mergeCell ref="G207:H207"/>
    <mergeCell ref="K207:L207"/>
    <mergeCell ref="M207:N207"/>
    <mergeCell ref="O207:P207"/>
    <mergeCell ref="Q207:R207"/>
    <mergeCell ref="S207:T207"/>
    <mergeCell ref="U207:V207"/>
    <mergeCell ref="W207:X207"/>
    <mergeCell ref="Y207:Z207"/>
    <mergeCell ref="AA207:AB207"/>
    <mergeCell ref="AC207:AD207"/>
    <mergeCell ref="AE207:AF207"/>
    <mergeCell ref="AU206:AV206"/>
    <mergeCell ref="AW206:AX206"/>
    <mergeCell ref="AY206:AZ206"/>
    <mergeCell ref="BA206:BB206"/>
    <mergeCell ref="BC206:BD206"/>
    <mergeCell ref="BE206:BF206"/>
    <mergeCell ref="BG206:BH206"/>
    <mergeCell ref="B203:C203"/>
    <mergeCell ref="D203:F203"/>
    <mergeCell ref="G203:H203"/>
    <mergeCell ref="K203:L203"/>
    <mergeCell ref="M203:N203"/>
    <mergeCell ref="O203:P203"/>
    <mergeCell ref="Q203:R203"/>
    <mergeCell ref="B204:C204"/>
    <mergeCell ref="D204:F204"/>
    <mergeCell ref="G204:H204"/>
    <mergeCell ref="K204:L204"/>
    <mergeCell ref="M204:N204"/>
    <mergeCell ref="O204:P204"/>
    <mergeCell ref="Q204:R204"/>
    <mergeCell ref="S204:T204"/>
    <mergeCell ref="U204:V204"/>
    <mergeCell ref="W204:X204"/>
    <mergeCell ref="Y204:Z204"/>
    <mergeCell ref="AA204:AB204"/>
    <mergeCell ref="AC204:AD204"/>
    <mergeCell ref="AE204:AF204"/>
    <mergeCell ref="AU203:AV203"/>
    <mergeCell ref="AW203:AX203"/>
    <mergeCell ref="AY203:AZ203"/>
    <mergeCell ref="BA203:BB203"/>
    <mergeCell ref="BC203:BD203"/>
    <mergeCell ref="BE203:BF203"/>
    <mergeCell ref="BG203:BH203"/>
    <mergeCell ref="BS204:BT204"/>
    <mergeCell ref="BU204:CA204"/>
    <mergeCell ref="CB204:CH204"/>
    <mergeCell ref="BI203:BJ203"/>
    <mergeCell ref="BK203:BL203"/>
    <mergeCell ref="BM203:BN203"/>
    <mergeCell ref="BO203:BQ203"/>
    <mergeCell ref="BS203:BT203"/>
    <mergeCell ref="BU203:CA203"/>
    <mergeCell ref="CB203:CH203"/>
    <mergeCell ref="AU204:AV204"/>
    <mergeCell ref="AW204:AX204"/>
    <mergeCell ref="AG204:AH204"/>
    <mergeCell ref="AI204:AJ204"/>
    <mergeCell ref="AK204:AL204"/>
    <mergeCell ref="AM204:AN204"/>
    <mergeCell ref="AO204:AP204"/>
    <mergeCell ref="AQ204:AR204"/>
    <mergeCell ref="AS204:AT204"/>
    <mergeCell ref="AY209:AZ209"/>
    <mergeCell ref="BA209:BB209"/>
    <mergeCell ref="BC209:BD209"/>
    <mergeCell ref="BE209:BF209"/>
    <mergeCell ref="BG209:BH209"/>
    <mergeCell ref="BS210:BT210"/>
    <mergeCell ref="BU210:CA210"/>
    <mergeCell ref="CB210:CH210"/>
    <mergeCell ref="BI209:BJ209"/>
    <mergeCell ref="BK209:BL209"/>
    <mergeCell ref="BM209:BN209"/>
    <mergeCell ref="BO209:BQ209"/>
    <mergeCell ref="BS209:BT209"/>
    <mergeCell ref="BU209:CA209"/>
    <mergeCell ref="CB209:CH209"/>
    <mergeCell ref="BM204:BN204"/>
    <mergeCell ref="BO204:BQ204"/>
    <mergeCell ref="AY204:AZ204"/>
    <mergeCell ref="BA204:BB204"/>
    <mergeCell ref="BC204:BD204"/>
    <mergeCell ref="BE204:BF204"/>
    <mergeCell ref="BG204:BH204"/>
    <mergeCell ref="BI204:BJ204"/>
    <mergeCell ref="BK204:BL204"/>
    <mergeCell ref="S203:T203"/>
    <mergeCell ref="U203:V203"/>
    <mergeCell ref="W203:X203"/>
    <mergeCell ref="Y203:Z203"/>
    <mergeCell ref="AA203:AB203"/>
    <mergeCell ref="AC203:AD203"/>
    <mergeCell ref="AE203:AF203"/>
    <mergeCell ref="AG203:AH203"/>
    <mergeCell ref="AI203:AJ203"/>
    <mergeCell ref="AK203:AL203"/>
    <mergeCell ref="AM203:AN203"/>
    <mergeCell ref="AO203:AP203"/>
    <mergeCell ref="AQ203:AR203"/>
    <mergeCell ref="AS203:AT203"/>
    <mergeCell ref="S205:T205"/>
    <mergeCell ref="U205:V205"/>
    <mergeCell ref="W205:X205"/>
    <mergeCell ref="Y205:Z205"/>
    <mergeCell ref="AA205:AB205"/>
    <mergeCell ref="AC205:AD205"/>
    <mergeCell ref="AE205:AF205"/>
    <mergeCell ref="AG205:AH205"/>
    <mergeCell ref="AI205:AJ205"/>
    <mergeCell ref="AK205:AL205"/>
    <mergeCell ref="AM205:AN205"/>
    <mergeCell ref="AO205:AP205"/>
    <mergeCell ref="AQ205:AR205"/>
    <mergeCell ref="AS205:AT205"/>
    <mergeCell ref="BI205:BJ205"/>
    <mergeCell ref="BK205:BL205"/>
    <mergeCell ref="BM205:BN205"/>
    <mergeCell ref="BO205:BQ205"/>
    <mergeCell ref="BS205:BT205"/>
    <mergeCell ref="BU205:CA205"/>
    <mergeCell ref="CB205:CH205"/>
    <mergeCell ref="AU205:AV205"/>
    <mergeCell ref="AW205:AX205"/>
    <mergeCell ref="AY205:AZ205"/>
    <mergeCell ref="BA205:BB205"/>
    <mergeCell ref="BC205:BD205"/>
    <mergeCell ref="BO202:BQ202"/>
    <mergeCell ref="BS202:BT202"/>
    <mergeCell ref="BU202:CA202"/>
    <mergeCell ref="CB202:CH202"/>
    <mergeCell ref="AU202:AV202"/>
    <mergeCell ref="AW202:AX202"/>
    <mergeCell ref="AY202:AZ202"/>
    <mergeCell ref="BA202:BB202"/>
    <mergeCell ref="BC202:BD202"/>
    <mergeCell ref="BE202:BF202"/>
    <mergeCell ref="BG202:BH202"/>
    <mergeCell ref="B202:C202"/>
    <mergeCell ref="D202:F202"/>
    <mergeCell ref="G202:H202"/>
    <mergeCell ref="K202:L202"/>
    <mergeCell ref="M202:N202"/>
    <mergeCell ref="O202:P202"/>
    <mergeCell ref="Q202:R202"/>
    <mergeCell ref="BM210:BN210"/>
    <mergeCell ref="BO210:BQ210"/>
    <mergeCell ref="AY210:AZ210"/>
    <mergeCell ref="BA210:BB210"/>
    <mergeCell ref="BC210:BD210"/>
    <mergeCell ref="BE210:BF210"/>
    <mergeCell ref="BG210:BH210"/>
    <mergeCell ref="BI210:BJ210"/>
    <mergeCell ref="BK210:BL210"/>
    <mergeCell ref="S209:T209"/>
    <mergeCell ref="U209:V209"/>
    <mergeCell ref="W209:X209"/>
    <mergeCell ref="Y209:Z209"/>
    <mergeCell ref="AA209:AB209"/>
    <mergeCell ref="AC209:AD209"/>
    <mergeCell ref="AE209:AF209"/>
    <mergeCell ref="AG209:AH209"/>
    <mergeCell ref="AI209:AJ209"/>
    <mergeCell ref="AK209:AL209"/>
    <mergeCell ref="AM209:AN209"/>
    <mergeCell ref="AO209:AP209"/>
    <mergeCell ref="AQ209:AR209"/>
    <mergeCell ref="AS209:AT209"/>
    <mergeCell ref="B209:C209"/>
    <mergeCell ref="D209:F209"/>
    <mergeCell ref="G209:H209"/>
    <mergeCell ref="K209:L209"/>
    <mergeCell ref="M209:N209"/>
    <mergeCell ref="O209:P209"/>
    <mergeCell ref="Q209:R209"/>
    <mergeCell ref="B210:C210"/>
    <mergeCell ref="D210:F210"/>
    <mergeCell ref="G210:H210"/>
    <mergeCell ref="K210:L210"/>
    <mergeCell ref="M210:N210"/>
    <mergeCell ref="O210:P210"/>
    <mergeCell ref="Q210:R210"/>
    <mergeCell ref="S210:T210"/>
    <mergeCell ref="U210:V210"/>
    <mergeCell ref="W210:X210"/>
    <mergeCell ref="Y210:Z210"/>
    <mergeCell ref="AA210:AB210"/>
    <mergeCell ref="AC210:AD210"/>
    <mergeCell ref="AE210:AF210"/>
    <mergeCell ref="AU209:AV209"/>
    <mergeCell ref="AW209:AX209"/>
    <mergeCell ref="B199:C199"/>
    <mergeCell ref="D199:F199"/>
    <mergeCell ref="G199:H199"/>
    <mergeCell ref="K199:L199"/>
    <mergeCell ref="M199:N199"/>
    <mergeCell ref="O199:P199"/>
    <mergeCell ref="Q199:R199"/>
    <mergeCell ref="AU201:AV201"/>
    <mergeCell ref="AW201:AX201"/>
    <mergeCell ref="AG201:AH201"/>
    <mergeCell ref="AI201:AJ201"/>
    <mergeCell ref="AK201:AL201"/>
    <mergeCell ref="AM201:AN201"/>
    <mergeCell ref="AO201:AP201"/>
    <mergeCell ref="AQ201:AR201"/>
    <mergeCell ref="AS201:AT201"/>
    <mergeCell ref="S202:T202"/>
    <mergeCell ref="U202:V202"/>
    <mergeCell ref="W202:X202"/>
    <mergeCell ref="Y202:Z202"/>
    <mergeCell ref="AA202:AB202"/>
    <mergeCell ref="AC202:AD202"/>
    <mergeCell ref="AE202:AF202"/>
    <mergeCell ref="AG202:AH202"/>
    <mergeCell ref="AI202:AJ202"/>
    <mergeCell ref="AK202:AL202"/>
    <mergeCell ref="AM202:AN202"/>
    <mergeCell ref="AO202:AP202"/>
    <mergeCell ref="AQ202:AR202"/>
    <mergeCell ref="AS202:AT202"/>
    <mergeCell ref="BI202:BJ202"/>
    <mergeCell ref="BK202:BL202"/>
    <mergeCell ref="BM202:BN202"/>
    <mergeCell ref="BS198:BT198"/>
    <mergeCell ref="BU198:CA198"/>
    <mergeCell ref="CB198:CH198"/>
    <mergeCell ref="BI197:BJ197"/>
    <mergeCell ref="BK197:BL197"/>
    <mergeCell ref="BM197:BN197"/>
    <mergeCell ref="BO197:BQ197"/>
    <mergeCell ref="BS197:BT197"/>
    <mergeCell ref="BU197:CA197"/>
    <mergeCell ref="CB197:CH197"/>
    <mergeCell ref="AU198:AV198"/>
    <mergeCell ref="AW198:AX198"/>
    <mergeCell ref="AG198:AH198"/>
    <mergeCell ref="AI198:AJ198"/>
    <mergeCell ref="AK198:AL198"/>
    <mergeCell ref="AM198:AN198"/>
    <mergeCell ref="AO198:AP198"/>
    <mergeCell ref="AQ198:AR198"/>
    <mergeCell ref="AS198:AT198"/>
    <mergeCell ref="S199:T199"/>
    <mergeCell ref="U199:V199"/>
    <mergeCell ref="W199:X199"/>
    <mergeCell ref="Y199:Z199"/>
    <mergeCell ref="AA199:AB199"/>
    <mergeCell ref="AC199:AD199"/>
    <mergeCell ref="AE199:AF199"/>
    <mergeCell ref="AG199:AH199"/>
    <mergeCell ref="AI199:AJ199"/>
    <mergeCell ref="AK199:AL199"/>
    <mergeCell ref="AM199:AN199"/>
    <mergeCell ref="AO199:AP199"/>
    <mergeCell ref="AQ199:AR199"/>
    <mergeCell ref="AS199:AT199"/>
    <mergeCell ref="BI199:BJ199"/>
    <mergeCell ref="BK199:BL199"/>
    <mergeCell ref="BM199:BN199"/>
    <mergeCell ref="BO199:BQ199"/>
    <mergeCell ref="BS199:BT199"/>
    <mergeCell ref="BU199:CA199"/>
    <mergeCell ref="CB199:CH199"/>
    <mergeCell ref="AU199:AV199"/>
    <mergeCell ref="AW199:AX199"/>
    <mergeCell ref="AY199:AZ199"/>
    <mergeCell ref="BA199:BB199"/>
    <mergeCell ref="BC199:BD199"/>
    <mergeCell ref="BE199:BF199"/>
    <mergeCell ref="BG199:BH199"/>
    <mergeCell ref="BE196:BF196"/>
    <mergeCell ref="BG196:BH196"/>
    <mergeCell ref="B196:C196"/>
    <mergeCell ref="D196:F196"/>
    <mergeCell ref="G196:H196"/>
    <mergeCell ref="K196:L196"/>
    <mergeCell ref="M196:N196"/>
    <mergeCell ref="O196:P196"/>
    <mergeCell ref="Q196:R196"/>
    <mergeCell ref="BM198:BN198"/>
    <mergeCell ref="BO198:BQ198"/>
    <mergeCell ref="AY198:AZ198"/>
    <mergeCell ref="BA198:BB198"/>
    <mergeCell ref="BC198:BD198"/>
    <mergeCell ref="BE198:BF198"/>
    <mergeCell ref="BG198:BH198"/>
    <mergeCell ref="BI198:BJ198"/>
    <mergeCell ref="BK198:BL198"/>
    <mergeCell ref="S197:T197"/>
    <mergeCell ref="U197:V197"/>
    <mergeCell ref="W197:X197"/>
    <mergeCell ref="Y197:Z197"/>
    <mergeCell ref="AA197:AB197"/>
    <mergeCell ref="AC197:AD197"/>
    <mergeCell ref="AE197:AF197"/>
    <mergeCell ref="AG197:AH197"/>
    <mergeCell ref="AI197:AJ197"/>
    <mergeCell ref="AK197:AL197"/>
    <mergeCell ref="AM197:AN197"/>
    <mergeCell ref="AO197:AP197"/>
    <mergeCell ref="AQ197:AR197"/>
    <mergeCell ref="AS197:AT197"/>
    <mergeCell ref="B197:C197"/>
    <mergeCell ref="D197:F197"/>
    <mergeCell ref="G197:H197"/>
    <mergeCell ref="K197:L197"/>
    <mergeCell ref="M197:N197"/>
    <mergeCell ref="O197:P197"/>
    <mergeCell ref="Q197:R197"/>
    <mergeCell ref="B198:C198"/>
    <mergeCell ref="D198:F198"/>
    <mergeCell ref="G198:H198"/>
    <mergeCell ref="K198:L198"/>
    <mergeCell ref="M198:N198"/>
    <mergeCell ref="O198:P198"/>
    <mergeCell ref="Q198:R198"/>
    <mergeCell ref="S198:T198"/>
    <mergeCell ref="U198:V198"/>
    <mergeCell ref="W198:X198"/>
    <mergeCell ref="Y198:Z198"/>
    <mergeCell ref="AA198:AB198"/>
    <mergeCell ref="AC198:AD198"/>
    <mergeCell ref="AE198:AF198"/>
    <mergeCell ref="AU197:AV197"/>
    <mergeCell ref="AW197:AX197"/>
    <mergeCell ref="AY197:AZ197"/>
    <mergeCell ref="BA197:BB197"/>
    <mergeCell ref="BC197:BD197"/>
    <mergeCell ref="BE197:BF197"/>
    <mergeCell ref="BG197:BH197"/>
    <mergeCell ref="B194:C194"/>
    <mergeCell ref="D194:F194"/>
    <mergeCell ref="G194:H194"/>
    <mergeCell ref="K194:L194"/>
    <mergeCell ref="M194:N194"/>
    <mergeCell ref="O194:P194"/>
    <mergeCell ref="Q194:R194"/>
    <mergeCell ref="B195:C195"/>
    <mergeCell ref="D195:F195"/>
    <mergeCell ref="G195:H195"/>
    <mergeCell ref="K195:L195"/>
    <mergeCell ref="M195:N195"/>
    <mergeCell ref="O195:P195"/>
    <mergeCell ref="Q195:R195"/>
    <mergeCell ref="S195:T195"/>
    <mergeCell ref="U195:V195"/>
    <mergeCell ref="W195:X195"/>
    <mergeCell ref="Y195:Z195"/>
    <mergeCell ref="AA195:AB195"/>
    <mergeCell ref="AC195:AD195"/>
    <mergeCell ref="AE195:AF195"/>
    <mergeCell ref="AU194:AV194"/>
    <mergeCell ref="AW194:AX194"/>
    <mergeCell ref="AY194:AZ194"/>
    <mergeCell ref="BA194:BB194"/>
    <mergeCell ref="BC194:BD194"/>
    <mergeCell ref="BE194:BF194"/>
    <mergeCell ref="BG194:BH194"/>
    <mergeCell ref="BS195:BT195"/>
    <mergeCell ref="BU195:CA195"/>
    <mergeCell ref="CB195:CH195"/>
    <mergeCell ref="BI194:BJ194"/>
    <mergeCell ref="BK194:BL194"/>
    <mergeCell ref="BM194:BN194"/>
    <mergeCell ref="BO194:BQ194"/>
    <mergeCell ref="BS194:BT194"/>
    <mergeCell ref="BU194:CA194"/>
    <mergeCell ref="CB194:CH194"/>
    <mergeCell ref="AU195:AV195"/>
    <mergeCell ref="AW195:AX195"/>
    <mergeCell ref="AG195:AH195"/>
    <mergeCell ref="AI195:AJ195"/>
    <mergeCell ref="AK195:AL195"/>
    <mergeCell ref="AM195:AN195"/>
    <mergeCell ref="AO195:AP195"/>
    <mergeCell ref="AQ195:AR195"/>
    <mergeCell ref="AS195:AT195"/>
    <mergeCell ref="AY200:AZ200"/>
    <mergeCell ref="BA200:BB200"/>
    <mergeCell ref="BC200:BD200"/>
    <mergeCell ref="BE200:BF200"/>
    <mergeCell ref="BG200:BH200"/>
    <mergeCell ref="BS201:BT201"/>
    <mergeCell ref="BU201:CA201"/>
    <mergeCell ref="CB201:CH201"/>
    <mergeCell ref="BI200:BJ200"/>
    <mergeCell ref="BK200:BL200"/>
    <mergeCell ref="BM200:BN200"/>
    <mergeCell ref="BO200:BQ200"/>
    <mergeCell ref="BS200:BT200"/>
    <mergeCell ref="BU200:CA200"/>
    <mergeCell ref="CB200:CH200"/>
    <mergeCell ref="BM195:BN195"/>
    <mergeCell ref="BO195:BQ195"/>
    <mergeCell ref="AY195:AZ195"/>
    <mergeCell ref="BA195:BB195"/>
    <mergeCell ref="BC195:BD195"/>
    <mergeCell ref="BE195:BF195"/>
    <mergeCell ref="BG195:BH195"/>
    <mergeCell ref="BI195:BJ195"/>
    <mergeCell ref="BK195:BL195"/>
    <mergeCell ref="S194:T194"/>
    <mergeCell ref="U194:V194"/>
    <mergeCell ref="W194:X194"/>
    <mergeCell ref="Y194:Z194"/>
    <mergeCell ref="AA194:AB194"/>
    <mergeCell ref="AC194:AD194"/>
    <mergeCell ref="AE194:AF194"/>
    <mergeCell ref="AG194:AH194"/>
    <mergeCell ref="AI194:AJ194"/>
    <mergeCell ref="AK194:AL194"/>
    <mergeCell ref="AM194:AN194"/>
    <mergeCell ref="AO194:AP194"/>
    <mergeCell ref="AQ194:AR194"/>
    <mergeCell ref="AS194:AT194"/>
    <mergeCell ref="S196:T196"/>
    <mergeCell ref="U196:V196"/>
    <mergeCell ref="W196:X196"/>
    <mergeCell ref="Y196:Z196"/>
    <mergeCell ref="AA196:AB196"/>
    <mergeCell ref="AC196:AD196"/>
    <mergeCell ref="AE196:AF196"/>
    <mergeCell ref="AG196:AH196"/>
    <mergeCell ref="AI196:AJ196"/>
    <mergeCell ref="AK196:AL196"/>
    <mergeCell ref="AM196:AN196"/>
    <mergeCell ref="AO196:AP196"/>
    <mergeCell ref="AQ196:AR196"/>
    <mergeCell ref="AS196:AT196"/>
    <mergeCell ref="BI196:BJ196"/>
    <mergeCell ref="BK196:BL196"/>
    <mergeCell ref="BM196:BN196"/>
    <mergeCell ref="BO196:BQ196"/>
    <mergeCell ref="BS196:BT196"/>
    <mergeCell ref="BU196:CA196"/>
    <mergeCell ref="CB196:CH196"/>
    <mergeCell ref="AU196:AV196"/>
    <mergeCell ref="AW196:AX196"/>
    <mergeCell ref="AY196:AZ196"/>
    <mergeCell ref="BA196:BB196"/>
    <mergeCell ref="BC196:BD196"/>
    <mergeCell ref="BO193:BQ193"/>
    <mergeCell ref="BS193:BT193"/>
    <mergeCell ref="BU193:CA193"/>
    <mergeCell ref="CB193:CH193"/>
    <mergeCell ref="AU193:AV193"/>
    <mergeCell ref="AW193:AX193"/>
    <mergeCell ref="AY193:AZ193"/>
    <mergeCell ref="BA193:BB193"/>
    <mergeCell ref="BC193:BD193"/>
    <mergeCell ref="BE193:BF193"/>
    <mergeCell ref="BG193:BH193"/>
    <mergeCell ref="B193:C193"/>
    <mergeCell ref="D193:F193"/>
    <mergeCell ref="G193:H193"/>
    <mergeCell ref="K193:L193"/>
    <mergeCell ref="M193:N193"/>
    <mergeCell ref="O193:P193"/>
    <mergeCell ref="Q193:R193"/>
    <mergeCell ref="BM201:BN201"/>
    <mergeCell ref="BO201:BQ201"/>
    <mergeCell ref="AY201:AZ201"/>
    <mergeCell ref="BA201:BB201"/>
    <mergeCell ref="BC201:BD201"/>
    <mergeCell ref="BE201:BF201"/>
    <mergeCell ref="BG201:BH201"/>
    <mergeCell ref="BI201:BJ201"/>
    <mergeCell ref="BK201:BL201"/>
    <mergeCell ref="S200:T200"/>
    <mergeCell ref="U200:V200"/>
    <mergeCell ref="W200:X200"/>
    <mergeCell ref="Y200:Z200"/>
    <mergeCell ref="AA200:AB200"/>
    <mergeCell ref="AC200:AD200"/>
    <mergeCell ref="AE200:AF200"/>
    <mergeCell ref="AG200:AH200"/>
    <mergeCell ref="AI200:AJ200"/>
    <mergeCell ref="AK200:AL200"/>
    <mergeCell ref="AM200:AN200"/>
    <mergeCell ref="AO200:AP200"/>
    <mergeCell ref="AQ200:AR200"/>
    <mergeCell ref="AS200:AT200"/>
    <mergeCell ref="B200:C200"/>
    <mergeCell ref="D200:F200"/>
    <mergeCell ref="G200:H200"/>
    <mergeCell ref="K200:L200"/>
    <mergeCell ref="M200:N200"/>
    <mergeCell ref="O200:P200"/>
    <mergeCell ref="Q200:R200"/>
    <mergeCell ref="B201:C201"/>
    <mergeCell ref="D201:F201"/>
    <mergeCell ref="G201:H201"/>
    <mergeCell ref="K201:L201"/>
    <mergeCell ref="M201:N201"/>
    <mergeCell ref="O201:P201"/>
    <mergeCell ref="Q201:R201"/>
    <mergeCell ref="S201:T201"/>
    <mergeCell ref="U201:V201"/>
    <mergeCell ref="W201:X201"/>
    <mergeCell ref="Y201:Z201"/>
    <mergeCell ref="AA201:AB201"/>
    <mergeCell ref="AC201:AD201"/>
    <mergeCell ref="AE201:AF201"/>
    <mergeCell ref="AU200:AV200"/>
    <mergeCell ref="AW200:AX200"/>
    <mergeCell ref="B190:C190"/>
    <mergeCell ref="D190:F190"/>
    <mergeCell ref="G190:H190"/>
    <mergeCell ref="K190:L190"/>
    <mergeCell ref="M190:N190"/>
    <mergeCell ref="O190:P190"/>
    <mergeCell ref="Q190:R190"/>
    <mergeCell ref="AU192:AV192"/>
    <mergeCell ref="AW192:AX192"/>
    <mergeCell ref="AG192:AH192"/>
    <mergeCell ref="AI192:AJ192"/>
    <mergeCell ref="AK192:AL192"/>
    <mergeCell ref="AM192:AN192"/>
    <mergeCell ref="AO192:AP192"/>
    <mergeCell ref="AQ192:AR192"/>
    <mergeCell ref="AS192:AT192"/>
    <mergeCell ref="S193:T193"/>
    <mergeCell ref="U193:V193"/>
    <mergeCell ref="W193:X193"/>
    <mergeCell ref="Y193:Z193"/>
    <mergeCell ref="AA193:AB193"/>
    <mergeCell ref="AC193:AD193"/>
    <mergeCell ref="AE193:AF193"/>
    <mergeCell ref="AG193:AH193"/>
    <mergeCell ref="AI193:AJ193"/>
    <mergeCell ref="AK193:AL193"/>
    <mergeCell ref="AM193:AN193"/>
    <mergeCell ref="AO193:AP193"/>
    <mergeCell ref="AQ193:AR193"/>
    <mergeCell ref="AS193:AT193"/>
    <mergeCell ref="BI193:BJ193"/>
    <mergeCell ref="BK193:BL193"/>
    <mergeCell ref="BM193:BN193"/>
    <mergeCell ref="BS189:BT189"/>
    <mergeCell ref="BU189:CA189"/>
    <mergeCell ref="CB189:CH189"/>
    <mergeCell ref="BI188:BJ188"/>
    <mergeCell ref="BK188:BL188"/>
    <mergeCell ref="BM188:BN188"/>
    <mergeCell ref="BO188:BQ188"/>
    <mergeCell ref="BS188:BT188"/>
    <mergeCell ref="BU188:CA188"/>
    <mergeCell ref="CB188:CH188"/>
    <mergeCell ref="AU189:AV189"/>
    <mergeCell ref="AW189:AX189"/>
    <mergeCell ref="AG189:AH189"/>
    <mergeCell ref="AI189:AJ189"/>
    <mergeCell ref="AK189:AL189"/>
    <mergeCell ref="AM189:AN189"/>
    <mergeCell ref="AO189:AP189"/>
    <mergeCell ref="AQ189:AR189"/>
    <mergeCell ref="AS189:AT189"/>
    <mergeCell ref="S190:T190"/>
    <mergeCell ref="U190:V190"/>
    <mergeCell ref="W190:X190"/>
    <mergeCell ref="Y190:Z190"/>
    <mergeCell ref="AA190:AB190"/>
    <mergeCell ref="AC190:AD190"/>
    <mergeCell ref="AE190:AF190"/>
    <mergeCell ref="AG190:AH190"/>
    <mergeCell ref="AI190:AJ190"/>
    <mergeCell ref="AK190:AL190"/>
    <mergeCell ref="AM190:AN190"/>
    <mergeCell ref="AO190:AP190"/>
    <mergeCell ref="AQ190:AR190"/>
    <mergeCell ref="AS190:AT190"/>
    <mergeCell ref="BI190:BJ190"/>
    <mergeCell ref="BK190:BL190"/>
    <mergeCell ref="BM190:BN190"/>
    <mergeCell ref="BO190:BQ190"/>
    <mergeCell ref="BS190:BT190"/>
    <mergeCell ref="BU190:CA190"/>
    <mergeCell ref="CB190:CH190"/>
    <mergeCell ref="AU190:AV190"/>
    <mergeCell ref="AW190:AX190"/>
    <mergeCell ref="AY190:AZ190"/>
    <mergeCell ref="BA190:BB190"/>
    <mergeCell ref="BC190:BD190"/>
    <mergeCell ref="BE190:BF190"/>
    <mergeCell ref="BG190:BH190"/>
    <mergeCell ref="BE187:BF187"/>
    <mergeCell ref="BG187:BH187"/>
    <mergeCell ref="B187:C187"/>
    <mergeCell ref="D187:F187"/>
    <mergeCell ref="G187:H187"/>
    <mergeCell ref="K187:L187"/>
    <mergeCell ref="M187:N187"/>
    <mergeCell ref="O187:P187"/>
    <mergeCell ref="Q187:R187"/>
    <mergeCell ref="BM189:BN189"/>
    <mergeCell ref="BO189:BQ189"/>
    <mergeCell ref="AY189:AZ189"/>
    <mergeCell ref="BA189:BB189"/>
    <mergeCell ref="BC189:BD189"/>
    <mergeCell ref="BE189:BF189"/>
    <mergeCell ref="BG189:BH189"/>
    <mergeCell ref="BI189:BJ189"/>
    <mergeCell ref="BK189:BL189"/>
    <mergeCell ref="S188:T188"/>
    <mergeCell ref="U188:V188"/>
    <mergeCell ref="W188:X188"/>
    <mergeCell ref="Y188:Z188"/>
    <mergeCell ref="AA188:AB188"/>
    <mergeCell ref="AC188:AD188"/>
    <mergeCell ref="AE188:AF188"/>
    <mergeCell ref="AG188:AH188"/>
    <mergeCell ref="AI188:AJ188"/>
    <mergeCell ref="AK188:AL188"/>
    <mergeCell ref="AM188:AN188"/>
    <mergeCell ref="AO188:AP188"/>
    <mergeCell ref="AQ188:AR188"/>
    <mergeCell ref="AS188:AT188"/>
    <mergeCell ref="B188:C188"/>
    <mergeCell ref="D188:F188"/>
    <mergeCell ref="G188:H188"/>
    <mergeCell ref="K188:L188"/>
    <mergeCell ref="M188:N188"/>
    <mergeCell ref="O188:P188"/>
    <mergeCell ref="Q188:R188"/>
    <mergeCell ref="B189:C189"/>
    <mergeCell ref="D189:F189"/>
    <mergeCell ref="G189:H189"/>
    <mergeCell ref="K189:L189"/>
    <mergeCell ref="M189:N189"/>
    <mergeCell ref="O189:P189"/>
    <mergeCell ref="Q189:R189"/>
    <mergeCell ref="S189:T189"/>
    <mergeCell ref="U189:V189"/>
    <mergeCell ref="W189:X189"/>
    <mergeCell ref="Y189:Z189"/>
    <mergeCell ref="AA189:AB189"/>
    <mergeCell ref="AC189:AD189"/>
    <mergeCell ref="AE189:AF189"/>
    <mergeCell ref="AU188:AV188"/>
    <mergeCell ref="AW188:AX188"/>
    <mergeCell ref="AY188:AZ188"/>
    <mergeCell ref="BA188:BB188"/>
    <mergeCell ref="BC188:BD188"/>
    <mergeCell ref="BE188:BF188"/>
    <mergeCell ref="BG188:BH188"/>
    <mergeCell ref="B185:C185"/>
    <mergeCell ref="D185:F185"/>
    <mergeCell ref="G185:H185"/>
    <mergeCell ref="K185:L185"/>
    <mergeCell ref="M185:N185"/>
    <mergeCell ref="O185:P185"/>
    <mergeCell ref="Q185:R185"/>
    <mergeCell ref="B186:C186"/>
    <mergeCell ref="D186:F186"/>
    <mergeCell ref="G186:H186"/>
    <mergeCell ref="K186:L186"/>
    <mergeCell ref="M186:N186"/>
    <mergeCell ref="O186:P186"/>
    <mergeCell ref="Q186:R186"/>
    <mergeCell ref="S186:T186"/>
    <mergeCell ref="U186:V186"/>
    <mergeCell ref="W186:X186"/>
    <mergeCell ref="Y186:Z186"/>
    <mergeCell ref="AA186:AB186"/>
    <mergeCell ref="AC186:AD186"/>
    <mergeCell ref="AE186:AF186"/>
    <mergeCell ref="AU185:AV185"/>
    <mergeCell ref="AW185:AX185"/>
    <mergeCell ref="AY185:AZ185"/>
    <mergeCell ref="BA185:BB185"/>
    <mergeCell ref="BC185:BD185"/>
    <mergeCell ref="BE185:BF185"/>
    <mergeCell ref="BG185:BH185"/>
    <mergeCell ref="BS186:BT186"/>
    <mergeCell ref="BU186:CA186"/>
    <mergeCell ref="CB186:CH186"/>
    <mergeCell ref="BI185:BJ185"/>
    <mergeCell ref="BK185:BL185"/>
    <mergeCell ref="BM185:BN185"/>
    <mergeCell ref="BO185:BQ185"/>
    <mergeCell ref="BS185:BT185"/>
    <mergeCell ref="BU185:CA185"/>
    <mergeCell ref="CB185:CH185"/>
    <mergeCell ref="AU186:AV186"/>
    <mergeCell ref="AW186:AX186"/>
    <mergeCell ref="AG186:AH186"/>
    <mergeCell ref="AI186:AJ186"/>
    <mergeCell ref="AK186:AL186"/>
    <mergeCell ref="AM186:AN186"/>
    <mergeCell ref="AO186:AP186"/>
    <mergeCell ref="AQ186:AR186"/>
    <mergeCell ref="AS186:AT186"/>
    <mergeCell ref="AY191:AZ191"/>
    <mergeCell ref="BA191:BB191"/>
    <mergeCell ref="BC191:BD191"/>
    <mergeCell ref="BE191:BF191"/>
    <mergeCell ref="BG191:BH191"/>
    <mergeCell ref="BS192:BT192"/>
    <mergeCell ref="BU192:CA192"/>
    <mergeCell ref="CB192:CH192"/>
    <mergeCell ref="BI191:BJ191"/>
    <mergeCell ref="BK191:BL191"/>
    <mergeCell ref="BM191:BN191"/>
    <mergeCell ref="BO191:BQ191"/>
    <mergeCell ref="BS191:BT191"/>
    <mergeCell ref="BU191:CA191"/>
    <mergeCell ref="CB191:CH191"/>
    <mergeCell ref="BM186:BN186"/>
    <mergeCell ref="BO186:BQ186"/>
    <mergeCell ref="AY186:AZ186"/>
    <mergeCell ref="BA186:BB186"/>
    <mergeCell ref="BC186:BD186"/>
    <mergeCell ref="BE186:BF186"/>
    <mergeCell ref="BG186:BH186"/>
    <mergeCell ref="BI186:BJ186"/>
    <mergeCell ref="BK186:BL186"/>
    <mergeCell ref="S185:T185"/>
    <mergeCell ref="U185:V185"/>
    <mergeCell ref="W185:X185"/>
    <mergeCell ref="Y185:Z185"/>
    <mergeCell ref="AA185:AB185"/>
    <mergeCell ref="AC185:AD185"/>
    <mergeCell ref="AE185:AF185"/>
    <mergeCell ref="AG185:AH185"/>
    <mergeCell ref="AI185:AJ185"/>
    <mergeCell ref="AK185:AL185"/>
    <mergeCell ref="AM185:AN185"/>
    <mergeCell ref="AO185:AP185"/>
    <mergeCell ref="AQ185:AR185"/>
    <mergeCell ref="AS185:AT185"/>
    <mergeCell ref="S187:T187"/>
    <mergeCell ref="U187:V187"/>
    <mergeCell ref="W187:X187"/>
    <mergeCell ref="Y187:Z187"/>
    <mergeCell ref="AA187:AB187"/>
    <mergeCell ref="AC187:AD187"/>
    <mergeCell ref="AE187:AF187"/>
    <mergeCell ref="AG187:AH187"/>
    <mergeCell ref="AI187:AJ187"/>
    <mergeCell ref="AK187:AL187"/>
    <mergeCell ref="AM187:AN187"/>
    <mergeCell ref="AO187:AP187"/>
    <mergeCell ref="AQ187:AR187"/>
    <mergeCell ref="AS187:AT187"/>
    <mergeCell ref="BI187:BJ187"/>
    <mergeCell ref="BK187:BL187"/>
    <mergeCell ref="BM187:BN187"/>
    <mergeCell ref="BO187:BQ187"/>
    <mergeCell ref="BS187:BT187"/>
    <mergeCell ref="BU187:CA187"/>
    <mergeCell ref="CB187:CH187"/>
    <mergeCell ref="AU187:AV187"/>
    <mergeCell ref="AW187:AX187"/>
    <mergeCell ref="AY187:AZ187"/>
    <mergeCell ref="BA187:BB187"/>
    <mergeCell ref="BC187:BD187"/>
    <mergeCell ref="BO184:BQ184"/>
    <mergeCell ref="BS184:BT184"/>
    <mergeCell ref="BU184:CA184"/>
    <mergeCell ref="CB184:CH184"/>
    <mergeCell ref="AU184:AV184"/>
    <mergeCell ref="AW184:AX184"/>
    <mergeCell ref="AY184:AZ184"/>
    <mergeCell ref="BA184:BB184"/>
    <mergeCell ref="BC184:BD184"/>
    <mergeCell ref="BE184:BF184"/>
    <mergeCell ref="BG184:BH184"/>
    <mergeCell ref="B184:C184"/>
    <mergeCell ref="D184:F184"/>
    <mergeCell ref="G184:H184"/>
    <mergeCell ref="K184:L184"/>
    <mergeCell ref="M184:N184"/>
    <mergeCell ref="O184:P184"/>
    <mergeCell ref="Q184:R184"/>
    <mergeCell ref="BM192:BN192"/>
    <mergeCell ref="BO192:BQ192"/>
    <mergeCell ref="AY192:AZ192"/>
    <mergeCell ref="BA192:BB192"/>
    <mergeCell ref="BC192:BD192"/>
    <mergeCell ref="BE192:BF192"/>
    <mergeCell ref="BG192:BH192"/>
    <mergeCell ref="BI192:BJ192"/>
    <mergeCell ref="BK192:BL192"/>
    <mergeCell ref="S191:T191"/>
    <mergeCell ref="U191:V191"/>
    <mergeCell ref="W191:X191"/>
    <mergeCell ref="Y191:Z191"/>
    <mergeCell ref="AA191:AB191"/>
    <mergeCell ref="AC191:AD191"/>
    <mergeCell ref="AE191:AF191"/>
    <mergeCell ref="AG191:AH191"/>
    <mergeCell ref="AI191:AJ191"/>
    <mergeCell ref="AK191:AL191"/>
    <mergeCell ref="AM191:AN191"/>
    <mergeCell ref="AO191:AP191"/>
    <mergeCell ref="AQ191:AR191"/>
    <mergeCell ref="AS191:AT191"/>
    <mergeCell ref="B191:C191"/>
    <mergeCell ref="D191:F191"/>
    <mergeCell ref="G191:H191"/>
    <mergeCell ref="K191:L191"/>
    <mergeCell ref="M191:N191"/>
    <mergeCell ref="O191:P191"/>
    <mergeCell ref="Q191:R191"/>
    <mergeCell ref="B192:C192"/>
    <mergeCell ref="D192:F192"/>
    <mergeCell ref="G192:H192"/>
    <mergeCell ref="K192:L192"/>
    <mergeCell ref="M192:N192"/>
    <mergeCell ref="O192:P192"/>
    <mergeCell ref="Q192:R192"/>
    <mergeCell ref="S192:T192"/>
    <mergeCell ref="U192:V192"/>
    <mergeCell ref="W192:X192"/>
    <mergeCell ref="Y192:Z192"/>
    <mergeCell ref="AA192:AB192"/>
    <mergeCell ref="AC192:AD192"/>
    <mergeCell ref="AE192:AF192"/>
    <mergeCell ref="AU191:AV191"/>
    <mergeCell ref="AW191:AX191"/>
    <mergeCell ref="B181:C181"/>
    <mergeCell ref="D181:F181"/>
    <mergeCell ref="G181:H181"/>
    <mergeCell ref="K181:L181"/>
    <mergeCell ref="M181:N181"/>
    <mergeCell ref="O181:P181"/>
    <mergeCell ref="Q181:R181"/>
    <mergeCell ref="AU183:AV183"/>
    <mergeCell ref="AW183:AX183"/>
    <mergeCell ref="AG183:AH183"/>
    <mergeCell ref="AI183:AJ183"/>
    <mergeCell ref="AK183:AL183"/>
    <mergeCell ref="AM183:AN183"/>
    <mergeCell ref="AO183:AP183"/>
    <mergeCell ref="AQ183:AR183"/>
    <mergeCell ref="AS183:AT183"/>
    <mergeCell ref="S184:T184"/>
    <mergeCell ref="U184:V184"/>
    <mergeCell ref="W184:X184"/>
    <mergeCell ref="Y184:Z184"/>
    <mergeCell ref="AA184:AB184"/>
    <mergeCell ref="AC184:AD184"/>
    <mergeCell ref="AE184:AF184"/>
    <mergeCell ref="AG184:AH184"/>
    <mergeCell ref="AI184:AJ184"/>
    <mergeCell ref="AK184:AL184"/>
    <mergeCell ref="AM184:AN184"/>
    <mergeCell ref="AO184:AP184"/>
    <mergeCell ref="AQ184:AR184"/>
    <mergeCell ref="AS184:AT184"/>
    <mergeCell ref="BI184:BJ184"/>
    <mergeCell ref="BK184:BL184"/>
    <mergeCell ref="BM184:BN184"/>
    <mergeCell ref="BS180:BT180"/>
    <mergeCell ref="BU180:CA180"/>
    <mergeCell ref="CB180:CH180"/>
    <mergeCell ref="BI179:BJ179"/>
    <mergeCell ref="BK179:BL179"/>
    <mergeCell ref="BM179:BN179"/>
    <mergeCell ref="BO179:BQ179"/>
    <mergeCell ref="BS179:BT179"/>
    <mergeCell ref="BU179:CA179"/>
    <mergeCell ref="CB179:CH179"/>
    <mergeCell ref="AU180:AV180"/>
    <mergeCell ref="AW180:AX180"/>
    <mergeCell ref="AG180:AH180"/>
    <mergeCell ref="AI180:AJ180"/>
    <mergeCell ref="AK180:AL180"/>
    <mergeCell ref="AM180:AN180"/>
    <mergeCell ref="AO180:AP180"/>
    <mergeCell ref="AQ180:AR180"/>
    <mergeCell ref="AS180:AT180"/>
    <mergeCell ref="S181:T181"/>
    <mergeCell ref="U181:V181"/>
    <mergeCell ref="W181:X181"/>
    <mergeCell ref="Y181:Z181"/>
    <mergeCell ref="AA181:AB181"/>
    <mergeCell ref="AC181:AD181"/>
    <mergeCell ref="AE181:AF181"/>
    <mergeCell ref="AG181:AH181"/>
    <mergeCell ref="AI181:AJ181"/>
    <mergeCell ref="AK181:AL181"/>
    <mergeCell ref="AM181:AN181"/>
    <mergeCell ref="AO181:AP181"/>
    <mergeCell ref="AQ181:AR181"/>
    <mergeCell ref="AS181:AT181"/>
    <mergeCell ref="BI181:BJ181"/>
    <mergeCell ref="BK181:BL181"/>
    <mergeCell ref="BM181:BN181"/>
    <mergeCell ref="BO181:BQ181"/>
    <mergeCell ref="BS181:BT181"/>
    <mergeCell ref="BU181:CA181"/>
    <mergeCell ref="CB181:CH181"/>
    <mergeCell ref="AU181:AV181"/>
    <mergeCell ref="AW181:AX181"/>
    <mergeCell ref="AY181:AZ181"/>
    <mergeCell ref="BA181:BB181"/>
    <mergeCell ref="BC181:BD181"/>
    <mergeCell ref="BE181:BF181"/>
    <mergeCell ref="BG181:BH181"/>
    <mergeCell ref="BE178:BF178"/>
    <mergeCell ref="BG178:BH178"/>
    <mergeCell ref="B178:C178"/>
    <mergeCell ref="D178:F178"/>
    <mergeCell ref="G178:H178"/>
    <mergeCell ref="K178:L178"/>
    <mergeCell ref="M178:N178"/>
    <mergeCell ref="O178:P178"/>
    <mergeCell ref="Q178:R178"/>
    <mergeCell ref="BM180:BN180"/>
    <mergeCell ref="BO180:BQ180"/>
    <mergeCell ref="AY180:AZ180"/>
    <mergeCell ref="BA180:BB180"/>
    <mergeCell ref="BC180:BD180"/>
    <mergeCell ref="BE180:BF180"/>
    <mergeCell ref="BG180:BH180"/>
    <mergeCell ref="BI180:BJ180"/>
    <mergeCell ref="BK180:BL180"/>
    <mergeCell ref="S179:T179"/>
    <mergeCell ref="U179:V179"/>
    <mergeCell ref="W179:X179"/>
    <mergeCell ref="Y179:Z179"/>
    <mergeCell ref="AA179:AB179"/>
    <mergeCell ref="AC179:AD179"/>
    <mergeCell ref="AE179:AF179"/>
    <mergeCell ref="AG179:AH179"/>
    <mergeCell ref="AI179:AJ179"/>
    <mergeCell ref="AK179:AL179"/>
    <mergeCell ref="AM179:AN179"/>
    <mergeCell ref="AO179:AP179"/>
    <mergeCell ref="AQ179:AR179"/>
    <mergeCell ref="AS179:AT179"/>
    <mergeCell ref="B179:C179"/>
    <mergeCell ref="D179:F179"/>
    <mergeCell ref="G179:H179"/>
    <mergeCell ref="K179:L179"/>
    <mergeCell ref="M179:N179"/>
    <mergeCell ref="O179:P179"/>
    <mergeCell ref="Q179:R179"/>
    <mergeCell ref="B180:C180"/>
    <mergeCell ref="D180:F180"/>
    <mergeCell ref="G180:H180"/>
    <mergeCell ref="K180:L180"/>
    <mergeCell ref="M180:N180"/>
    <mergeCell ref="O180:P180"/>
    <mergeCell ref="Q180:R180"/>
    <mergeCell ref="S180:T180"/>
    <mergeCell ref="U180:V180"/>
    <mergeCell ref="W180:X180"/>
    <mergeCell ref="Y180:Z180"/>
    <mergeCell ref="AA180:AB180"/>
    <mergeCell ref="AC180:AD180"/>
    <mergeCell ref="AE180:AF180"/>
    <mergeCell ref="AU179:AV179"/>
    <mergeCell ref="AW179:AX179"/>
    <mergeCell ref="AY179:AZ179"/>
    <mergeCell ref="BA179:BB179"/>
    <mergeCell ref="BC179:BD179"/>
    <mergeCell ref="BE179:BF179"/>
    <mergeCell ref="BG179:BH179"/>
    <mergeCell ref="B176:C176"/>
    <mergeCell ref="D176:F176"/>
    <mergeCell ref="G176:H176"/>
    <mergeCell ref="K176:L176"/>
    <mergeCell ref="M176:N176"/>
    <mergeCell ref="O176:P176"/>
    <mergeCell ref="Q176:R176"/>
    <mergeCell ref="B177:C177"/>
    <mergeCell ref="D177:F177"/>
    <mergeCell ref="G177:H177"/>
    <mergeCell ref="K177:L177"/>
    <mergeCell ref="M177:N177"/>
    <mergeCell ref="O177:P177"/>
    <mergeCell ref="Q177:R177"/>
    <mergeCell ref="S177:T177"/>
    <mergeCell ref="U177:V177"/>
    <mergeCell ref="W177:X177"/>
    <mergeCell ref="Y177:Z177"/>
    <mergeCell ref="AA177:AB177"/>
    <mergeCell ref="AC177:AD177"/>
    <mergeCell ref="AE177:AF177"/>
    <mergeCell ref="AU176:AV176"/>
    <mergeCell ref="AW176:AX176"/>
    <mergeCell ref="AY176:AZ176"/>
    <mergeCell ref="BA176:BB176"/>
    <mergeCell ref="BC176:BD176"/>
    <mergeCell ref="BE176:BF176"/>
    <mergeCell ref="BG176:BH176"/>
    <mergeCell ref="BS177:BT177"/>
    <mergeCell ref="BU177:CA177"/>
    <mergeCell ref="CB177:CH177"/>
    <mergeCell ref="BI176:BJ176"/>
    <mergeCell ref="BK176:BL176"/>
    <mergeCell ref="BM176:BN176"/>
    <mergeCell ref="BO176:BQ176"/>
    <mergeCell ref="BS176:BT176"/>
    <mergeCell ref="BU176:CA176"/>
    <mergeCell ref="CB176:CH176"/>
    <mergeCell ref="AU177:AV177"/>
    <mergeCell ref="AW177:AX177"/>
    <mergeCell ref="AG177:AH177"/>
    <mergeCell ref="AI177:AJ177"/>
    <mergeCell ref="AK177:AL177"/>
    <mergeCell ref="AM177:AN177"/>
    <mergeCell ref="AO177:AP177"/>
    <mergeCell ref="AQ177:AR177"/>
    <mergeCell ref="AS177:AT177"/>
    <mergeCell ref="AY182:AZ182"/>
    <mergeCell ref="BA182:BB182"/>
    <mergeCell ref="BC182:BD182"/>
    <mergeCell ref="BE182:BF182"/>
    <mergeCell ref="BG182:BH182"/>
    <mergeCell ref="BS183:BT183"/>
    <mergeCell ref="BU183:CA183"/>
    <mergeCell ref="CB183:CH183"/>
    <mergeCell ref="BI182:BJ182"/>
    <mergeCell ref="BK182:BL182"/>
    <mergeCell ref="BM182:BN182"/>
    <mergeCell ref="BO182:BQ182"/>
    <mergeCell ref="BS182:BT182"/>
    <mergeCell ref="BU182:CA182"/>
    <mergeCell ref="CB182:CH182"/>
    <mergeCell ref="BM177:BN177"/>
    <mergeCell ref="BO177:BQ177"/>
    <mergeCell ref="AY177:AZ177"/>
    <mergeCell ref="BA177:BB177"/>
    <mergeCell ref="BC177:BD177"/>
    <mergeCell ref="BE177:BF177"/>
    <mergeCell ref="BG177:BH177"/>
    <mergeCell ref="BI177:BJ177"/>
    <mergeCell ref="BK177:BL177"/>
    <mergeCell ref="S176:T176"/>
    <mergeCell ref="U176:V176"/>
    <mergeCell ref="W176:X176"/>
    <mergeCell ref="Y176:Z176"/>
    <mergeCell ref="AA176:AB176"/>
    <mergeCell ref="AC176:AD176"/>
    <mergeCell ref="AE176:AF176"/>
    <mergeCell ref="AG176:AH176"/>
    <mergeCell ref="AI176:AJ176"/>
    <mergeCell ref="AK176:AL176"/>
    <mergeCell ref="AM176:AN176"/>
    <mergeCell ref="AO176:AP176"/>
    <mergeCell ref="AQ176:AR176"/>
    <mergeCell ref="AS176:AT176"/>
    <mergeCell ref="S178:T178"/>
    <mergeCell ref="U178:V178"/>
    <mergeCell ref="W178:X178"/>
    <mergeCell ref="Y178:Z178"/>
    <mergeCell ref="AA178:AB178"/>
    <mergeCell ref="AC178:AD178"/>
    <mergeCell ref="AE178:AF178"/>
    <mergeCell ref="AG178:AH178"/>
    <mergeCell ref="AI178:AJ178"/>
    <mergeCell ref="AK178:AL178"/>
    <mergeCell ref="AM178:AN178"/>
    <mergeCell ref="AO178:AP178"/>
    <mergeCell ref="AQ178:AR178"/>
    <mergeCell ref="AS178:AT178"/>
    <mergeCell ref="BI178:BJ178"/>
    <mergeCell ref="BK178:BL178"/>
    <mergeCell ref="BM178:BN178"/>
    <mergeCell ref="BO178:BQ178"/>
    <mergeCell ref="BS178:BT178"/>
    <mergeCell ref="BU178:CA178"/>
    <mergeCell ref="CB178:CH178"/>
    <mergeCell ref="AU178:AV178"/>
    <mergeCell ref="AW178:AX178"/>
    <mergeCell ref="AY178:AZ178"/>
    <mergeCell ref="BA178:BB178"/>
    <mergeCell ref="BC178:BD178"/>
    <mergeCell ref="BO175:BQ175"/>
    <mergeCell ref="BS175:BT175"/>
    <mergeCell ref="BU175:CA175"/>
    <mergeCell ref="CB175:CH175"/>
    <mergeCell ref="AU175:AV175"/>
    <mergeCell ref="AW175:AX175"/>
    <mergeCell ref="AY175:AZ175"/>
    <mergeCell ref="BA175:BB175"/>
    <mergeCell ref="BC175:BD175"/>
    <mergeCell ref="BE175:BF175"/>
    <mergeCell ref="BG175:BH175"/>
    <mergeCell ref="B175:C175"/>
    <mergeCell ref="D175:F175"/>
    <mergeCell ref="G175:H175"/>
    <mergeCell ref="K175:L175"/>
    <mergeCell ref="M175:N175"/>
    <mergeCell ref="O175:P175"/>
    <mergeCell ref="Q175:R175"/>
    <mergeCell ref="BM183:BN183"/>
    <mergeCell ref="BO183:BQ183"/>
    <mergeCell ref="AY183:AZ183"/>
    <mergeCell ref="BA183:BB183"/>
    <mergeCell ref="BC183:BD183"/>
    <mergeCell ref="BE183:BF183"/>
    <mergeCell ref="BG183:BH183"/>
    <mergeCell ref="BI183:BJ183"/>
    <mergeCell ref="BK183:BL183"/>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Q182:AR182"/>
    <mergeCell ref="AS182:AT182"/>
    <mergeCell ref="B182:C182"/>
    <mergeCell ref="D182:F182"/>
    <mergeCell ref="G182:H182"/>
    <mergeCell ref="K182:L182"/>
    <mergeCell ref="M182:N182"/>
    <mergeCell ref="O182:P182"/>
    <mergeCell ref="Q182:R182"/>
    <mergeCell ref="B183:C183"/>
    <mergeCell ref="D183:F183"/>
    <mergeCell ref="G183:H183"/>
    <mergeCell ref="K183:L183"/>
    <mergeCell ref="M183:N183"/>
    <mergeCell ref="O183:P183"/>
    <mergeCell ref="Q183:R183"/>
    <mergeCell ref="S183:T183"/>
    <mergeCell ref="U183:V183"/>
    <mergeCell ref="W183:X183"/>
    <mergeCell ref="Y183:Z183"/>
    <mergeCell ref="AA183:AB183"/>
    <mergeCell ref="AC183:AD183"/>
    <mergeCell ref="AE183:AF183"/>
    <mergeCell ref="AU182:AV182"/>
    <mergeCell ref="AW182:AX182"/>
    <mergeCell ref="B172:C172"/>
    <mergeCell ref="D172:F172"/>
    <mergeCell ref="G172:H172"/>
    <mergeCell ref="K172:L172"/>
    <mergeCell ref="M172:N172"/>
    <mergeCell ref="O172:P172"/>
    <mergeCell ref="Q172:R172"/>
    <mergeCell ref="AU174:AV174"/>
    <mergeCell ref="AW174:AX174"/>
    <mergeCell ref="AG174:AH174"/>
    <mergeCell ref="AI174:AJ174"/>
    <mergeCell ref="AK174:AL174"/>
    <mergeCell ref="AM174:AN174"/>
    <mergeCell ref="AO174:AP174"/>
    <mergeCell ref="AQ174:AR174"/>
    <mergeCell ref="AS174:AT174"/>
    <mergeCell ref="S175:T175"/>
    <mergeCell ref="U175:V175"/>
    <mergeCell ref="W175:X175"/>
    <mergeCell ref="Y175:Z175"/>
    <mergeCell ref="AA175:AB175"/>
    <mergeCell ref="AC175:AD175"/>
    <mergeCell ref="AE175:AF175"/>
    <mergeCell ref="AG175:AH175"/>
    <mergeCell ref="AI175:AJ175"/>
    <mergeCell ref="AK175:AL175"/>
    <mergeCell ref="AM175:AN175"/>
    <mergeCell ref="AO175:AP175"/>
    <mergeCell ref="AQ175:AR175"/>
    <mergeCell ref="AS175:AT175"/>
    <mergeCell ref="BI175:BJ175"/>
    <mergeCell ref="BK175:BL175"/>
    <mergeCell ref="BM175:BN175"/>
    <mergeCell ref="BS171:BT171"/>
    <mergeCell ref="BU171:CA171"/>
    <mergeCell ref="CB171:CH171"/>
    <mergeCell ref="BI170:BJ170"/>
    <mergeCell ref="BK170:BL170"/>
    <mergeCell ref="BM170:BN170"/>
    <mergeCell ref="BO170:BQ170"/>
    <mergeCell ref="BS170:BT170"/>
    <mergeCell ref="BU170:CA170"/>
    <mergeCell ref="CB170:CH170"/>
    <mergeCell ref="AU171:AV171"/>
    <mergeCell ref="AW171:AX171"/>
    <mergeCell ref="AG171:AH171"/>
    <mergeCell ref="AI171:AJ171"/>
    <mergeCell ref="AK171:AL171"/>
    <mergeCell ref="AM171:AN171"/>
    <mergeCell ref="AO171:AP171"/>
    <mergeCell ref="AQ171:AR171"/>
    <mergeCell ref="AS171:AT171"/>
    <mergeCell ref="S172:T172"/>
    <mergeCell ref="U172:V172"/>
    <mergeCell ref="W172:X172"/>
    <mergeCell ref="Y172:Z172"/>
    <mergeCell ref="AA172:AB172"/>
    <mergeCell ref="AC172:AD172"/>
    <mergeCell ref="AE172:AF172"/>
    <mergeCell ref="AG172:AH172"/>
    <mergeCell ref="AI172:AJ172"/>
    <mergeCell ref="AK172:AL172"/>
    <mergeCell ref="AM172:AN172"/>
    <mergeCell ref="AO172:AP172"/>
    <mergeCell ref="AQ172:AR172"/>
    <mergeCell ref="AS172:AT172"/>
    <mergeCell ref="BI172:BJ172"/>
    <mergeCell ref="BK172:BL172"/>
    <mergeCell ref="BM172:BN172"/>
    <mergeCell ref="BO172:BQ172"/>
    <mergeCell ref="BS172:BT172"/>
    <mergeCell ref="BU172:CA172"/>
    <mergeCell ref="CB172:CH172"/>
    <mergeCell ref="AU172:AV172"/>
    <mergeCell ref="AW172:AX172"/>
    <mergeCell ref="AY172:AZ172"/>
    <mergeCell ref="BA172:BB172"/>
    <mergeCell ref="BC172:BD172"/>
    <mergeCell ref="BE172:BF172"/>
    <mergeCell ref="BG172:BH172"/>
    <mergeCell ref="BE169:BF169"/>
    <mergeCell ref="BG169:BH169"/>
    <mergeCell ref="B169:C169"/>
    <mergeCell ref="D169:F169"/>
    <mergeCell ref="G169:H169"/>
    <mergeCell ref="K169:L169"/>
    <mergeCell ref="M169:N169"/>
    <mergeCell ref="O169:P169"/>
    <mergeCell ref="Q169:R169"/>
    <mergeCell ref="BM171:BN171"/>
    <mergeCell ref="BO171:BQ171"/>
    <mergeCell ref="AY171:AZ171"/>
    <mergeCell ref="BA171:BB171"/>
    <mergeCell ref="BC171:BD171"/>
    <mergeCell ref="BE171:BF171"/>
    <mergeCell ref="BG171:BH171"/>
    <mergeCell ref="BI171:BJ171"/>
    <mergeCell ref="BK171:BL171"/>
    <mergeCell ref="S170:T170"/>
    <mergeCell ref="U170:V170"/>
    <mergeCell ref="W170:X170"/>
    <mergeCell ref="Y170:Z170"/>
    <mergeCell ref="AA170:AB170"/>
    <mergeCell ref="AC170:AD170"/>
    <mergeCell ref="AE170:AF170"/>
    <mergeCell ref="AG170:AH170"/>
    <mergeCell ref="AI170:AJ170"/>
    <mergeCell ref="AK170:AL170"/>
    <mergeCell ref="AM170:AN170"/>
    <mergeCell ref="AO170:AP170"/>
    <mergeCell ref="AQ170:AR170"/>
    <mergeCell ref="AS170:AT170"/>
    <mergeCell ref="B170:C170"/>
    <mergeCell ref="D170:F170"/>
    <mergeCell ref="G170:H170"/>
    <mergeCell ref="K170:L170"/>
    <mergeCell ref="M170:N170"/>
    <mergeCell ref="O170:P170"/>
    <mergeCell ref="Q170:R170"/>
    <mergeCell ref="B171:C171"/>
    <mergeCell ref="D171:F171"/>
    <mergeCell ref="G171:H171"/>
    <mergeCell ref="K171:L171"/>
    <mergeCell ref="M171:N171"/>
    <mergeCell ref="O171:P171"/>
    <mergeCell ref="Q171:R171"/>
    <mergeCell ref="S171:T171"/>
    <mergeCell ref="U171:V171"/>
    <mergeCell ref="W171:X171"/>
    <mergeCell ref="Y171:Z171"/>
    <mergeCell ref="AA171:AB171"/>
    <mergeCell ref="AC171:AD171"/>
    <mergeCell ref="AE171:AF171"/>
    <mergeCell ref="AU170:AV170"/>
    <mergeCell ref="AW170:AX170"/>
    <mergeCell ref="AY170:AZ170"/>
    <mergeCell ref="BA170:BB170"/>
    <mergeCell ref="BC170:BD170"/>
    <mergeCell ref="BE170:BF170"/>
    <mergeCell ref="BG170:BH170"/>
    <mergeCell ref="B167:C167"/>
    <mergeCell ref="D167:F167"/>
    <mergeCell ref="G167:H167"/>
    <mergeCell ref="K167:L167"/>
    <mergeCell ref="M167:N167"/>
    <mergeCell ref="O167:P167"/>
    <mergeCell ref="Q167:R167"/>
    <mergeCell ref="B168:C168"/>
    <mergeCell ref="D168:F168"/>
    <mergeCell ref="G168:H168"/>
    <mergeCell ref="K168:L168"/>
    <mergeCell ref="M168:N168"/>
    <mergeCell ref="O168:P168"/>
    <mergeCell ref="Q168:R168"/>
    <mergeCell ref="S168:T168"/>
    <mergeCell ref="U168:V168"/>
    <mergeCell ref="W168:X168"/>
    <mergeCell ref="Y168:Z168"/>
    <mergeCell ref="AA168:AB168"/>
    <mergeCell ref="AC168:AD168"/>
    <mergeCell ref="AE168:AF168"/>
    <mergeCell ref="AU167:AV167"/>
    <mergeCell ref="AW167:AX167"/>
    <mergeCell ref="AY167:AZ167"/>
    <mergeCell ref="BA167:BB167"/>
    <mergeCell ref="BC167:BD167"/>
    <mergeCell ref="BE167:BF167"/>
    <mergeCell ref="BG167:BH167"/>
    <mergeCell ref="BS168:BT168"/>
    <mergeCell ref="BU168:CA168"/>
    <mergeCell ref="CB168:CH168"/>
    <mergeCell ref="BI167:BJ167"/>
    <mergeCell ref="BK167:BL167"/>
    <mergeCell ref="BM167:BN167"/>
    <mergeCell ref="BO167:BQ167"/>
    <mergeCell ref="BS167:BT167"/>
    <mergeCell ref="BU167:CA167"/>
    <mergeCell ref="CB167:CH167"/>
    <mergeCell ref="AU168:AV168"/>
    <mergeCell ref="AW168:AX168"/>
    <mergeCell ref="AG168:AH168"/>
    <mergeCell ref="AI168:AJ168"/>
    <mergeCell ref="AK168:AL168"/>
    <mergeCell ref="AM168:AN168"/>
    <mergeCell ref="AO168:AP168"/>
    <mergeCell ref="AQ168:AR168"/>
    <mergeCell ref="AS168:AT168"/>
    <mergeCell ref="AY173:AZ173"/>
    <mergeCell ref="BA173:BB173"/>
    <mergeCell ref="BC173:BD173"/>
    <mergeCell ref="BE173:BF173"/>
    <mergeCell ref="BG173:BH173"/>
    <mergeCell ref="BS174:BT174"/>
    <mergeCell ref="BU174:CA174"/>
    <mergeCell ref="CB174:CH174"/>
    <mergeCell ref="BI173:BJ173"/>
    <mergeCell ref="BK173:BL173"/>
    <mergeCell ref="BM173:BN173"/>
    <mergeCell ref="BO173:BQ173"/>
    <mergeCell ref="BS173:BT173"/>
    <mergeCell ref="BU173:CA173"/>
    <mergeCell ref="CB173:CH173"/>
    <mergeCell ref="BM168:BN168"/>
    <mergeCell ref="BO168:BQ168"/>
    <mergeCell ref="AY168:AZ168"/>
    <mergeCell ref="BA168:BB168"/>
    <mergeCell ref="BC168:BD168"/>
    <mergeCell ref="BE168:BF168"/>
    <mergeCell ref="BG168:BH168"/>
    <mergeCell ref="BI168:BJ168"/>
    <mergeCell ref="BK168:BL168"/>
    <mergeCell ref="S167:T167"/>
    <mergeCell ref="U167:V167"/>
    <mergeCell ref="W167:X167"/>
    <mergeCell ref="Y167:Z167"/>
    <mergeCell ref="AA167:AB167"/>
    <mergeCell ref="AC167:AD167"/>
    <mergeCell ref="AE167:AF167"/>
    <mergeCell ref="AG167:AH167"/>
    <mergeCell ref="AI167:AJ167"/>
    <mergeCell ref="AK167:AL167"/>
    <mergeCell ref="AM167:AN167"/>
    <mergeCell ref="AO167:AP167"/>
    <mergeCell ref="AQ167:AR167"/>
    <mergeCell ref="AS167:AT167"/>
    <mergeCell ref="S169:T169"/>
    <mergeCell ref="U169:V169"/>
    <mergeCell ref="W169:X169"/>
    <mergeCell ref="Y169:Z169"/>
    <mergeCell ref="AA169:AB169"/>
    <mergeCell ref="AC169:AD169"/>
    <mergeCell ref="AE169:AF169"/>
    <mergeCell ref="AG169:AH169"/>
    <mergeCell ref="AI169:AJ169"/>
    <mergeCell ref="AK169:AL169"/>
    <mergeCell ref="AM169:AN169"/>
    <mergeCell ref="AO169:AP169"/>
    <mergeCell ref="AQ169:AR169"/>
    <mergeCell ref="AS169:AT169"/>
    <mergeCell ref="BI169:BJ169"/>
    <mergeCell ref="BK169:BL169"/>
    <mergeCell ref="BM169:BN169"/>
    <mergeCell ref="BO169:BQ169"/>
    <mergeCell ref="BS169:BT169"/>
    <mergeCell ref="BU169:CA169"/>
    <mergeCell ref="CB169:CH169"/>
    <mergeCell ref="AU169:AV169"/>
    <mergeCell ref="AW169:AX169"/>
    <mergeCell ref="AY169:AZ169"/>
    <mergeCell ref="BA169:BB169"/>
    <mergeCell ref="BC169:BD169"/>
    <mergeCell ref="BO166:BQ166"/>
    <mergeCell ref="BS166:BT166"/>
    <mergeCell ref="BU166:CA166"/>
    <mergeCell ref="CB166:CH166"/>
    <mergeCell ref="AU166:AV166"/>
    <mergeCell ref="AW166:AX166"/>
    <mergeCell ref="AY166:AZ166"/>
    <mergeCell ref="BA166:BB166"/>
    <mergeCell ref="BC166:BD166"/>
    <mergeCell ref="BE166:BF166"/>
    <mergeCell ref="BG166:BH166"/>
    <mergeCell ref="B166:C166"/>
    <mergeCell ref="D166:F166"/>
    <mergeCell ref="G166:H166"/>
    <mergeCell ref="K166:L166"/>
    <mergeCell ref="M166:N166"/>
    <mergeCell ref="O166:P166"/>
    <mergeCell ref="Q166:R166"/>
    <mergeCell ref="BM174:BN174"/>
    <mergeCell ref="BO174:BQ174"/>
    <mergeCell ref="AY174:AZ174"/>
    <mergeCell ref="BA174:BB174"/>
    <mergeCell ref="BC174:BD174"/>
    <mergeCell ref="BE174:BF174"/>
    <mergeCell ref="BG174:BH174"/>
    <mergeCell ref="BI174:BJ174"/>
    <mergeCell ref="BK174:BL174"/>
    <mergeCell ref="S173:T173"/>
    <mergeCell ref="U173:V173"/>
    <mergeCell ref="W173:X173"/>
    <mergeCell ref="Y173:Z173"/>
    <mergeCell ref="AA173:AB173"/>
    <mergeCell ref="AC173:AD173"/>
    <mergeCell ref="AE173:AF173"/>
    <mergeCell ref="AG173:AH173"/>
    <mergeCell ref="AI173:AJ173"/>
    <mergeCell ref="AK173:AL173"/>
    <mergeCell ref="AM173:AN173"/>
    <mergeCell ref="AO173:AP173"/>
    <mergeCell ref="AQ173:AR173"/>
    <mergeCell ref="AS173:AT173"/>
    <mergeCell ref="B173:C173"/>
    <mergeCell ref="D173:F173"/>
    <mergeCell ref="G173:H173"/>
    <mergeCell ref="K173:L173"/>
    <mergeCell ref="M173:N173"/>
    <mergeCell ref="O173:P173"/>
    <mergeCell ref="Q173:R173"/>
    <mergeCell ref="B174:C174"/>
    <mergeCell ref="D174:F174"/>
    <mergeCell ref="G174:H174"/>
    <mergeCell ref="K174:L174"/>
    <mergeCell ref="M174:N174"/>
    <mergeCell ref="O174:P174"/>
    <mergeCell ref="Q174:R174"/>
    <mergeCell ref="S174:T174"/>
    <mergeCell ref="U174:V174"/>
    <mergeCell ref="W174:X174"/>
    <mergeCell ref="Y174:Z174"/>
    <mergeCell ref="AA174:AB174"/>
    <mergeCell ref="AC174:AD174"/>
    <mergeCell ref="AE174:AF174"/>
    <mergeCell ref="AU173:AV173"/>
    <mergeCell ref="AW173:AX173"/>
    <mergeCell ref="B163:C163"/>
    <mergeCell ref="D163:F163"/>
    <mergeCell ref="G163:H163"/>
    <mergeCell ref="K163:L163"/>
    <mergeCell ref="M163:N163"/>
    <mergeCell ref="O163:P163"/>
    <mergeCell ref="Q163:R163"/>
    <mergeCell ref="AU165:AV165"/>
    <mergeCell ref="AW165:AX165"/>
    <mergeCell ref="AG165:AH165"/>
    <mergeCell ref="AI165:AJ165"/>
    <mergeCell ref="AK165:AL165"/>
    <mergeCell ref="AM165:AN165"/>
    <mergeCell ref="AO165:AP165"/>
    <mergeCell ref="AQ165:AR165"/>
    <mergeCell ref="AS165:AT165"/>
    <mergeCell ref="S166:T166"/>
    <mergeCell ref="U166:V166"/>
    <mergeCell ref="W166:X166"/>
    <mergeCell ref="Y166:Z166"/>
    <mergeCell ref="AA166:AB166"/>
    <mergeCell ref="AC166:AD166"/>
    <mergeCell ref="AE166:AF166"/>
    <mergeCell ref="AG166:AH166"/>
    <mergeCell ref="AI166:AJ166"/>
    <mergeCell ref="AK166:AL166"/>
    <mergeCell ref="AM166:AN166"/>
    <mergeCell ref="AO166:AP166"/>
    <mergeCell ref="AQ166:AR166"/>
    <mergeCell ref="AS166:AT166"/>
    <mergeCell ref="BI166:BJ166"/>
    <mergeCell ref="BK166:BL166"/>
    <mergeCell ref="BM166:BN166"/>
    <mergeCell ref="BS162:BT162"/>
    <mergeCell ref="BU162:CA162"/>
    <mergeCell ref="CB162:CH162"/>
    <mergeCell ref="BI161:BJ161"/>
    <mergeCell ref="BK161:BL161"/>
    <mergeCell ref="BM161:BN161"/>
    <mergeCell ref="BO161:BQ161"/>
    <mergeCell ref="BS161:BT161"/>
    <mergeCell ref="BU161:CA161"/>
    <mergeCell ref="CB161:CH161"/>
    <mergeCell ref="AU162:AV162"/>
    <mergeCell ref="AW162:AX162"/>
    <mergeCell ref="AG162:AH162"/>
    <mergeCell ref="AI162:AJ162"/>
    <mergeCell ref="AK162:AL162"/>
    <mergeCell ref="AM162:AN162"/>
    <mergeCell ref="AO162:AP162"/>
    <mergeCell ref="AQ162:AR162"/>
    <mergeCell ref="AS162:AT162"/>
    <mergeCell ref="S163:T163"/>
    <mergeCell ref="U163:V163"/>
    <mergeCell ref="W163:X163"/>
    <mergeCell ref="Y163:Z163"/>
    <mergeCell ref="AA163:AB163"/>
    <mergeCell ref="AC163:AD163"/>
    <mergeCell ref="AE163:AF163"/>
    <mergeCell ref="AG163:AH163"/>
    <mergeCell ref="AI163:AJ163"/>
    <mergeCell ref="AK163:AL163"/>
    <mergeCell ref="AM163:AN163"/>
    <mergeCell ref="AO163:AP163"/>
    <mergeCell ref="AQ163:AR163"/>
    <mergeCell ref="AS163:AT163"/>
    <mergeCell ref="BI163:BJ163"/>
    <mergeCell ref="BK163:BL163"/>
    <mergeCell ref="BM163:BN163"/>
    <mergeCell ref="BO163:BQ163"/>
    <mergeCell ref="BS163:BT163"/>
    <mergeCell ref="BU163:CA163"/>
    <mergeCell ref="CB163:CH163"/>
    <mergeCell ref="AU163:AV163"/>
    <mergeCell ref="AW163:AX163"/>
    <mergeCell ref="AY163:AZ163"/>
    <mergeCell ref="BA163:BB163"/>
    <mergeCell ref="BC163:BD163"/>
    <mergeCell ref="BE163:BF163"/>
    <mergeCell ref="BG163:BH163"/>
    <mergeCell ref="BE160:BF160"/>
    <mergeCell ref="BG160:BH160"/>
    <mergeCell ref="B160:C160"/>
    <mergeCell ref="D160:F160"/>
    <mergeCell ref="G160:H160"/>
    <mergeCell ref="K160:L160"/>
    <mergeCell ref="M160:N160"/>
    <mergeCell ref="O160:P160"/>
    <mergeCell ref="Q160:R160"/>
    <mergeCell ref="BM162:BN162"/>
    <mergeCell ref="BO162:BQ162"/>
    <mergeCell ref="AY162:AZ162"/>
    <mergeCell ref="BA162:BB162"/>
    <mergeCell ref="BC162:BD162"/>
    <mergeCell ref="BE162:BF162"/>
    <mergeCell ref="BG162:BH162"/>
    <mergeCell ref="BI162:BJ162"/>
    <mergeCell ref="BK162:BL162"/>
    <mergeCell ref="S161:T161"/>
    <mergeCell ref="U161:V161"/>
    <mergeCell ref="W161:X161"/>
    <mergeCell ref="Y161:Z161"/>
    <mergeCell ref="AA161:AB161"/>
    <mergeCell ref="AC161:AD161"/>
    <mergeCell ref="AE161:AF161"/>
    <mergeCell ref="AG161:AH161"/>
    <mergeCell ref="AI161:AJ161"/>
    <mergeCell ref="AK161:AL161"/>
    <mergeCell ref="AM161:AN161"/>
    <mergeCell ref="AO161:AP161"/>
    <mergeCell ref="AQ161:AR161"/>
    <mergeCell ref="AS161:AT161"/>
    <mergeCell ref="B161:C161"/>
    <mergeCell ref="D161:F161"/>
    <mergeCell ref="G161:H161"/>
    <mergeCell ref="K161:L161"/>
    <mergeCell ref="M161:N161"/>
    <mergeCell ref="O161:P161"/>
    <mergeCell ref="Q161:R161"/>
    <mergeCell ref="B162:C162"/>
    <mergeCell ref="D162:F162"/>
    <mergeCell ref="G162:H162"/>
    <mergeCell ref="K162:L162"/>
    <mergeCell ref="M162:N162"/>
    <mergeCell ref="O162:P162"/>
    <mergeCell ref="Q162:R162"/>
    <mergeCell ref="S162:T162"/>
    <mergeCell ref="U162:V162"/>
    <mergeCell ref="W162:X162"/>
    <mergeCell ref="Y162:Z162"/>
    <mergeCell ref="AA162:AB162"/>
    <mergeCell ref="AC162:AD162"/>
    <mergeCell ref="AE162:AF162"/>
    <mergeCell ref="AU161:AV161"/>
    <mergeCell ref="AW161:AX161"/>
    <mergeCell ref="AY161:AZ161"/>
    <mergeCell ref="BA161:BB161"/>
    <mergeCell ref="BC161:BD161"/>
    <mergeCell ref="BE161:BF161"/>
    <mergeCell ref="BG161:BH161"/>
    <mergeCell ref="B158:C158"/>
    <mergeCell ref="D158:F158"/>
    <mergeCell ref="G158:H158"/>
    <mergeCell ref="K158:L158"/>
    <mergeCell ref="M158:N158"/>
    <mergeCell ref="O158:P158"/>
    <mergeCell ref="Q158:R158"/>
    <mergeCell ref="B159:C159"/>
    <mergeCell ref="D159:F159"/>
    <mergeCell ref="G159:H159"/>
    <mergeCell ref="K159:L159"/>
    <mergeCell ref="M159:N159"/>
    <mergeCell ref="O159:P159"/>
    <mergeCell ref="Q159:R159"/>
    <mergeCell ref="S159:T159"/>
    <mergeCell ref="U159:V159"/>
    <mergeCell ref="W159:X159"/>
    <mergeCell ref="Y159:Z159"/>
    <mergeCell ref="AA159:AB159"/>
    <mergeCell ref="AC159:AD159"/>
    <mergeCell ref="AE159:AF159"/>
    <mergeCell ref="AU158:AV158"/>
    <mergeCell ref="AW158:AX158"/>
    <mergeCell ref="AY158:AZ158"/>
    <mergeCell ref="BA158:BB158"/>
    <mergeCell ref="BC158:BD158"/>
    <mergeCell ref="BE158:BF158"/>
    <mergeCell ref="BG158:BH158"/>
    <mergeCell ref="BS159:BT159"/>
    <mergeCell ref="BU159:CA159"/>
    <mergeCell ref="CB159:CH159"/>
    <mergeCell ref="BI158:BJ158"/>
    <mergeCell ref="BK158:BL158"/>
    <mergeCell ref="BM158:BN158"/>
    <mergeCell ref="BO158:BQ158"/>
    <mergeCell ref="BS158:BT158"/>
    <mergeCell ref="BU158:CA158"/>
    <mergeCell ref="CB158:CH158"/>
    <mergeCell ref="AU159:AV159"/>
    <mergeCell ref="AW159:AX159"/>
    <mergeCell ref="AG159:AH159"/>
    <mergeCell ref="AI159:AJ159"/>
    <mergeCell ref="AK159:AL159"/>
    <mergeCell ref="AM159:AN159"/>
    <mergeCell ref="AO159:AP159"/>
    <mergeCell ref="AQ159:AR159"/>
    <mergeCell ref="AS159:AT159"/>
    <mergeCell ref="AY164:AZ164"/>
    <mergeCell ref="BA164:BB164"/>
    <mergeCell ref="BC164:BD164"/>
    <mergeCell ref="BE164:BF164"/>
    <mergeCell ref="BG164:BH164"/>
    <mergeCell ref="BS165:BT165"/>
    <mergeCell ref="BU165:CA165"/>
    <mergeCell ref="CB165:CH165"/>
    <mergeCell ref="BI164:BJ164"/>
    <mergeCell ref="BK164:BL164"/>
    <mergeCell ref="BM164:BN164"/>
    <mergeCell ref="BO164:BQ164"/>
    <mergeCell ref="BS164:BT164"/>
    <mergeCell ref="BU164:CA164"/>
    <mergeCell ref="CB164:CH164"/>
    <mergeCell ref="BM159:BN159"/>
    <mergeCell ref="BO159:BQ159"/>
    <mergeCell ref="AY159:AZ159"/>
    <mergeCell ref="BA159:BB159"/>
    <mergeCell ref="BC159:BD159"/>
    <mergeCell ref="BE159:BF159"/>
    <mergeCell ref="BG159:BH159"/>
    <mergeCell ref="BI159:BJ159"/>
    <mergeCell ref="BK159:BL159"/>
    <mergeCell ref="S158:T158"/>
    <mergeCell ref="U158:V158"/>
    <mergeCell ref="W158:X158"/>
    <mergeCell ref="Y158:Z158"/>
    <mergeCell ref="AA158:AB158"/>
    <mergeCell ref="AC158:AD158"/>
    <mergeCell ref="AE158:AF158"/>
    <mergeCell ref="AG158:AH158"/>
    <mergeCell ref="AI158:AJ158"/>
    <mergeCell ref="AK158:AL158"/>
    <mergeCell ref="AM158:AN158"/>
    <mergeCell ref="AO158:AP158"/>
    <mergeCell ref="AQ158:AR158"/>
    <mergeCell ref="AS158:AT158"/>
    <mergeCell ref="S160:T160"/>
    <mergeCell ref="U160:V160"/>
    <mergeCell ref="W160:X160"/>
    <mergeCell ref="Y160:Z160"/>
    <mergeCell ref="AA160:AB160"/>
    <mergeCell ref="AC160:AD160"/>
    <mergeCell ref="AE160:AF160"/>
    <mergeCell ref="AG160:AH160"/>
    <mergeCell ref="AI160:AJ160"/>
    <mergeCell ref="AK160:AL160"/>
    <mergeCell ref="AM160:AN160"/>
    <mergeCell ref="AO160:AP160"/>
    <mergeCell ref="AQ160:AR160"/>
    <mergeCell ref="AS160:AT160"/>
    <mergeCell ref="BI160:BJ160"/>
    <mergeCell ref="BK160:BL160"/>
    <mergeCell ref="BM160:BN160"/>
    <mergeCell ref="BO160:BQ160"/>
    <mergeCell ref="BS160:BT160"/>
    <mergeCell ref="BU160:CA160"/>
    <mergeCell ref="CB160:CH160"/>
    <mergeCell ref="AU160:AV160"/>
    <mergeCell ref="AW160:AX160"/>
    <mergeCell ref="AY160:AZ160"/>
    <mergeCell ref="BA160:BB160"/>
    <mergeCell ref="BC160:BD160"/>
    <mergeCell ref="BO157:BQ157"/>
    <mergeCell ref="BS157:BT157"/>
    <mergeCell ref="BU157:CA157"/>
    <mergeCell ref="CB157:CH157"/>
    <mergeCell ref="AU157:AV157"/>
    <mergeCell ref="AW157:AX157"/>
    <mergeCell ref="AY157:AZ157"/>
    <mergeCell ref="BA157:BB157"/>
    <mergeCell ref="BC157:BD157"/>
    <mergeCell ref="BE157:BF157"/>
    <mergeCell ref="BG157:BH157"/>
    <mergeCell ref="B157:C157"/>
    <mergeCell ref="D157:F157"/>
    <mergeCell ref="G157:H157"/>
    <mergeCell ref="K157:L157"/>
    <mergeCell ref="M157:N157"/>
    <mergeCell ref="O157:P157"/>
    <mergeCell ref="Q157:R157"/>
    <mergeCell ref="BM165:BN165"/>
    <mergeCell ref="BO165:BQ165"/>
    <mergeCell ref="AY165:AZ165"/>
    <mergeCell ref="BA165:BB165"/>
    <mergeCell ref="BC165:BD165"/>
    <mergeCell ref="BE165:BF165"/>
    <mergeCell ref="BG165:BH165"/>
    <mergeCell ref="BI165:BJ165"/>
    <mergeCell ref="BK165:BL165"/>
    <mergeCell ref="S164:T164"/>
    <mergeCell ref="U164:V164"/>
    <mergeCell ref="W164:X164"/>
    <mergeCell ref="Y164:Z164"/>
    <mergeCell ref="AA164:AB164"/>
    <mergeCell ref="AC164:AD164"/>
    <mergeCell ref="AE164:AF164"/>
    <mergeCell ref="AG164:AH164"/>
    <mergeCell ref="AI164:AJ164"/>
    <mergeCell ref="AK164:AL164"/>
    <mergeCell ref="AM164:AN164"/>
    <mergeCell ref="AO164:AP164"/>
    <mergeCell ref="AQ164:AR164"/>
    <mergeCell ref="AS164:AT164"/>
    <mergeCell ref="B164:C164"/>
    <mergeCell ref="D164:F164"/>
    <mergeCell ref="G164:H164"/>
    <mergeCell ref="K164:L164"/>
    <mergeCell ref="M164:N164"/>
    <mergeCell ref="O164:P164"/>
    <mergeCell ref="Q164:R164"/>
    <mergeCell ref="B165:C165"/>
    <mergeCell ref="D165:F165"/>
    <mergeCell ref="G165:H165"/>
    <mergeCell ref="K165:L165"/>
    <mergeCell ref="M165:N165"/>
    <mergeCell ref="O165:P165"/>
    <mergeCell ref="Q165:R165"/>
    <mergeCell ref="S165:T165"/>
    <mergeCell ref="U165:V165"/>
    <mergeCell ref="W165:X165"/>
    <mergeCell ref="Y165:Z165"/>
    <mergeCell ref="AA165:AB165"/>
    <mergeCell ref="AC165:AD165"/>
    <mergeCell ref="AE165:AF165"/>
    <mergeCell ref="AU164:AV164"/>
    <mergeCell ref="AW164:AX164"/>
    <mergeCell ref="B154:C154"/>
    <mergeCell ref="D154:F154"/>
    <mergeCell ref="G154:H154"/>
    <mergeCell ref="K154:L154"/>
    <mergeCell ref="M154:N154"/>
    <mergeCell ref="O154:P154"/>
    <mergeCell ref="Q154:R154"/>
    <mergeCell ref="AU156:AV156"/>
    <mergeCell ref="AW156:AX156"/>
    <mergeCell ref="AG156:AH156"/>
    <mergeCell ref="AI156:AJ156"/>
    <mergeCell ref="AK156:AL156"/>
    <mergeCell ref="AM156:AN156"/>
    <mergeCell ref="AO156:AP156"/>
    <mergeCell ref="AQ156:AR156"/>
    <mergeCell ref="AS156:AT156"/>
    <mergeCell ref="S157:T157"/>
    <mergeCell ref="U157:V157"/>
    <mergeCell ref="W157:X157"/>
    <mergeCell ref="Y157:Z157"/>
    <mergeCell ref="AA157:AB157"/>
    <mergeCell ref="AC157:AD157"/>
    <mergeCell ref="AE157:AF157"/>
    <mergeCell ref="AG157:AH157"/>
    <mergeCell ref="AI157:AJ157"/>
    <mergeCell ref="AK157:AL157"/>
    <mergeCell ref="AM157:AN157"/>
    <mergeCell ref="AO157:AP157"/>
    <mergeCell ref="AQ157:AR157"/>
    <mergeCell ref="AS157:AT157"/>
    <mergeCell ref="BI157:BJ157"/>
    <mergeCell ref="BK157:BL157"/>
    <mergeCell ref="BM157:BN157"/>
    <mergeCell ref="BS153:BT153"/>
    <mergeCell ref="BU153:CA153"/>
    <mergeCell ref="CB153:CH153"/>
    <mergeCell ref="BI152:BJ152"/>
    <mergeCell ref="BK152:BL152"/>
    <mergeCell ref="BM152:BN152"/>
    <mergeCell ref="BO152:BQ152"/>
    <mergeCell ref="BS152:BT152"/>
    <mergeCell ref="BU152:CA152"/>
    <mergeCell ref="CB152:CH152"/>
    <mergeCell ref="AU153:AV153"/>
    <mergeCell ref="AW153:AX153"/>
    <mergeCell ref="AG153:AH153"/>
    <mergeCell ref="AI153:AJ153"/>
    <mergeCell ref="AK153:AL153"/>
    <mergeCell ref="AM153:AN153"/>
    <mergeCell ref="AO153:AP153"/>
    <mergeCell ref="AQ153:AR153"/>
    <mergeCell ref="AS153:AT153"/>
    <mergeCell ref="S154:T154"/>
    <mergeCell ref="U154:V154"/>
    <mergeCell ref="W154:X154"/>
    <mergeCell ref="Y154:Z154"/>
    <mergeCell ref="AA154:AB154"/>
    <mergeCell ref="AC154:AD154"/>
    <mergeCell ref="AE154:AF154"/>
    <mergeCell ref="AG154:AH154"/>
    <mergeCell ref="AI154:AJ154"/>
    <mergeCell ref="AK154:AL154"/>
    <mergeCell ref="AM154:AN154"/>
    <mergeCell ref="AO154:AP154"/>
    <mergeCell ref="AQ154:AR154"/>
    <mergeCell ref="AS154:AT154"/>
    <mergeCell ref="BI154:BJ154"/>
    <mergeCell ref="BK154:BL154"/>
    <mergeCell ref="BM154:BN154"/>
    <mergeCell ref="BO154:BQ154"/>
    <mergeCell ref="BS154:BT154"/>
    <mergeCell ref="BU154:CA154"/>
    <mergeCell ref="CB154:CH154"/>
    <mergeCell ref="AU154:AV154"/>
    <mergeCell ref="AW154:AX154"/>
    <mergeCell ref="AY154:AZ154"/>
    <mergeCell ref="BA154:BB154"/>
    <mergeCell ref="BC154:BD154"/>
    <mergeCell ref="BE154:BF154"/>
    <mergeCell ref="BG154:BH154"/>
    <mergeCell ref="BE151:BF151"/>
    <mergeCell ref="BG151:BH151"/>
    <mergeCell ref="B151:C151"/>
    <mergeCell ref="D151:F151"/>
    <mergeCell ref="G151:H151"/>
    <mergeCell ref="K151:L151"/>
    <mergeCell ref="M151:N151"/>
    <mergeCell ref="O151:P151"/>
    <mergeCell ref="Q151:R151"/>
    <mergeCell ref="BM153:BN153"/>
    <mergeCell ref="BO153:BQ153"/>
    <mergeCell ref="AY153:AZ153"/>
    <mergeCell ref="BA153:BB153"/>
    <mergeCell ref="BC153:BD153"/>
    <mergeCell ref="BE153:BF153"/>
    <mergeCell ref="BG153:BH153"/>
    <mergeCell ref="BI153:BJ153"/>
    <mergeCell ref="BK153:BL153"/>
    <mergeCell ref="S152:T152"/>
    <mergeCell ref="U152:V152"/>
    <mergeCell ref="W152:X152"/>
    <mergeCell ref="Y152:Z152"/>
    <mergeCell ref="AA152:AB152"/>
    <mergeCell ref="AC152:AD152"/>
    <mergeCell ref="AE152:AF152"/>
    <mergeCell ref="AG152:AH152"/>
    <mergeCell ref="AI152:AJ152"/>
    <mergeCell ref="AK152:AL152"/>
    <mergeCell ref="AM152:AN152"/>
    <mergeCell ref="AO152:AP152"/>
    <mergeCell ref="AQ152:AR152"/>
    <mergeCell ref="AS152:AT152"/>
    <mergeCell ref="B152:C152"/>
    <mergeCell ref="D152:F152"/>
    <mergeCell ref="G152:H152"/>
    <mergeCell ref="K152:L152"/>
    <mergeCell ref="M152:N152"/>
    <mergeCell ref="O152:P152"/>
    <mergeCell ref="Q152:R152"/>
    <mergeCell ref="B153:C153"/>
    <mergeCell ref="D153:F153"/>
    <mergeCell ref="G153:H153"/>
    <mergeCell ref="K153:L153"/>
    <mergeCell ref="M153:N153"/>
    <mergeCell ref="O153:P153"/>
    <mergeCell ref="Q153:R153"/>
    <mergeCell ref="S153:T153"/>
    <mergeCell ref="U153:V153"/>
    <mergeCell ref="W153:X153"/>
    <mergeCell ref="Y153:Z153"/>
    <mergeCell ref="AA153:AB153"/>
    <mergeCell ref="AC153:AD153"/>
    <mergeCell ref="AE153:AF153"/>
    <mergeCell ref="AU152:AV152"/>
    <mergeCell ref="AW152:AX152"/>
    <mergeCell ref="AY152:AZ152"/>
    <mergeCell ref="BA152:BB152"/>
    <mergeCell ref="BC152:BD152"/>
    <mergeCell ref="BE152:BF152"/>
    <mergeCell ref="BG152:BH152"/>
    <mergeCell ref="B149:C149"/>
    <mergeCell ref="D149:F149"/>
    <mergeCell ref="G149:H149"/>
    <mergeCell ref="K149:L149"/>
    <mergeCell ref="M149:N149"/>
    <mergeCell ref="O149:P149"/>
    <mergeCell ref="Q149:R149"/>
    <mergeCell ref="B150:C150"/>
    <mergeCell ref="D150:F150"/>
    <mergeCell ref="G150:H150"/>
    <mergeCell ref="K150:L150"/>
    <mergeCell ref="M150:N150"/>
    <mergeCell ref="O150:P150"/>
    <mergeCell ref="Q150:R150"/>
    <mergeCell ref="S150:T150"/>
    <mergeCell ref="U150:V150"/>
    <mergeCell ref="W150:X150"/>
    <mergeCell ref="Y150:Z150"/>
    <mergeCell ref="AA150:AB150"/>
    <mergeCell ref="AC150:AD150"/>
    <mergeCell ref="AE150:AF150"/>
    <mergeCell ref="AU149:AV149"/>
    <mergeCell ref="AW149:AX149"/>
    <mergeCell ref="AY149:AZ149"/>
    <mergeCell ref="BA149:BB149"/>
    <mergeCell ref="BC149:BD149"/>
    <mergeCell ref="BE149:BF149"/>
    <mergeCell ref="BG149:BH149"/>
    <mergeCell ref="BS150:BT150"/>
    <mergeCell ref="BU150:CA150"/>
    <mergeCell ref="CB150:CH150"/>
    <mergeCell ref="BI149:BJ149"/>
    <mergeCell ref="BK149:BL149"/>
    <mergeCell ref="BM149:BN149"/>
    <mergeCell ref="BO149:BQ149"/>
    <mergeCell ref="BS149:BT149"/>
    <mergeCell ref="BU149:CA149"/>
    <mergeCell ref="CB149:CH149"/>
    <mergeCell ref="AU150:AV150"/>
    <mergeCell ref="AW150:AX150"/>
    <mergeCell ref="AG150:AH150"/>
    <mergeCell ref="AI150:AJ150"/>
    <mergeCell ref="AK150:AL150"/>
    <mergeCell ref="AM150:AN150"/>
    <mergeCell ref="AO150:AP150"/>
    <mergeCell ref="AQ150:AR150"/>
    <mergeCell ref="AS150:AT150"/>
    <mergeCell ref="AY155:AZ155"/>
    <mergeCell ref="BA155:BB155"/>
    <mergeCell ref="BC155:BD155"/>
    <mergeCell ref="BE155:BF155"/>
    <mergeCell ref="BG155:BH155"/>
    <mergeCell ref="BS156:BT156"/>
    <mergeCell ref="BU156:CA156"/>
    <mergeCell ref="CB156:CH156"/>
    <mergeCell ref="BI155:BJ155"/>
    <mergeCell ref="BK155:BL155"/>
    <mergeCell ref="BM155:BN155"/>
    <mergeCell ref="BO155:BQ155"/>
    <mergeCell ref="BS155:BT155"/>
    <mergeCell ref="BU155:CA155"/>
    <mergeCell ref="CB155:CH155"/>
    <mergeCell ref="BM150:BN150"/>
    <mergeCell ref="BO150:BQ150"/>
    <mergeCell ref="AY150:AZ150"/>
    <mergeCell ref="BA150:BB150"/>
    <mergeCell ref="BC150:BD150"/>
    <mergeCell ref="BE150:BF150"/>
    <mergeCell ref="BG150:BH150"/>
    <mergeCell ref="BI150:BJ150"/>
    <mergeCell ref="BK150:BL150"/>
    <mergeCell ref="S149:T149"/>
    <mergeCell ref="U149:V149"/>
    <mergeCell ref="W149:X149"/>
    <mergeCell ref="Y149:Z149"/>
    <mergeCell ref="AA149:AB149"/>
    <mergeCell ref="AC149:AD149"/>
    <mergeCell ref="AE149:AF149"/>
    <mergeCell ref="AG149:AH149"/>
    <mergeCell ref="AI149:AJ149"/>
    <mergeCell ref="AK149:AL149"/>
    <mergeCell ref="AM149:AN149"/>
    <mergeCell ref="AO149:AP149"/>
    <mergeCell ref="AQ149:AR149"/>
    <mergeCell ref="AS149:AT149"/>
    <mergeCell ref="S151:T151"/>
    <mergeCell ref="U151:V151"/>
    <mergeCell ref="W151:X151"/>
    <mergeCell ref="Y151:Z151"/>
    <mergeCell ref="AA151:AB151"/>
    <mergeCell ref="AC151:AD151"/>
    <mergeCell ref="AE151:AF151"/>
    <mergeCell ref="AG151:AH151"/>
    <mergeCell ref="AI151:AJ151"/>
    <mergeCell ref="AK151:AL151"/>
    <mergeCell ref="AM151:AN151"/>
    <mergeCell ref="AO151:AP151"/>
    <mergeCell ref="AQ151:AR151"/>
    <mergeCell ref="AS151:AT151"/>
    <mergeCell ref="BI151:BJ151"/>
    <mergeCell ref="BK151:BL151"/>
    <mergeCell ref="BM151:BN151"/>
    <mergeCell ref="BO151:BQ151"/>
    <mergeCell ref="BS151:BT151"/>
    <mergeCell ref="BU151:CA151"/>
    <mergeCell ref="CB151:CH151"/>
    <mergeCell ref="AU151:AV151"/>
    <mergeCell ref="AW151:AX151"/>
    <mergeCell ref="AY151:AZ151"/>
    <mergeCell ref="BA151:BB151"/>
    <mergeCell ref="BC151:BD151"/>
    <mergeCell ref="BO148:BQ148"/>
    <mergeCell ref="BS148:BT148"/>
    <mergeCell ref="BU148:CA148"/>
    <mergeCell ref="CB148:CH148"/>
    <mergeCell ref="AU148:AV148"/>
    <mergeCell ref="AW148:AX148"/>
    <mergeCell ref="AY148:AZ148"/>
    <mergeCell ref="BA148:BB148"/>
    <mergeCell ref="BC148:BD148"/>
    <mergeCell ref="BE148:BF148"/>
    <mergeCell ref="BG148:BH148"/>
    <mergeCell ref="B148:C148"/>
    <mergeCell ref="D148:F148"/>
    <mergeCell ref="G148:H148"/>
    <mergeCell ref="K148:L148"/>
    <mergeCell ref="M148:N148"/>
    <mergeCell ref="O148:P148"/>
    <mergeCell ref="Q148:R148"/>
    <mergeCell ref="BM156:BN156"/>
    <mergeCell ref="BO156:BQ156"/>
    <mergeCell ref="AY156:AZ156"/>
    <mergeCell ref="BA156:BB156"/>
    <mergeCell ref="BC156:BD156"/>
    <mergeCell ref="BE156:BF156"/>
    <mergeCell ref="BG156:BH156"/>
    <mergeCell ref="BI156:BJ156"/>
    <mergeCell ref="BK156:BL156"/>
    <mergeCell ref="S155:T155"/>
    <mergeCell ref="U155:V155"/>
    <mergeCell ref="W155:X155"/>
    <mergeCell ref="Y155:Z155"/>
    <mergeCell ref="AA155:AB155"/>
    <mergeCell ref="AC155:AD155"/>
    <mergeCell ref="AE155:AF155"/>
    <mergeCell ref="AG155:AH155"/>
    <mergeCell ref="AI155:AJ155"/>
    <mergeCell ref="AK155:AL155"/>
    <mergeCell ref="AM155:AN155"/>
    <mergeCell ref="AO155:AP155"/>
    <mergeCell ref="AQ155:AR155"/>
    <mergeCell ref="AS155:AT155"/>
    <mergeCell ref="B155:C155"/>
    <mergeCell ref="D155:F155"/>
    <mergeCell ref="G155:H155"/>
    <mergeCell ref="K155:L155"/>
    <mergeCell ref="M155:N155"/>
    <mergeCell ref="O155:P155"/>
    <mergeCell ref="Q155:R155"/>
    <mergeCell ref="B156:C156"/>
    <mergeCell ref="D156:F156"/>
    <mergeCell ref="G156:H156"/>
    <mergeCell ref="K156:L156"/>
    <mergeCell ref="M156:N156"/>
    <mergeCell ref="O156:P156"/>
    <mergeCell ref="Q156:R156"/>
    <mergeCell ref="S156:T156"/>
    <mergeCell ref="U156:V156"/>
    <mergeCell ref="W156:X156"/>
    <mergeCell ref="Y156:Z156"/>
    <mergeCell ref="AA156:AB156"/>
    <mergeCell ref="AC156:AD156"/>
    <mergeCell ref="AE156:AF156"/>
    <mergeCell ref="AU155:AV155"/>
    <mergeCell ref="AW155:AX155"/>
    <mergeCell ref="B145:C145"/>
    <mergeCell ref="D145:F145"/>
    <mergeCell ref="G145:H145"/>
    <mergeCell ref="K145:L145"/>
    <mergeCell ref="M145:N145"/>
    <mergeCell ref="O145:P145"/>
    <mergeCell ref="Q145:R145"/>
    <mergeCell ref="AU147:AV147"/>
    <mergeCell ref="AW147:AX147"/>
    <mergeCell ref="AG147:AH147"/>
    <mergeCell ref="AI147:AJ147"/>
    <mergeCell ref="AK147:AL147"/>
    <mergeCell ref="AM147:AN147"/>
    <mergeCell ref="AO147:AP147"/>
    <mergeCell ref="AQ147:AR147"/>
    <mergeCell ref="AS147:AT147"/>
    <mergeCell ref="S148:T148"/>
    <mergeCell ref="U148:V148"/>
    <mergeCell ref="W148:X148"/>
    <mergeCell ref="Y148:Z148"/>
    <mergeCell ref="AA148:AB148"/>
    <mergeCell ref="AC148:AD148"/>
    <mergeCell ref="AE148:AF148"/>
    <mergeCell ref="AG148:AH148"/>
    <mergeCell ref="AI148:AJ148"/>
    <mergeCell ref="AK148:AL148"/>
    <mergeCell ref="AM148:AN148"/>
    <mergeCell ref="AO148:AP148"/>
    <mergeCell ref="AQ148:AR148"/>
    <mergeCell ref="AS148:AT148"/>
    <mergeCell ref="BI148:BJ148"/>
    <mergeCell ref="BK148:BL148"/>
    <mergeCell ref="BM148:BN148"/>
    <mergeCell ref="BS144:BT144"/>
    <mergeCell ref="BU144:CA144"/>
    <mergeCell ref="CB144:CH144"/>
    <mergeCell ref="BI143:BJ143"/>
    <mergeCell ref="BK143:BL143"/>
    <mergeCell ref="BM143:BN143"/>
    <mergeCell ref="BO143:BQ143"/>
    <mergeCell ref="BS143:BT143"/>
    <mergeCell ref="BU143:CA143"/>
    <mergeCell ref="CB143:CH143"/>
    <mergeCell ref="AU144:AV144"/>
    <mergeCell ref="AW144:AX144"/>
    <mergeCell ref="AG144:AH144"/>
    <mergeCell ref="AI144:AJ144"/>
    <mergeCell ref="AK144:AL144"/>
    <mergeCell ref="AM144:AN144"/>
    <mergeCell ref="AO144:AP144"/>
    <mergeCell ref="AQ144:AR144"/>
    <mergeCell ref="AS144:AT144"/>
    <mergeCell ref="S145:T145"/>
    <mergeCell ref="U145:V145"/>
    <mergeCell ref="W145:X145"/>
    <mergeCell ref="Y145:Z145"/>
    <mergeCell ref="AA145:AB145"/>
    <mergeCell ref="AC145:AD145"/>
    <mergeCell ref="AE145:AF145"/>
    <mergeCell ref="AG145:AH145"/>
    <mergeCell ref="AI145:AJ145"/>
    <mergeCell ref="AK145:AL145"/>
    <mergeCell ref="AM145:AN145"/>
    <mergeCell ref="AO145:AP145"/>
    <mergeCell ref="AQ145:AR145"/>
    <mergeCell ref="AS145:AT145"/>
    <mergeCell ref="BI145:BJ145"/>
    <mergeCell ref="BK145:BL145"/>
    <mergeCell ref="BM145:BN145"/>
    <mergeCell ref="BO145:BQ145"/>
    <mergeCell ref="BS145:BT145"/>
    <mergeCell ref="BU145:CA145"/>
    <mergeCell ref="CB145:CH145"/>
    <mergeCell ref="AU145:AV145"/>
    <mergeCell ref="AW145:AX145"/>
    <mergeCell ref="AY145:AZ145"/>
    <mergeCell ref="BA145:BB145"/>
    <mergeCell ref="BC145:BD145"/>
    <mergeCell ref="BE145:BF145"/>
    <mergeCell ref="BG145:BH145"/>
    <mergeCell ref="BE142:BF142"/>
    <mergeCell ref="BG142:BH142"/>
    <mergeCell ref="B142:C142"/>
    <mergeCell ref="D142:F142"/>
    <mergeCell ref="G142:H142"/>
    <mergeCell ref="K142:L142"/>
    <mergeCell ref="M142:N142"/>
    <mergeCell ref="O142:P142"/>
    <mergeCell ref="Q142:R142"/>
    <mergeCell ref="BM144:BN144"/>
    <mergeCell ref="BO144:BQ144"/>
    <mergeCell ref="AY144:AZ144"/>
    <mergeCell ref="BA144:BB144"/>
    <mergeCell ref="BC144:BD144"/>
    <mergeCell ref="BE144:BF144"/>
    <mergeCell ref="BG144:BH144"/>
    <mergeCell ref="BI144:BJ144"/>
    <mergeCell ref="BK144:BL144"/>
    <mergeCell ref="S143:T143"/>
    <mergeCell ref="U143:V143"/>
    <mergeCell ref="W143:X143"/>
    <mergeCell ref="Y143:Z143"/>
    <mergeCell ref="AA143:AB143"/>
    <mergeCell ref="AC143:AD143"/>
    <mergeCell ref="AE143:AF143"/>
    <mergeCell ref="AG143:AH143"/>
    <mergeCell ref="AI143:AJ143"/>
    <mergeCell ref="AK143:AL143"/>
    <mergeCell ref="AM143:AN143"/>
    <mergeCell ref="AO143:AP143"/>
    <mergeCell ref="AQ143:AR143"/>
    <mergeCell ref="AS143:AT143"/>
    <mergeCell ref="B143:C143"/>
    <mergeCell ref="D143:F143"/>
    <mergeCell ref="G143:H143"/>
    <mergeCell ref="K143:L143"/>
    <mergeCell ref="M143:N143"/>
    <mergeCell ref="O143:P143"/>
    <mergeCell ref="Q143:R143"/>
    <mergeCell ref="B144:C144"/>
    <mergeCell ref="D144:F144"/>
    <mergeCell ref="G144:H144"/>
    <mergeCell ref="K144:L144"/>
    <mergeCell ref="M144:N144"/>
    <mergeCell ref="O144:P144"/>
    <mergeCell ref="Q144:R144"/>
    <mergeCell ref="S144:T144"/>
    <mergeCell ref="U144:V144"/>
    <mergeCell ref="W144:X144"/>
    <mergeCell ref="Y144:Z144"/>
    <mergeCell ref="AA144:AB144"/>
    <mergeCell ref="AC144:AD144"/>
    <mergeCell ref="AE144:AF144"/>
    <mergeCell ref="AU143:AV143"/>
    <mergeCell ref="AW143:AX143"/>
    <mergeCell ref="AY143:AZ143"/>
    <mergeCell ref="BA143:BB143"/>
    <mergeCell ref="BC143:BD143"/>
    <mergeCell ref="BE143:BF143"/>
    <mergeCell ref="BG143:BH143"/>
    <mergeCell ref="B140:C140"/>
    <mergeCell ref="D140:F140"/>
    <mergeCell ref="G140:H140"/>
    <mergeCell ref="K140:L140"/>
    <mergeCell ref="M140:N140"/>
    <mergeCell ref="O140:P140"/>
    <mergeCell ref="Q140:R140"/>
    <mergeCell ref="B141:C141"/>
    <mergeCell ref="D141:F141"/>
    <mergeCell ref="G141:H141"/>
    <mergeCell ref="K141:L141"/>
    <mergeCell ref="M141:N141"/>
    <mergeCell ref="O141:P141"/>
    <mergeCell ref="Q141:R141"/>
    <mergeCell ref="S141:T141"/>
    <mergeCell ref="U141:V141"/>
    <mergeCell ref="W141:X141"/>
    <mergeCell ref="Y141:Z141"/>
    <mergeCell ref="AA141:AB141"/>
    <mergeCell ref="AC141:AD141"/>
    <mergeCell ref="AE141:AF141"/>
    <mergeCell ref="AU140:AV140"/>
    <mergeCell ref="AW140:AX140"/>
    <mergeCell ref="AY140:AZ140"/>
    <mergeCell ref="BA140:BB140"/>
    <mergeCell ref="BC140:BD140"/>
    <mergeCell ref="BE140:BF140"/>
    <mergeCell ref="BG140:BH140"/>
    <mergeCell ref="BS141:BT141"/>
    <mergeCell ref="BU141:CA141"/>
    <mergeCell ref="CB141:CH141"/>
    <mergeCell ref="BI140:BJ140"/>
    <mergeCell ref="BK140:BL140"/>
    <mergeCell ref="BM140:BN140"/>
    <mergeCell ref="BO140:BQ140"/>
    <mergeCell ref="BS140:BT140"/>
    <mergeCell ref="BU140:CA140"/>
    <mergeCell ref="CB140:CH140"/>
    <mergeCell ref="AU141:AV141"/>
    <mergeCell ref="AW141:AX141"/>
    <mergeCell ref="AG141:AH141"/>
    <mergeCell ref="AI141:AJ141"/>
    <mergeCell ref="AK141:AL141"/>
    <mergeCell ref="AM141:AN141"/>
    <mergeCell ref="AO141:AP141"/>
    <mergeCell ref="AQ141:AR141"/>
    <mergeCell ref="AS141:AT141"/>
    <mergeCell ref="AY146:AZ146"/>
    <mergeCell ref="BA146:BB146"/>
    <mergeCell ref="BC146:BD146"/>
    <mergeCell ref="BE146:BF146"/>
    <mergeCell ref="BG146:BH146"/>
    <mergeCell ref="BS147:BT147"/>
    <mergeCell ref="BU147:CA147"/>
    <mergeCell ref="CB147:CH147"/>
    <mergeCell ref="BI146:BJ146"/>
    <mergeCell ref="BK146:BL146"/>
    <mergeCell ref="BM146:BN146"/>
    <mergeCell ref="BO146:BQ146"/>
    <mergeCell ref="BS146:BT146"/>
    <mergeCell ref="BU146:CA146"/>
    <mergeCell ref="CB146:CH146"/>
    <mergeCell ref="BM141:BN141"/>
    <mergeCell ref="BO141:BQ141"/>
    <mergeCell ref="AY141:AZ141"/>
    <mergeCell ref="BA141:BB141"/>
    <mergeCell ref="BC141:BD141"/>
    <mergeCell ref="BE141:BF141"/>
    <mergeCell ref="BG141:BH141"/>
    <mergeCell ref="BI141:BJ141"/>
    <mergeCell ref="BK141:BL141"/>
    <mergeCell ref="S140:T140"/>
    <mergeCell ref="U140:V140"/>
    <mergeCell ref="W140:X140"/>
    <mergeCell ref="Y140:Z140"/>
    <mergeCell ref="AA140:AB140"/>
    <mergeCell ref="AC140:AD140"/>
    <mergeCell ref="AE140:AF140"/>
    <mergeCell ref="AG140:AH140"/>
    <mergeCell ref="AI140:AJ140"/>
    <mergeCell ref="AK140:AL140"/>
    <mergeCell ref="AM140:AN140"/>
    <mergeCell ref="AO140:AP140"/>
    <mergeCell ref="AQ140:AR140"/>
    <mergeCell ref="AS140:AT140"/>
    <mergeCell ref="S142:T142"/>
    <mergeCell ref="U142:V142"/>
    <mergeCell ref="W142:X142"/>
    <mergeCell ref="Y142:Z142"/>
    <mergeCell ref="AA142:AB142"/>
    <mergeCell ref="AC142:AD142"/>
    <mergeCell ref="AE142:AF142"/>
    <mergeCell ref="AG142:AH142"/>
    <mergeCell ref="AI142:AJ142"/>
    <mergeCell ref="AK142:AL142"/>
    <mergeCell ref="AM142:AN142"/>
    <mergeCell ref="AO142:AP142"/>
    <mergeCell ref="AQ142:AR142"/>
    <mergeCell ref="AS142:AT142"/>
    <mergeCell ref="BI142:BJ142"/>
    <mergeCell ref="BK142:BL142"/>
    <mergeCell ref="BM142:BN142"/>
    <mergeCell ref="BO142:BQ142"/>
    <mergeCell ref="BS142:BT142"/>
    <mergeCell ref="BU142:CA142"/>
    <mergeCell ref="CB142:CH142"/>
    <mergeCell ref="AU142:AV142"/>
    <mergeCell ref="AW142:AX142"/>
    <mergeCell ref="AY142:AZ142"/>
    <mergeCell ref="BA142:BB142"/>
    <mergeCell ref="BC142:BD142"/>
    <mergeCell ref="BO139:BQ139"/>
    <mergeCell ref="BS139:BT139"/>
    <mergeCell ref="BU139:CA139"/>
    <mergeCell ref="CB139:CH139"/>
    <mergeCell ref="AU139:AV139"/>
    <mergeCell ref="AW139:AX139"/>
    <mergeCell ref="AY139:AZ139"/>
    <mergeCell ref="BA139:BB139"/>
    <mergeCell ref="BC139:BD139"/>
    <mergeCell ref="BE139:BF139"/>
    <mergeCell ref="BG139:BH139"/>
    <mergeCell ref="B139:C139"/>
    <mergeCell ref="D139:F139"/>
    <mergeCell ref="G139:H139"/>
    <mergeCell ref="K139:L139"/>
    <mergeCell ref="M139:N139"/>
    <mergeCell ref="O139:P139"/>
    <mergeCell ref="Q139:R139"/>
    <mergeCell ref="BM147:BN147"/>
    <mergeCell ref="BO147:BQ147"/>
    <mergeCell ref="AY147:AZ147"/>
    <mergeCell ref="BA147:BB147"/>
    <mergeCell ref="BC147:BD147"/>
    <mergeCell ref="BE147:BF147"/>
    <mergeCell ref="BG147:BH147"/>
    <mergeCell ref="BI147:BJ147"/>
    <mergeCell ref="BK147:BL147"/>
    <mergeCell ref="S146:T146"/>
    <mergeCell ref="U146:V146"/>
    <mergeCell ref="W146:X146"/>
    <mergeCell ref="Y146:Z146"/>
    <mergeCell ref="AA146:AB146"/>
    <mergeCell ref="AC146:AD146"/>
    <mergeCell ref="AE146:AF146"/>
    <mergeCell ref="AG146:AH146"/>
    <mergeCell ref="AI146:AJ146"/>
    <mergeCell ref="AK146:AL146"/>
    <mergeCell ref="AM146:AN146"/>
    <mergeCell ref="AO146:AP146"/>
    <mergeCell ref="AQ146:AR146"/>
    <mergeCell ref="AS146:AT146"/>
    <mergeCell ref="B146:C146"/>
    <mergeCell ref="D146:F146"/>
    <mergeCell ref="G146:H146"/>
    <mergeCell ref="K146:L146"/>
    <mergeCell ref="M146:N146"/>
    <mergeCell ref="O146:P146"/>
    <mergeCell ref="Q146:R146"/>
    <mergeCell ref="B147:C147"/>
    <mergeCell ref="D147:F147"/>
    <mergeCell ref="G147:H147"/>
    <mergeCell ref="K147:L147"/>
    <mergeCell ref="M147:N147"/>
    <mergeCell ref="O147:P147"/>
    <mergeCell ref="Q147:R147"/>
    <mergeCell ref="S147:T147"/>
    <mergeCell ref="U147:V147"/>
    <mergeCell ref="W147:X147"/>
    <mergeCell ref="Y147:Z147"/>
    <mergeCell ref="AA147:AB147"/>
    <mergeCell ref="AC147:AD147"/>
    <mergeCell ref="AE147:AF147"/>
    <mergeCell ref="AU146:AV146"/>
    <mergeCell ref="AW146:AX146"/>
    <mergeCell ref="B136:C136"/>
    <mergeCell ref="D136:F136"/>
    <mergeCell ref="G136:H136"/>
    <mergeCell ref="K136:L136"/>
    <mergeCell ref="M136:N136"/>
    <mergeCell ref="O136:P136"/>
    <mergeCell ref="Q136:R136"/>
    <mergeCell ref="AU138:AV138"/>
    <mergeCell ref="AW138:AX138"/>
    <mergeCell ref="AG138:AH138"/>
    <mergeCell ref="AI138:AJ138"/>
    <mergeCell ref="AK138:AL138"/>
    <mergeCell ref="AM138:AN138"/>
    <mergeCell ref="AO138:AP138"/>
    <mergeCell ref="AQ138:AR138"/>
    <mergeCell ref="AS138:AT138"/>
    <mergeCell ref="S139:T139"/>
    <mergeCell ref="U139:V139"/>
    <mergeCell ref="W139:X139"/>
    <mergeCell ref="Y139:Z139"/>
    <mergeCell ref="AA139:AB139"/>
    <mergeCell ref="AC139:AD139"/>
    <mergeCell ref="AE139:AF139"/>
    <mergeCell ref="AG139:AH139"/>
    <mergeCell ref="AI139:AJ139"/>
    <mergeCell ref="AK139:AL139"/>
    <mergeCell ref="AM139:AN139"/>
    <mergeCell ref="AO139:AP139"/>
    <mergeCell ref="AQ139:AR139"/>
    <mergeCell ref="AS139:AT139"/>
    <mergeCell ref="BI139:BJ139"/>
    <mergeCell ref="BK139:BL139"/>
    <mergeCell ref="BM139:BN139"/>
    <mergeCell ref="BS135:BT135"/>
    <mergeCell ref="BU135:CA135"/>
    <mergeCell ref="CB135:CH135"/>
    <mergeCell ref="BI134:BJ134"/>
    <mergeCell ref="BK134:BL134"/>
    <mergeCell ref="BM134:BN134"/>
    <mergeCell ref="BO134:BQ134"/>
    <mergeCell ref="BS134:BT134"/>
    <mergeCell ref="BU134:CA134"/>
    <mergeCell ref="CB134:CH134"/>
    <mergeCell ref="AU135:AV135"/>
    <mergeCell ref="AW135:AX135"/>
    <mergeCell ref="AG135:AH135"/>
    <mergeCell ref="AI135:AJ135"/>
    <mergeCell ref="AK135:AL135"/>
    <mergeCell ref="AM135:AN135"/>
    <mergeCell ref="AO135:AP135"/>
    <mergeCell ref="AQ135:AR135"/>
    <mergeCell ref="AS135:AT135"/>
    <mergeCell ref="S136:T136"/>
    <mergeCell ref="U136:V136"/>
    <mergeCell ref="W136:X136"/>
    <mergeCell ref="Y136:Z136"/>
    <mergeCell ref="AA136:AB136"/>
    <mergeCell ref="AC136:AD136"/>
    <mergeCell ref="AE136:AF136"/>
    <mergeCell ref="AG136:AH136"/>
    <mergeCell ref="AI136:AJ136"/>
    <mergeCell ref="AK136:AL136"/>
    <mergeCell ref="AM136:AN136"/>
    <mergeCell ref="AO136:AP136"/>
    <mergeCell ref="AQ136:AR136"/>
    <mergeCell ref="AS136:AT136"/>
    <mergeCell ref="BI136:BJ136"/>
    <mergeCell ref="BK136:BL136"/>
    <mergeCell ref="BM136:BN136"/>
    <mergeCell ref="BO136:BQ136"/>
    <mergeCell ref="BS136:BT136"/>
    <mergeCell ref="BU136:CA136"/>
    <mergeCell ref="CB136:CH136"/>
    <mergeCell ref="AU136:AV136"/>
    <mergeCell ref="AW136:AX136"/>
    <mergeCell ref="AY136:AZ136"/>
    <mergeCell ref="BA136:BB136"/>
    <mergeCell ref="BC136:BD136"/>
    <mergeCell ref="BE136:BF136"/>
    <mergeCell ref="BG136:BH136"/>
    <mergeCell ref="BE133:BF133"/>
    <mergeCell ref="BG133:BH133"/>
    <mergeCell ref="B133:C133"/>
    <mergeCell ref="D133:F133"/>
    <mergeCell ref="G133:H133"/>
    <mergeCell ref="K133:L133"/>
    <mergeCell ref="M133:N133"/>
    <mergeCell ref="O133:P133"/>
    <mergeCell ref="Q133:R133"/>
    <mergeCell ref="BM135:BN135"/>
    <mergeCell ref="BO135:BQ135"/>
    <mergeCell ref="AY135:AZ135"/>
    <mergeCell ref="BA135:BB135"/>
    <mergeCell ref="BC135:BD135"/>
    <mergeCell ref="BE135:BF135"/>
    <mergeCell ref="BG135:BH135"/>
    <mergeCell ref="BI135:BJ135"/>
    <mergeCell ref="BK135:BL135"/>
    <mergeCell ref="S134:T134"/>
    <mergeCell ref="U134:V134"/>
    <mergeCell ref="W134:X134"/>
    <mergeCell ref="Y134:Z134"/>
    <mergeCell ref="AA134:AB134"/>
    <mergeCell ref="AC134:AD134"/>
    <mergeCell ref="AE134:AF134"/>
    <mergeCell ref="AG134:AH134"/>
    <mergeCell ref="AI134:AJ134"/>
    <mergeCell ref="AK134:AL134"/>
    <mergeCell ref="AM134:AN134"/>
    <mergeCell ref="AO134:AP134"/>
    <mergeCell ref="AQ134:AR134"/>
    <mergeCell ref="AS134:AT134"/>
    <mergeCell ref="B134:C134"/>
    <mergeCell ref="D134:F134"/>
    <mergeCell ref="G134:H134"/>
    <mergeCell ref="K134:L134"/>
    <mergeCell ref="M134:N134"/>
    <mergeCell ref="O134:P134"/>
    <mergeCell ref="Q134:R134"/>
    <mergeCell ref="B135:C135"/>
    <mergeCell ref="D135:F135"/>
    <mergeCell ref="G135:H135"/>
    <mergeCell ref="K135:L135"/>
    <mergeCell ref="M135:N135"/>
    <mergeCell ref="O135:P135"/>
    <mergeCell ref="Q135:R135"/>
    <mergeCell ref="S135:T135"/>
    <mergeCell ref="U135:V135"/>
    <mergeCell ref="W135:X135"/>
    <mergeCell ref="Y135:Z135"/>
    <mergeCell ref="AA135:AB135"/>
    <mergeCell ref="AC135:AD135"/>
    <mergeCell ref="AE135:AF135"/>
    <mergeCell ref="AU134:AV134"/>
    <mergeCell ref="AW134:AX134"/>
    <mergeCell ref="AY134:AZ134"/>
    <mergeCell ref="BA134:BB134"/>
    <mergeCell ref="BC134:BD134"/>
    <mergeCell ref="BE134:BF134"/>
    <mergeCell ref="BG134:BH134"/>
    <mergeCell ref="B131:C131"/>
    <mergeCell ref="D131:F131"/>
    <mergeCell ref="G131:H131"/>
    <mergeCell ref="K131:L131"/>
    <mergeCell ref="M131:N131"/>
    <mergeCell ref="O131:P131"/>
    <mergeCell ref="Q131:R131"/>
    <mergeCell ref="B132:C132"/>
    <mergeCell ref="D132:F132"/>
    <mergeCell ref="G132:H132"/>
    <mergeCell ref="K132:L132"/>
    <mergeCell ref="M132:N132"/>
    <mergeCell ref="O132:P132"/>
    <mergeCell ref="Q132:R132"/>
    <mergeCell ref="S132:T132"/>
    <mergeCell ref="U132:V132"/>
    <mergeCell ref="W132:X132"/>
    <mergeCell ref="Y132:Z132"/>
    <mergeCell ref="AA132:AB132"/>
    <mergeCell ref="AC132:AD132"/>
    <mergeCell ref="AE132:AF132"/>
    <mergeCell ref="AU131:AV131"/>
    <mergeCell ref="AW131:AX131"/>
    <mergeCell ref="AY131:AZ131"/>
    <mergeCell ref="BA131:BB131"/>
    <mergeCell ref="BC131:BD131"/>
    <mergeCell ref="BE131:BF131"/>
    <mergeCell ref="BG131:BH131"/>
    <mergeCell ref="BS132:BT132"/>
    <mergeCell ref="BU132:CA132"/>
    <mergeCell ref="CB132:CH132"/>
    <mergeCell ref="BI131:BJ131"/>
    <mergeCell ref="BK131:BL131"/>
    <mergeCell ref="BM131:BN131"/>
    <mergeCell ref="BO131:BQ131"/>
    <mergeCell ref="BS131:BT131"/>
    <mergeCell ref="BU131:CA131"/>
    <mergeCell ref="CB131:CH131"/>
    <mergeCell ref="AU132:AV132"/>
    <mergeCell ref="AW132:AX132"/>
    <mergeCell ref="AG132:AH132"/>
    <mergeCell ref="AI132:AJ132"/>
    <mergeCell ref="AK132:AL132"/>
    <mergeCell ref="AM132:AN132"/>
    <mergeCell ref="AO132:AP132"/>
    <mergeCell ref="AQ132:AR132"/>
    <mergeCell ref="AS132:AT132"/>
    <mergeCell ref="AY137:AZ137"/>
    <mergeCell ref="BA137:BB137"/>
    <mergeCell ref="BC137:BD137"/>
    <mergeCell ref="BE137:BF137"/>
    <mergeCell ref="BG137:BH137"/>
    <mergeCell ref="BS138:BT138"/>
    <mergeCell ref="BU138:CA138"/>
    <mergeCell ref="CB138:CH138"/>
    <mergeCell ref="BI137:BJ137"/>
    <mergeCell ref="BK137:BL137"/>
    <mergeCell ref="BM137:BN137"/>
    <mergeCell ref="BO137:BQ137"/>
    <mergeCell ref="BS137:BT137"/>
    <mergeCell ref="BU137:CA137"/>
    <mergeCell ref="CB137:CH137"/>
    <mergeCell ref="BM132:BN132"/>
    <mergeCell ref="BO132:BQ132"/>
    <mergeCell ref="AY132:AZ132"/>
    <mergeCell ref="BA132:BB132"/>
    <mergeCell ref="BC132:BD132"/>
    <mergeCell ref="BE132:BF132"/>
    <mergeCell ref="BG132:BH132"/>
    <mergeCell ref="BI132:BJ132"/>
    <mergeCell ref="BK132:BL132"/>
    <mergeCell ref="S131:T131"/>
    <mergeCell ref="U131:V131"/>
    <mergeCell ref="W131:X131"/>
    <mergeCell ref="Y131:Z131"/>
    <mergeCell ref="AA131:AB131"/>
    <mergeCell ref="AC131:AD131"/>
    <mergeCell ref="AE131:AF131"/>
    <mergeCell ref="AG131:AH131"/>
    <mergeCell ref="AI131:AJ131"/>
    <mergeCell ref="AK131:AL131"/>
    <mergeCell ref="AM131:AN131"/>
    <mergeCell ref="AO131:AP131"/>
    <mergeCell ref="AQ131:AR131"/>
    <mergeCell ref="AS131:AT131"/>
    <mergeCell ref="S133:T133"/>
    <mergeCell ref="U133:V133"/>
    <mergeCell ref="W133:X133"/>
    <mergeCell ref="Y133:Z133"/>
    <mergeCell ref="AA133:AB133"/>
    <mergeCell ref="AC133:AD133"/>
    <mergeCell ref="AE133:AF133"/>
    <mergeCell ref="AG133:AH133"/>
    <mergeCell ref="AI133:AJ133"/>
    <mergeCell ref="AK133:AL133"/>
    <mergeCell ref="AM133:AN133"/>
    <mergeCell ref="AO133:AP133"/>
    <mergeCell ref="AQ133:AR133"/>
    <mergeCell ref="AS133:AT133"/>
    <mergeCell ref="BI133:BJ133"/>
    <mergeCell ref="BK133:BL133"/>
    <mergeCell ref="BM133:BN133"/>
    <mergeCell ref="BO133:BQ133"/>
    <mergeCell ref="BS133:BT133"/>
    <mergeCell ref="BU133:CA133"/>
    <mergeCell ref="CB133:CH133"/>
    <mergeCell ref="AU133:AV133"/>
    <mergeCell ref="AW133:AX133"/>
    <mergeCell ref="AY133:AZ133"/>
    <mergeCell ref="BA133:BB133"/>
    <mergeCell ref="BC133:BD133"/>
    <mergeCell ref="BO130:BQ130"/>
    <mergeCell ref="BS130:BT130"/>
    <mergeCell ref="BU130:CA130"/>
    <mergeCell ref="CB130:CH130"/>
    <mergeCell ref="AU130:AV130"/>
    <mergeCell ref="AW130:AX130"/>
    <mergeCell ref="AY130:AZ130"/>
    <mergeCell ref="BA130:BB130"/>
    <mergeCell ref="BC130:BD130"/>
    <mergeCell ref="BE130:BF130"/>
    <mergeCell ref="BG130:BH130"/>
    <mergeCell ref="B130:C130"/>
    <mergeCell ref="D130:F130"/>
    <mergeCell ref="G130:H130"/>
    <mergeCell ref="K130:L130"/>
    <mergeCell ref="M130:N130"/>
    <mergeCell ref="O130:P130"/>
    <mergeCell ref="Q130:R130"/>
    <mergeCell ref="BM138:BN138"/>
    <mergeCell ref="BO138:BQ138"/>
    <mergeCell ref="AY138:AZ138"/>
    <mergeCell ref="BA138:BB138"/>
    <mergeCell ref="BC138:BD138"/>
    <mergeCell ref="BE138:BF138"/>
    <mergeCell ref="BG138:BH138"/>
    <mergeCell ref="BI138:BJ138"/>
    <mergeCell ref="BK138:BL138"/>
    <mergeCell ref="S137:T137"/>
    <mergeCell ref="U137:V137"/>
    <mergeCell ref="W137:X137"/>
    <mergeCell ref="Y137:Z137"/>
    <mergeCell ref="AA137:AB137"/>
    <mergeCell ref="AC137:AD137"/>
    <mergeCell ref="AE137:AF137"/>
    <mergeCell ref="AG137:AH137"/>
    <mergeCell ref="AI137:AJ137"/>
    <mergeCell ref="AK137:AL137"/>
    <mergeCell ref="AM137:AN137"/>
    <mergeCell ref="AO137:AP137"/>
    <mergeCell ref="AQ137:AR137"/>
    <mergeCell ref="AS137:AT137"/>
    <mergeCell ref="B137:C137"/>
    <mergeCell ref="D137:F137"/>
    <mergeCell ref="G137:H137"/>
    <mergeCell ref="K137:L137"/>
    <mergeCell ref="M137:N137"/>
    <mergeCell ref="O137:P137"/>
    <mergeCell ref="Q137:R137"/>
    <mergeCell ref="B138:C138"/>
    <mergeCell ref="D138:F138"/>
    <mergeCell ref="G138:H138"/>
    <mergeCell ref="K138:L138"/>
    <mergeCell ref="M138:N138"/>
    <mergeCell ref="O138:P138"/>
    <mergeCell ref="Q138:R138"/>
    <mergeCell ref="S138:T138"/>
    <mergeCell ref="U138:V138"/>
    <mergeCell ref="W138:X138"/>
    <mergeCell ref="Y138:Z138"/>
    <mergeCell ref="AA138:AB138"/>
    <mergeCell ref="AC138:AD138"/>
    <mergeCell ref="AE138:AF138"/>
    <mergeCell ref="AU137:AV137"/>
    <mergeCell ref="AW137:AX137"/>
    <mergeCell ref="B127:C127"/>
    <mergeCell ref="D127:F127"/>
    <mergeCell ref="G127:H127"/>
    <mergeCell ref="K127:L127"/>
    <mergeCell ref="M127:N127"/>
    <mergeCell ref="O127:P127"/>
    <mergeCell ref="Q127:R127"/>
    <mergeCell ref="AU129:AV129"/>
    <mergeCell ref="AW129:AX129"/>
    <mergeCell ref="AG129:AH129"/>
    <mergeCell ref="AI129:AJ129"/>
    <mergeCell ref="AK129:AL129"/>
    <mergeCell ref="AM129:AN129"/>
    <mergeCell ref="AO129:AP129"/>
    <mergeCell ref="AQ129:AR129"/>
    <mergeCell ref="AS129:AT129"/>
    <mergeCell ref="S130:T130"/>
    <mergeCell ref="U130:V130"/>
    <mergeCell ref="W130:X130"/>
    <mergeCell ref="Y130:Z130"/>
    <mergeCell ref="AA130:AB130"/>
    <mergeCell ref="AC130:AD130"/>
    <mergeCell ref="AE130:AF130"/>
    <mergeCell ref="AG130:AH130"/>
    <mergeCell ref="AI130:AJ130"/>
    <mergeCell ref="AK130:AL130"/>
    <mergeCell ref="AM130:AN130"/>
    <mergeCell ref="AO130:AP130"/>
    <mergeCell ref="AQ130:AR130"/>
    <mergeCell ref="AS130:AT130"/>
    <mergeCell ref="BI130:BJ130"/>
    <mergeCell ref="BK130:BL130"/>
    <mergeCell ref="BM130:BN130"/>
    <mergeCell ref="BS126:BT126"/>
    <mergeCell ref="BU126:CA126"/>
    <mergeCell ref="CB126:CH126"/>
    <mergeCell ref="BI125:BJ125"/>
    <mergeCell ref="BK125:BL125"/>
    <mergeCell ref="BM125:BN125"/>
    <mergeCell ref="BO125:BQ125"/>
    <mergeCell ref="BS125:BT125"/>
    <mergeCell ref="BU125:CA125"/>
    <mergeCell ref="CB125:CH125"/>
    <mergeCell ref="AU126:AV126"/>
    <mergeCell ref="AW126:AX126"/>
    <mergeCell ref="AG126:AH126"/>
    <mergeCell ref="AI126:AJ126"/>
    <mergeCell ref="AK126:AL126"/>
    <mergeCell ref="AM126:AN126"/>
    <mergeCell ref="AO126:AP126"/>
    <mergeCell ref="AQ126:AR126"/>
    <mergeCell ref="AS126:AT126"/>
    <mergeCell ref="S127:T127"/>
    <mergeCell ref="U127:V127"/>
    <mergeCell ref="W127:X127"/>
    <mergeCell ref="Y127:Z127"/>
    <mergeCell ref="AA127:AB127"/>
    <mergeCell ref="AC127:AD127"/>
    <mergeCell ref="AE127:AF127"/>
    <mergeCell ref="AG127:AH127"/>
    <mergeCell ref="AI127:AJ127"/>
    <mergeCell ref="AK127:AL127"/>
    <mergeCell ref="AM127:AN127"/>
    <mergeCell ref="AO127:AP127"/>
    <mergeCell ref="AQ127:AR127"/>
    <mergeCell ref="AS127:AT127"/>
    <mergeCell ref="BI127:BJ127"/>
    <mergeCell ref="BK127:BL127"/>
    <mergeCell ref="BM127:BN127"/>
    <mergeCell ref="BO127:BQ127"/>
    <mergeCell ref="BS127:BT127"/>
    <mergeCell ref="BU127:CA127"/>
    <mergeCell ref="CB127:CH127"/>
    <mergeCell ref="AU127:AV127"/>
    <mergeCell ref="AW127:AX127"/>
    <mergeCell ref="AY127:AZ127"/>
    <mergeCell ref="BA127:BB127"/>
    <mergeCell ref="BC127:BD127"/>
    <mergeCell ref="BE127:BF127"/>
    <mergeCell ref="BG127:BH127"/>
    <mergeCell ref="BE124:BF124"/>
    <mergeCell ref="BG124:BH124"/>
    <mergeCell ref="B124:C124"/>
    <mergeCell ref="D124:F124"/>
    <mergeCell ref="G124:H124"/>
    <mergeCell ref="K124:L124"/>
    <mergeCell ref="M124:N124"/>
    <mergeCell ref="O124:P124"/>
    <mergeCell ref="Q124:R124"/>
    <mergeCell ref="BM126:BN126"/>
    <mergeCell ref="BO126:BQ126"/>
    <mergeCell ref="AY126:AZ126"/>
    <mergeCell ref="BA126:BB126"/>
    <mergeCell ref="BC126:BD126"/>
    <mergeCell ref="BE126:BF126"/>
    <mergeCell ref="BG126:BH126"/>
    <mergeCell ref="BI126:BJ126"/>
    <mergeCell ref="BK126:BL126"/>
    <mergeCell ref="S125:T125"/>
    <mergeCell ref="U125:V125"/>
    <mergeCell ref="W125:X125"/>
    <mergeCell ref="Y125:Z125"/>
    <mergeCell ref="AA125:AB125"/>
    <mergeCell ref="AC125:AD125"/>
    <mergeCell ref="AE125:AF125"/>
    <mergeCell ref="AG125:AH125"/>
    <mergeCell ref="AI125:AJ125"/>
    <mergeCell ref="AK125:AL125"/>
    <mergeCell ref="AM125:AN125"/>
    <mergeCell ref="AO125:AP125"/>
    <mergeCell ref="AQ125:AR125"/>
    <mergeCell ref="AS125:AT125"/>
    <mergeCell ref="B125:C125"/>
    <mergeCell ref="D125:F125"/>
    <mergeCell ref="G125:H125"/>
    <mergeCell ref="K125:L125"/>
    <mergeCell ref="M125:N125"/>
    <mergeCell ref="O125:P125"/>
    <mergeCell ref="Q125:R125"/>
    <mergeCell ref="B126:C126"/>
    <mergeCell ref="D126:F126"/>
    <mergeCell ref="G126:H126"/>
    <mergeCell ref="K126:L126"/>
    <mergeCell ref="M126:N126"/>
    <mergeCell ref="O126:P126"/>
    <mergeCell ref="Q126:R126"/>
    <mergeCell ref="S126:T126"/>
    <mergeCell ref="U126:V126"/>
    <mergeCell ref="W126:X126"/>
    <mergeCell ref="Y126:Z126"/>
    <mergeCell ref="AA126:AB126"/>
    <mergeCell ref="AC126:AD126"/>
    <mergeCell ref="AE126:AF126"/>
    <mergeCell ref="AU125:AV125"/>
    <mergeCell ref="AW125:AX125"/>
    <mergeCell ref="AY125:AZ125"/>
    <mergeCell ref="BA125:BB125"/>
    <mergeCell ref="BC125:BD125"/>
    <mergeCell ref="BE125:BF125"/>
    <mergeCell ref="BG125:BH125"/>
    <mergeCell ref="B122:C122"/>
    <mergeCell ref="D122:F122"/>
    <mergeCell ref="G122:H122"/>
    <mergeCell ref="K122:L122"/>
    <mergeCell ref="M122:N122"/>
    <mergeCell ref="O122:P122"/>
    <mergeCell ref="Q122:R122"/>
    <mergeCell ref="B123:C123"/>
    <mergeCell ref="D123:F123"/>
    <mergeCell ref="G123:H123"/>
    <mergeCell ref="K123:L123"/>
    <mergeCell ref="M123:N123"/>
    <mergeCell ref="O123:P123"/>
    <mergeCell ref="Q123:R123"/>
    <mergeCell ref="S123:T123"/>
    <mergeCell ref="U123:V123"/>
    <mergeCell ref="W123:X123"/>
    <mergeCell ref="Y123:Z123"/>
    <mergeCell ref="AA123:AB123"/>
    <mergeCell ref="AC123:AD123"/>
    <mergeCell ref="AE123:AF123"/>
    <mergeCell ref="AU122:AV122"/>
    <mergeCell ref="AW122:AX122"/>
    <mergeCell ref="AY122:AZ122"/>
    <mergeCell ref="BA122:BB122"/>
    <mergeCell ref="BC122:BD122"/>
    <mergeCell ref="BE122:BF122"/>
    <mergeCell ref="BG122:BH122"/>
    <mergeCell ref="BS123:BT123"/>
    <mergeCell ref="BU123:CA123"/>
    <mergeCell ref="CB123:CH123"/>
    <mergeCell ref="BI122:BJ122"/>
    <mergeCell ref="BK122:BL122"/>
    <mergeCell ref="BM122:BN122"/>
    <mergeCell ref="BO122:BQ122"/>
    <mergeCell ref="BS122:BT122"/>
    <mergeCell ref="BU122:CA122"/>
    <mergeCell ref="CB122:CH122"/>
    <mergeCell ref="AU123:AV123"/>
    <mergeCell ref="AW123:AX123"/>
    <mergeCell ref="AG123:AH123"/>
    <mergeCell ref="AI123:AJ123"/>
    <mergeCell ref="AK123:AL123"/>
    <mergeCell ref="AM123:AN123"/>
    <mergeCell ref="AO123:AP123"/>
    <mergeCell ref="AQ123:AR123"/>
    <mergeCell ref="AS123:AT123"/>
    <mergeCell ref="AY128:AZ128"/>
    <mergeCell ref="BA128:BB128"/>
    <mergeCell ref="BC128:BD128"/>
    <mergeCell ref="BE128:BF128"/>
    <mergeCell ref="BG128:BH128"/>
    <mergeCell ref="BS129:BT129"/>
    <mergeCell ref="BU129:CA129"/>
    <mergeCell ref="CB129:CH129"/>
    <mergeCell ref="BI128:BJ128"/>
    <mergeCell ref="BK128:BL128"/>
    <mergeCell ref="BM128:BN128"/>
    <mergeCell ref="BO128:BQ128"/>
    <mergeCell ref="BS128:BT128"/>
    <mergeCell ref="BU128:CA128"/>
    <mergeCell ref="CB128:CH128"/>
    <mergeCell ref="BM123:BN123"/>
    <mergeCell ref="BO123:BQ123"/>
    <mergeCell ref="AY123:AZ123"/>
    <mergeCell ref="BA123:BB123"/>
    <mergeCell ref="BC123:BD123"/>
    <mergeCell ref="BE123:BF123"/>
    <mergeCell ref="BG123:BH123"/>
    <mergeCell ref="BI123:BJ123"/>
    <mergeCell ref="BK123:BL123"/>
    <mergeCell ref="S122:T122"/>
    <mergeCell ref="U122:V122"/>
    <mergeCell ref="W122:X122"/>
    <mergeCell ref="Y122:Z122"/>
    <mergeCell ref="AA122:AB122"/>
    <mergeCell ref="AC122:AD122"/>
    <mergeCell ref="AE122:AF122"/>
    <mergeCell ref="AG122:AH122"/>
    <mergeCell ref="AI122:AJ122"/>
    <mergeCell ref="AK122:AL122"/>
    <mergeCell ref="AM122:AN122"/>
    <mergeCell ref="AO122:AP122"/>
    <mergeCell ref="AQ122:AR122"/>
    <mergeCell ref="AS122:AT122"/>
    <mergeCell ref="S124:T124"/>
    <mergeCell ref="U124:V124"/>
    <mergeCell ref="W124:X124"/>
    <mergeCell ref="Y124:Z124"/>
    <mergeCell ref="AA124:AB124"/>
    <mergeCell ref="AC124:AD124"/>
    <mergeCell ref="AE124:AF124"/>
    <mergeCell ref="AG124:AH124"/>
    <mergeCell ref="AI124:AJ124"/>
    <mergeCell ref="AK124:AL124"/>
    <mergeCell ref="AM124:AN124"/>
    <mergeCell ref="AO124:AP124"/>
    <mergeCell ref="AQ124:AR124"/>
    <mergeCell ref="AS124:AT124"/>
    <mergeCell ref="BI124:BJ124"/>
    <mergeCell ref="BK124:BL124"/>
    <mergeCell ref="BM124:BN124"/>
    <mergeCell ref="BO124:BQ124"/>
    <mergeCell ref="BS124:BT124"/>
    <mergeCell ref="BU124:CA124"/>
    <mergeCell ref="CB124:CH124"/>
    <mergeCell ref="AU124:AV124"/>
    <mergeCell ref="AW124:AX124"/>
    <mergeCell ref="AY124:AZ124"/>
    <mergeCell ref="BA124:BB124"/>
    <mergeCell ref="BC124:BD124"/>
    <mergeCell ref="BO121:BQ121"/>
    <mergeCell ref="BS121:BT121"/>
    <mergeCell ref="BU121:CA121"/>
    <mergeCell ref="CB121:CH121"/>
    <mergeCell ref="AU121:AV121"/>
    <mergeCell ref="AW121:AX121"/>
    <mergeCell ref="AY121:AZ121"/>
    <mergeCell ref="BA121:BB121"/>
    <mergeCell ref="BC121:BD121"/>
    <mergeCell ref="BE121:BF121"/>
    <mergeCell ref="BG121:BH121"/>
    <mergeCell ref="B121:C121"/>
    <mergeCell ref="D121:F121"/>
    <mergeCell ref="G121:H121"/>
    <mergeCell ref="K121:L121"/>
    <mergeCell ref="M121:N121"/>
    <mergeCell ref="O121:P121"/>
    <mergeCell ref="Q121:R121"/>
    <mergeCell ref="BM129:BN129"/>
    <mergeCell ref="BO129:BQ129"/>
    <mergeCell ref="AY129:AZ129"/>
    <mergeCell ref="BA129:BB129"/>
    <mergeCell ref="BC129:BD129"/>
    <mergeCell ref="BE129:BF129"/>
    <mergeCell ref="BG129:BH129"/>
    <mergeCell ref="BI129:BJ129"/>
    <mergeCell ref="BK129:BL129"/>
    <mergeCell ref="S128:T128"/>
    <mergeCell ref="U128:V128"/>
    <mergeCell ref="W128:X128"/>
    <mergeCell ref="Y128:Z128"/>
    <mergeCell ref="AA128:AB128"/>
    <mergeCell ref="AC128:AD128"/>
    <mergeCell ref="AE128:AF128"/>
    <mergeCell ref="AG128:AH128"/>
    <mergeCell ref="AI128:AJ128"/>
    <mergeCell ref="AK128:AL128"/>
    <mergeCell ref="AM128:AN128"/>
    <mergeCell ref="AO128:AP128"/>
    <mergeCell ref="AQ128:AR128"/>
    <mergeCell ref="AS128:AT128"/>
    <mergeCell ref="B128:C128"/>
    <mergeCell ref="D128:F128"/>
    <mergeCell ref="G128:H128"/>
    <mergeCell ref="K128:L128"/>
    <mergeCell ref="M128:N128"/>
    <mergeCell ref="O128:P128"/>
    <mergeCell ref="Q128:R128"/>
    <mergeCell ref="B129:C129"/>
    <mergeCell ref="D129:F129"/>
    <mergeCell ref="G129:H129"/>
    <mergeCell ref="K129:L129"/>
    <mergeCell ref="M129:N129"/>
    <mergeCell ref="O129:P129"/>
    <mergeCell ref="Q129:R129"/>
    <mergeCell ref="S129:T129"/>
    <mergeCell ref="U129:V129"/>
    <mergeCell ref="W129:X129"/>
    <mergeCell ref="Y129:Z129"/>
    <mergeCell ref="AA129:AB129"/>
    <mergeCell ref="AC129:AD129"/>
    <mergeCell ref="AE129:AF129"/>
    <mergeCell ref="AU128:AV128"/>
    <mergeCell ref="AW128:AX128"/>
    <mergeCell ref="B118:C118"/>
    <mergeCell ref="D118:F118"/>
    <mergeCell ref="G118:H118"/>
    <mergeCell ref="K118:L118"/>
    <mergeCell ref="M118:N118"/>
    <mergeCell ref="O118:P118"/>
    <mergeCell ref="Q118:R118"/>
    <mergeCell ref="AU120:AV120"/>
    <mergeCell ref="AW120:AX120"/>
    <mergeCell ref="AG120:AH120"/>
    <mergeCell ref="AI120:AJ120"/>
    <mergeCell ref="AK120:AL120"/>
    <mergeCell ref="AM120:AN120"/>
    <mergeCell ref="AO120:AP120"/>
    <mergeCell ref="AQ120:AR120"/>
    <mergeCell ref="AS120:AT120"/>
    <mergeCell ref="S121:T121"/>
    <mergeCell ref="U121:V121"/>
    <mergeCell ref="W121:X121"/>
    <mergeCell ref="Y121:Z121"/>
    <mergeCell ref="AA121:AB121"/>
    <mergeCell ref="AC121:AD121"/>
    <mergeCell ref="AE121:AF121"/>
    <mergeCell ref="AG121:AH121"/>
    <mergeCell ref="AI121:AJ121"/>
    <mergeCell ref="AK121:AL121"/>
    <mergeCell ref="AM121:AN121"/>
    <mergeCell ref="AO121:AP121"/>
    <mergeCell ref="AQ121:AR121"/>
    <mergeCell ref="AS121:AT121"/>
    <mergeCell ref="BI121:BJ121"/>
    <mergeCell ref="BK121:BL121"/>
    <mergeCell ref="BM121:BN121"/>
    <mergeCell ref="BS117:BT117"/>
    <mergeCell ref="BU117:CA117"/>
    <mergeCell ref="CB117:CH117"/>
    <mergeCell ref="BI116:BJ116"/>
    <mergeCell ref="BK116:BL116"/>
    <mergeCell ref="BM116:BN116"/>
    <mergeCell ref="BO116:BQ116"/>
    <mergeCell ref="BS116:BT116"/>
    <mergeCell ref="BU116:CA116"/>
    <mergeCell ref="CB116:CH116"/>
    <mergeCell ref="AU117:AV117"/>
    <mergeCell ref="AW117:AX117"/>
    <mergeCell ref="AG117:AH117"/>
    <mergeCell ref="AI117:AJ117"/>
    <mergeCell ref="AK117:AL117"/>
    <mergeCell ref="AM117:AN117"/>
    <mergeCell ref="AO117:AP117"/>
    <mergeCell ref="AQ117:AR117"/>
    <mergeCell ref="AS117:AT117"/>
    <mergeCell ref="S118:T118"/>
    <mergeCell ref="U118:V118"/>
    <mergeCell ref="W118:X118"/>
    <mergeCell ref="Y118:Z118"/>
    <mergeCell ref="AA118:AB118"/>
    <mergeCell ref="AC118:AD118"/>
    <mergeCell ref="AE118:AF118"/>
    <mergeCell ref="AG118:AH118"/>
    <mergeCell ref="AI118:AJ118"/>
    <mergeCell ref="AK118:AL118"/>
    <mergeCell ref="AM118:AN118"/>
    <mergeCell ref="AO118:AP118"/>
    <mergeCell ref="AQ118:AR118"/>
    <mergeCell ref="AS118:AT118"/>
    <mergeCell ref="BI118:BJ118"/>
    <mergeCell ref="BK118:BL118"/>
    <mergeCell ref="BM118:BN118"/>
    <mergeCell ref="BO118:BQ118"/>
    <mergeCell ref="BS118:BT118"/>
    <mergeCell ref="BU118:CA118"/>
    <mergeCell ref="CB118:CH118"/>
    <mergeCell ref="AU118:AV118"/>
    <mergeCell ref="AW118:AX118"/>
    <mergeCell ref="AY118:AZ118"/>
    <mergeCell ref="BA118:BB118"/>
    <mergeCell ref="BC118:BD118"/>
    <mergeCell ref="BE118:BF118"/>
    <mergeCell ref="BG118:BH118"/>
    <mergeCell ref="BE115:BF115"/>
    <mergeCell ref="BG115:BH115"/>
    <mergeCell ref="B115:C115"/>
    <mergeCell ref="D115:F115"/>
    <mergeCell ref="G115:H115"/>
    <mergeCell ref="K115:L115"/>
    <mergeCell ref="M115:N115"/>
    <mergeCell ref="O115:P115"/>
    <mergeCell ref="Q115:R115"/>
    <mergeCell ref="BM117:BN117"/>
    <mergeCell ref="BO117:BQ117"/>
    <mergeCell ref="AY117:AZ117"/>
    <mergeCell ref="BA117:BB117"/>
    <mergeCell ref="BC117:BD117"/>
    <mergeCell ref="BE117:BF117"/>
    <mergeCell ref="BG117:BH117"/>
    <mergeCell ref="BI117:BJ117"/>
    <mergeCell ref="BK117:BL117"/>
    <mergeCell ref="S116:T116"/>
    <mergeCell ref="U116:V116"/>
    <mergeCell ref="W116:X116"/>
    <mergeCell ref="Y116:Z116"/>
    <mergeCell ref="AA116:AB116"/>
    <mergeCell ref="AC116:AD116"/>
    <mergeCell ref="AE116:AF116"/>
    <mergeCell ref="AG116:AH116"/>
    <mergeCell ref="AI116:AJ116"/>
    <mergeCell ref="AK116:AL116"/>
    <mergeCell ref="AM116:AN116"/>
    <mergeCell ref="AO116:AP116"/>
    <mergeCell ref="AQ116:AR116"/>
    <mergeCell ref="AS116:AT116"/>
    <mergeCell ref="B116:C116"/>
    <mergeCell ref="D116:F116"/>
    <mergeCell ref="G116:H116"/>
    <mergeCell ref="K116:L116"/>
    <mergeCell ref="M116:N116"/>
    <mergeCell ref="O116:P116"/>
    <mergeCell ref="Q116:R116"/>
    <mergeCell ref="B117:C117"/>
    <mergeCell ref="D117:F117"/>
    <mergeCell ref="G117:H117"/>
    <mergeCell ref="K117:L117"/>
    <mergeCell ref="M117:N117"/>
    <mergeCell ref="O117:P117"/>
    <mergeCell ref="Q117:R117"/>
    <mergeCell ref="S117:T117"/>
    <mergeCell ref="U117:V117"/>
    <mergeCell ref="W117:X117"/>
    <mergeCell ref="Y117:Z117"/>
    <mergeCell ref="AA117:AB117"/>
    <mergeCell ref="AC117:AD117"/>
    <mergeCell ref="AE117:AF117"/>
    <mergeCell ref="AU116:AV116"/>
    <mergeCell ref="AW116:AX116"/>
    <mergeCell ref="AY116:AZ116"/>
    <mergeCell ref="BA116:BB116"/>
    <mergeCell ref="BC116:BD116"/>
    <mergeCell ref="BE116:BF116"/>
    <mergeCell ref="BG116:BH116"/>
    <mergeCell ref="B113:C113"/>
    <mergeCell ref="D113:F113"/>
    <mergeCell ref="G113:H113"/>
    <mergeCell ref="K113:L113"/>
    <mergeCell ref="M113:N113"/>
    <mergeCell ref="O113:P113"/>
    <mergeCell ref="Q113:R113"/>
    <mergeCell ref="B114:C114"/>
    <mergeCell ref="D114:F114"/>
    <mergeCell ref="G114:H114"/>
    <mergeCell ref="K114:L114"/>
    <mergeCell ref="M114:N114"/>
    <mergeCell ref="O114:P114"/>
    <mergeCell ref="Q114:R114"/>
    <mergeCell ref="S114:T114"/>
    <mergeCell ref="U114:V114"/>
    <mergeCell ref="W114:X114"/>
    <mergeCell ref="Y114:Z114"/>
    <mergeCell ref="AA114:AB114"/>
    <mergeCell ref="AC114:AD114"/>
    <mergeCell ref="AE114:AF114"/>
    <mergeCell ref="AU113:AV113"/>
    <mergeCell ref="AW113:AX113"/>
    <mergeCell ref="AY113:AZ113"/>
    <mergeCell ref="BA113:BB113"/>
    <mergeCell ref="BC113:BD113"/>
    <mergeCell ref="BE113:BF113"/>
    <mergeCell ref="BG113:BH113"/>
    <mergeCell ref="BS114:BT114"/>
    <mergeCell ref="BU114:CA114"/>
    <mergeCell ref="CB114:CH114"/>
    <mergeCell ref="BI113:BJ113"/>
    <mergeCell ref="BK113:BL113"/>
    <mergeCell ref="BM113:BN113"/>
    <mergeCell ref="BO113:BQ113"/>
    <mergeCell ref="BS113:BT113"/>
    <mergeCell ref="BU113:CA113"/>
    <mergeCell ref="CB113:CH113"/>
    <mergeCell ref="AU114:AV114"/>
    <mergeCell ref="AW114:AX114"/>
    <mergeCell ref="AG114:AH114"/>
    <mergeCell ref="AI114:AJ114"/>
    <mergeCell ref="AK114:AL114"/>
    <mergeCell ref="AM114:AN114"/>
    <mergeCell ref="AO114:AP114"/>
    <mergeCell ref="AQ114:AR114"/>
    <mergeCell ref="AS114:AT114"/>
    <mergeCell ref="AY119:AZ119"/>
    <mergeCell ref="BA119:BB119"/>
    <mergeCell ref="BC119:BD119"/>
    <mergeCell ref="BE119:BF119"/>
    <mergeCell ref="BG119:BH119"/>
    <mergeCell ref="BS120:BT120"/>
    <mergeCell ref="BU120:CA120"/>
    <mergeCell ref="CB120:CH120"/>
    <mergeCell ref="BI119:BJ119"/>
    <mergeCell ref="BK119:BL119"/>
    <mergeCell ref="BM119:BN119"/>
    <mergeCell ref="BO119:BQ119"/>
    <mergeCell ref="BS119:BT119"/>
    <mergeCell ref="BU119:CA119"/>
    <mergeCell ref="CB119:CH119"/>
    <mergeCell ref="BM114:BN114"/>
    <mergeCell ref="BO114:BQ114"/>
    <mergeCell ref="AY114:AZ114"/>
    <mergeCell ref="BA114:BB114"/>
    <mergeCell ref="BC114:BD114"/>
    <mergeCell ref="BE114:BF114"/>
    <mergeCell ref="BG114:BH114"/>
    <mergeCell ref="BI114:BJ114"/>
    <mergeCell ref="BK114:BL114"/>
    <mergeCell ref="S113:T113"/>
    <mergeCell ref="U113:V113"/>
    <mergeCell ref="W113:X113"/>
    <mergeCell ref="Y113:Z113"/>
    <mergeCell ref="AA113:AB113"/>
    <mergeCell ref="AC113:AD113"/>
    <mergeCell ref="AE113:AF113"/>
    <mergeCell ref="AG113:AH113"/>
    <mergeCell ref="AI113:AJ113"/>
    <mergeCell ref="AK113:AL113"/>
    <mergeCell ref="AM113:AN113"/>
    <mergeCell ref="AO113:AP113"/>
    <mergeCell ref="AQ113:AR113"/>
    <mergeCell ref="AS113:AT113"/>
    <mergeCell ref="S115:T115"/>
    <mergeCell ref="U115:V115"/>
    <mergeCell ref="W115:X115"/>
    <mergeCell ref="Y115:Z115"/>
    <mergeCell ref="AA115:AB115"/>
    <mergeCell ref="AC115:AD115"/>
    <mergeCell ref="AE115:AF115"/>
    <mergeCell ref="AG115:AH115"/>
    <mergeCell ref="AI115:AJ115"/>
    <mergeCell ref="AK115:AL115"/>
    <mergeCell ref="AM115:AN115"/>
    <mergeCell ref="AO115:AP115"/>
    <mergeCell ref="AQ115:AR115"/>
    <mergeCell ref="AS115:AT115"/>
    <mergeCell ref="BI115:BJ115"/>
    <mergeCell ref="BK115:BL115"/>
    <mergeCell ref="BM115:BN115"/>
    <mergeCell ref="BO115:BQ115"/>
    <mergeCell ref="BS115:BT115"/>
    <mergeCell ref="BU115:CA115"/>
    <mergeCell ref="CB115:CH115"/>
    <mergeCell ref="AU115:AV115"/>
    <mergeCell ref="AW115:AX115"/>
    <mergeCell ref="AY115:AZ115"/>
    <mergeCell ref="BA115:BB115"/>
    <mergeCell ref="BC115:BD115"/>
    <mergeCell ref="BO112:BQ112"/>
    <mergeCell ref="BS112:BT112"/>
    <mergeCell ref="BU112:CA112"/>
    <mergeCell ref="CB112:CH112"/>
    <mergeCell ref="AU112:AV112"/>
    <mergeCell ref="AW112:AX112"/>
    <mergeCell ref="AY112:AZ112"/>
    <mergeCell ref="BA112:BB112"/>
    <mergeCell ref="BC112:BD112"/>
    <mergeCell ref="BE112:BF112"/>
    <mergeCell ref="BG112:BH112"/>
    <mergeCell ref="B112:C112"/>
    <mergeCell ref="D112:F112"/>
    <mergeCell ref="G112:H112"/>
    <mergeCell ref="K112:L112"/>
    <mergeCell ref="M112:N112"/>
    <mergeCell ref="O112:P112"/>
    <mergeCell ref="Q112:R112"/>
    <mergeCell ref="BM120:BN120"/>
    <mergeCell ref="BO120:BQ120"/>
    <mergeCell ref="AY120:AZ120"/>
    <mergeCell ref="BA120:BB120"/>
    <mergeCell ref="BC120:BD120"/>
    <mergeCell ref="BE120:BF120"/>
    <mergeCell ref="BG120:BH120"/>
    <mergeCell ref="BI120:BJ120"/>
    <mergeCell ref="BK120:BL120"/>
    <mergeCell ref="S119:T119"/>
    <mergeCell ref="U119:V119"/>
    <mergeCell ref="W119:X119"/>
    <mergeCell ref="Y119:Z119"/>
    <mergeCell ref="AA119:AB119"/>
    <mergeCell ref="AC119:AD119"/>
    <mergeCell ref="AE119:AF119"/>
    <mergeCell ref="AG119:AH119"/>
    <mergeCell ref="AI119:AJ119"/>
    <mergeCell ref="AK119:AL119"/>
    <mergeCell ref="AM119:AN119"/>
    <mergeCell ref="AO119:AP119"/>
    <mergeCell ref="AQ119:AR119"/>
    <mergeCell ref="AS119:AT119"/>
    <mergeCell ref="B119:C119"/>
    <mergeCell ref="D119:F119"/>
    <mergeCell ref="G119:H119"/>
    <mergeCell ref="K119:L119"/>
    <mergeCell ref="M119:N119"/>
    <mergeCell ref="O119:P119"/>
    <mergeCell ref="Q119:R119"/>
    <mergeCell ref="B120:C120"/>
    <mergeCell ref="D120:F120"/>
    <mergeCell ref="G120:H120"/>
    <mergeCell ref="K120:L120"/>
    <mergeCell ref="M120:N120"/>
    <mergeCell ref="O120:P120"/>
    <mergeCell ref="Q120:R120"/>
    <mergeCell ref="S120:T120"/>
    <mergeCell ref="U120:V120"/>
    <mergeCell ref="W120:X120"/>
    <mergeCell ref="Y120:Z120"/>
    <mergeCell ref="AA120:AB120"/>
    <mergeCell ref="AC120:AD120"/>
    <mergeCell ref="AE120:AF120"/>
    <mergeCell ref="AU119:AV119"/>
    <mergeCell ref="AW119:AX119"/>
    <mergeCell ref="B109:C109"/>
    <mergeCell ref="D109:F109"/>
    <mergeCell ref="G109:H109"/>
    <mergeCell ref="K109:L109"/>
    <mergeCell ref="M109:N109"/>
    <mergeCell ref="O109:P109"/>
    <mergeCell ref="Q109:R109"/>
    <mergeCell ref="AU111:AV111"/>
    <mergeCell ref="AW111:AX111"/>
    <mergeCell ref="AG111:AH111"/>
    <mergeCell ref="AI111:AJ111"/>
    <mergeCell ref="AK111:AL111"/>
    <mergeCell ref="AM111:AN111"/>
    <mergeCell ref="AO111:AP111"/>
    <mergeCell ref="AQ111:AR111"/>
    <mergeCell ref="AS111:AT111"/>
    <mergeCell ref="S112:T112"/>
    <mergeCell ref="U112:V112"/>
    <mergeCell ref="W112:X112"/>
    <mergeCell ref="Y112:Z112"/>
    <mergeCell ref="AA112:AB112"/>
    <mergeCell ref="AC112:AD112"/>
    <mergeCell ref="AE112:AF112"/>
    <mergeCell ref="AG112:AH112"/>
    <mergeCell ref="AI112:AJ112"/>
    <mergeCell ref="AK112:AL112"/>
    <mergeCell ref="AM112:AN112"/>
    <mergeCell ref="AO112:AP112"/>
    <mergeCell ref="AQ112:AR112"/>
    <mergeCell ref="AS112:AT112"/>
    <mergeCell ref="BI112:BJ112"/>
    <mergeCell ref="BK112:BL112"/>
    <mergeCell ref="BM112:BN112"/>
    <mergeCell ref="BS108:BT108"/>
    <mergeCell ref="BU108:CA108"/>
    <mergeCell ref="CB108:CH108"/>
    <mergeCell ref="BI107:BJ107"/>
    <mergeCell ref="BK107:BL107"/>
    <mergeCell ref="BM107:BN107"/>
    <mergeCell ref="BO107:BQ107"/>
    <mergeCell ref="BS107:BT107"/>
    <mergeCell ref="BU107:CA107"/>
    <mergeCell ref="CB107:CH107"/>
    <mergeCell ref="AU108:AV108"/>
    <mergeCell ref="AW108:AX108"/>
    <mergeCell ref="AG108:AH108"/>
    <mergeCell ref="AI108:AJ108"/>
    <mergeCell ref="AK108:AL108"/>
    <mergeCell ref="AM108:AN108"/>
    <mergeCell ref="AO108:AP108"/>
    <mergeCell ref="AQ108:AR108"/>
    <mergeCell ref="AS108:AT108"/>
    <mergeCell ref="S109:T109"/>
    <mergeCell ref="U109:V109"/>
    <mergeCell ref="W109:X109"/>
    <mergeCell ref="Y109:Z109"/>
    <mergeCell ref="AA109:AB109"/>
    <mergeCell ref="AC109:AD109"/>
    <mergeCell ref="AE109:AF109"/>
    <mergeCell ref="AG109:AH109"/>
    <mergeCell ref="AI109:AJ109"/>
    <mergeCell ref="AK109:AL109"/>
    <mergeCell ref="AM109:AN109"/>
    <mergeCell ref="AO109:AP109"/>
    <mergeCell ref="AQ109:AR109"/>
    <mergeCell ref="AS109:AT109"/>
    <mergeCell ref="BI109:BJ109"/>
    <mergeCell ref="BK109:BL109"/>
    <mergeCell ref="BM109:BN109"/>
    <mergeCell ref="BO109:BQ109"/>
    <mergeCell ref="BS109:BT109"/>
    <mergeCell ref="BU109:CA109"/>
    <mergeCell ref="CB109:CH109"/>
    <mergeCell ref="AU109:AV109"/>
    <mergeCell ref="AW109:AX109"/>
    <mergeCell ref="AY109:AZ109"/>
    <mergeCell ref="BA109:BB109"/>
    <mergeCell ref="BC109:BD109"/>
    <mergeCell ref="BE109:BF109"/>
    <mergeCell ref="BG109:BH109"/>
    <mergeCell ref="BE106:BF106"/>
    <mergeCell ref="BG106:BH106"/>
    <mergeCell ref="B106:C106"/>
    <mergeCell ref="D106:F106"/>
    <mergeCell ref="G106:H106"/>
    <mergeCell ref="K106:L106"/>
    <mergeCell ref="M106:N106"/>
    <mergeCell ref="O106:P106"/>
    <mergeCell ref="Q106:R106"/>
    <mergeCell ref="BM108:BN108"/>
    <mergeCell ref="BO108:BQ108"/>
    <mergeCell ref="AY108:AZ108"/>
    <mergeCell ref="BA108:BB108"/>
    <mergeCell ref="BC108:BD108"/>
    <mergeCell ref="BE108:BF108"/>
    <mergeCell ref="BG108:BH108"/>
    <mergeCell ref="BI108:BJ108"/>
    <mergeCell ref="BK108:BL108"/>
    <mergeCell ref="S107:T107"/>
    <mergeCell ref="U107:V107"/>
    <mergeCell ref="W107:X107"/>
    <mergeCell ref="Y107:Z107"/>
    <mergeCell ref="AA107:AB107"/>
    <mergeCell ref="AC107:AD107"/>
    <mergeCell ref="AE107:AF107"/>
    <mergeCell ref="AG107:AH107"/>
    <mergeCell ref="AI107:AJ107"/>
    <mergeCell ref="AK107:AL107"/>
    <mergeCell ref="AM107:AN107"/>
    <mergeCell ref="AO107:AP107"/>
    <mergeCell ref="AQ107:AR107"/>
    <mergeCell ref="AS107:AT107"/>
    <mergeCell ref="B107:C107"/>
    <mergeCell ref="D107:F107"/>
    <mergeCell ref="G107:H107"/>
    <mergeCell ref="K107:L107"/>
    <mergeCell ref="M107:N107"/>
    <mergeCell ref="O107:P107"/>
    <mergeCell ref="Q107:R107"/>
    <mergeCell ref="B108:C108"/>
    <mergeCell ref="D108:F108"/>
    <mergeCell ref="G108:H108"/>
    <mergeCell ref="K108:L108"/>
    <mergeCell ref="M108:N108"/>
    <mergeCell ref="O108:P108"/>
    <mergeCell ref="Q108:R108"/>
    <mergeCell ref="S108:T108"/>
    <mergeCell ref="U108:V108"/>
    <mergeCell ref="W108:X108"/>
    <mergeCell ref="Y108:Z108"/>
    <mergeCell ref="AA108:AB108"/>
    <mergeCell ref="AC108:AD108"/>
    <mergeCell ref="AE108:AF108"/>
    <mergeCell ref="AU107:AV107"/>
    <mergeCell ref="AW107:AX107"/>
    <mergeCell ref="AY107:AZ107"/>
    <mergeCell ref="BA107:BB107"/>
    <mergeCell ref="BC107:BD107"/>
    <mergeCell ref="BE107:BF107"/>
    <mergeCell ref="BG107:BH107"/>
    <mergeCell ref="B104:C104"/>
    <mergeCell ref="D104:F104"/>
    <mergeCell ref="G104:H104"/>
    <mergeCell ref="K104:L104"/>
    <mergeCell ref="M104:N104"/>
    <mergeCell ref="O104:P104"/>
    <mergeCell ref="Q104:R104"/>
    <mergeCell ref="B105:C105"/>
    <mergeCell ref="D105:F105"/>
    <mergeCell ref="G105:H105"/>
    <mergeCell ref="K105:L105"/>
    <mergeCell ref="M105:N105"/>
    <mergeCell ref="O105:P105"/>
    <mergeCell ref="Q105:R105"/>
    <mergeCell ref="S105:T105"/>
    <mergeCell ref="U105:V105"/>
    <mergeCell ref="W105:X105"/>
    <mergeCell ref="Y105:Z105"/>
    <mergeCell ref="AA105:AB105"/>
    <mergeCell ref="AC105:AD105"/>
    <mergeCell ref="AE105:AF105"/>
    <mergeCell ref="AU104:AV104"/>
    <mergeCell ref="AW104:AX104"/>
    <mergeCell ref="AY104:AZ104"/>
    <mergeCell ref="BA104:BB104"/>
    <mergeCell ref="BC104:BD104"/>
    <mergeCell ref="BE104:BF104"/>
    <mergeCell ref="BG104:BH104"/>
    <mergeCell ref="BS105:BT105"/>
    <mergeCell ref="BU105:CA105"/>
    <mergeCell ref="CB105:CH105"/>
    <mergeCell ref="BI104:BJ104"/>
    <mergeCell ref="BK104:BL104"/>
    <mergeCell ref="BM104:BN104"/>
    <mergeCell ref="BO104:BQ104"/>
    <mergeCell ref="BS104:BT104"/>
    <mergeCell ref="BU104:CA104"/>
    <mergeCell ref="CB104:CH104"/>
    <mergeCell ref="AU105:AV105"/>
    <mergeCell ref="AW105:AX105"/>
    <mergeCell ref="AG105:AH105"/>
    <mergeCell ref="AI105:AJ105"/>
    <mergeCell ref="AK105:AL105"/>
    <mergeCell ref="AM105:AN105"/>
    <mergeCell ref="AO105:AP105"/>
    <mergeCell ref="AQ105:AR105"/>
    <mergeCell ref="AS105:AT105"/>
    <mergeCell ref="AY110:AZ110"/>
    <mergeCell ref="BA110:BB110"/>
    <mergeCell ref="BC110:BD110"/>
    <mergeCell ref="BE110:BF110"/>
    <mergeCell ref="BG110:BH110"/>
    <mergeCell ref="BS111:BT111"/>
    <mergeCell ref="BU111:CA111"/>
    <mergeCell ref="CB111:CH111"/>
    <mergeCell ref="BI110:BJ110"/>
    <mergeCell ref="BK110:BL110"/>
    <mergeCell ref="BM110:BN110"/>
    <mergeCell ref="BO110:BQ110"/>
    <mergeCell ref="BS110:BT110"/>
    <mergeCell ref="BU110:CA110"/>
    <mergeCell ref="CB110:CH110"/>
    <mergeCell ref="BM105:BN105"/>
    <mergeCell ref="BO105:BQ105"/>
    <mergeCell ref="AY105:AZ105"/>
    <mergeCell ref="BA105:BB105"/>
    <mergeCell ref="BC105:BD105"/>
    <mergeCell ref="BE105:BF105"/>
    <mergeCell ref="BG105:BH105"/>
    <mergeCell ref="BI105:BJ105"/>
    <mergeCell ref="BK105:BL105"/>
    <mergeCell ref="S104:T104"/>
    <mergeCell ref="U104:V104"/>
    <mergeCell ref="W104:X104"/>
    <mergeCell ref="Y104:Z104"/>
    <mergeCell ref="AA104:AB104"/>
    <mergeCell ref="AC104:AD104"/>
    <mergeCell ref="AE104:AF104"/>
    <mergeCell ref="AG104:AH104"/>
    <mergeCell ref="AI104:AJ104"/>
    <mergeCell ref="AK104:AL104"/>
    <mergeCell ref="AM104:AN104"/>
    <mergeCell ref="AO104:AP104"/>
    <mergeCell ref="AQ104:AR104"/>
    <mergeCell ref="AS104:AT104"/>
    <mergeCell ref="S106:T106"/>
    <mergeCell ref="U106:V106"/>
    <mergeCell ref="W106:X106"/>
    <mergeCell ref="Y106:Z106"/>
    <mergeCell ref="AA106:AB106"/>
    <mergeCell ref="AC106:AD106"/>
    <mergeCell ref="AE106:AF106"/>
    <mergeCell ref="AG106:AH106"/>
    <mergeCell ref="AI106:AJ106"/>
    <mergeCell ref="AK106:AL106"/>
    <mergeCell ref="AM106:AN106"/>
    <mergeCell ref="AO106:AP106"/>
    <mergeCell ref="AQ106:AR106"/>
    <mergeCell ref="AS106:AT106"/>
    <mergeCell ref="BI106:BJ106"/>
    <mergeCell ref="BK106:BL106"/>
    <mergeCell ref="BM106:BN106"/>
    <mergeCell ref="BO106:BQ106"/>
    <mergeCell ref="BS106:BT106"/>
    <mergeCell ref="BU106:CA106"/>
    <mergeCell ref="CB106:CH106"/>
    <mergeCell ref="AU106:AV106"/>
    <mergeCell ref="AW106:AX106"/>
    <mergeCell ref="AY106:AZ106"/>
    <mergeCell ref="BA106:BB106"/>
    <mergeCell ref="BC106:BD106"/>
    <mergeCell ref="BO103:BQ103"/>
    <mergeCell ref="BS103:BT103"/>
    <mergeCell ref="BU103:CA103"/>
    <mergeCell ref="CB103:CH103"/>
    <mergeCell ref="AU103:AV103"/>
    <mergeCell ref="AW103:AX103"/>
    <mergeCell ref="AY103:AZ103"/>
    <mergeCell ref="BA103:BB103"/>
    <mergeCell ref="BC103:BD103"/>
    <mergeCell ref="BE103:BF103"/>
    <mergeCell ref="BG103:BH103"/>
    <mergeCell ref="B103:C103"/>
    <mergeCell ref="D103:F103"/>
    <mergeCell ref="G103:H103"/>
    <mergeCell ref="K103:L103"/>
    <mergeCell ref="M103:N103"/>
    <mergeCell ref="O103:P103"/>
    <mergeCell ref="Q103:R103"/>
    <mergeCell ref="BM111:BN111"/>
    <mergeCell ref="BO111:BQ111"/>
    <mergeCell ref="AY111:AZ111"/>
    <mergeCell ref="BA111:BB111"/>
    <mergeCell ref="BC111:BD111"/>
    <mergeCell ref="BE111:BF111"/>
    <mergeCell ref="BG111:BH111"/>
    <mergeCell ref="BI111:BJ111"/>
    <mergeCell ref="BK111:BL111"/>
    <mergeCell ref="S110:T110"/>
    <mergeCell ref="U110:V110"/>
    <mergeCell ref="W110:X110"/>
    <mergeCell ref="Y110:Z110"/>
    <mergeCell ref="AA110:AB110"/>
    <mergeCell ref="AC110:AD110"/>
    <mergeCell ref="AE110:AF110"/>
    <mergeCell ref="AG110:AH110"/>
    <mergeCell ref="AI110:AJ110"/>
    <mergeCell ref="AK110:AL110"/>
    <mergeCell ref="AM110:AN110"/>
    <mergeCell ref="AO110:AP110"/>
    <mergeCell ref="AQ110:AR110"/>
    <mergeCell ref="AS110:AT110"/>
    <mergeCell ref="B110:C110"/>
    <mergeCell ref="D110:F110"/>
    <mergeCell ref="G110:H110"/>
    <mergeCell ref="K110:L110"/>
    <mergeCell ref="M110:N110"/>
    <mergeCell ref="O110:P110"/>
    <mergeCell ref="Q110:R110"/>
    <mergeCell ref="B111:C111"/>
    <mergeCell ref="D111:F111"/>
    <mergeCell ref="G111:H111"/>
    <mergeCell ref="K111:L111"/>
    <mergeCell ref="M111:N111"/>
    <mergeCell ref="O111:P111"/>
    <mergeCell ref="Q111:R111"/>
    <mergeCell ref="S111:T111"/>
    <mergeCell ref="U111:V111"/>
    <mergeCell ref="W111:X111"/>
    <mergeCell ref="Y111:Z111"/>
    <mergeCell ref="AA111:AB111"/>
    <mergeCell ref="AC111:AD111"/>
    <mergeCell ref="AE111:AF111"/>
    <mergeCell ref="AU110:AV110"/>
    <mergeCell ref="AW110:AX110"/>
    <mergeCell ref="B100:C100"/>
    <mergeCell ref="D100:F100"/>
    <mergeCell ref="G100:H100"/>
    <mergeCell ref="K100:L100"/>
    <mergeCell ref="M100:N100"/>
    <mergeCell ref="O100:P100"/>
    <mergeCell ref="Q100:R100"/>
    <mergeCell ref="AU102:AV102"/>
    <mergeCell ref="AW102:AX102"/>
    <mergeCell ref="AG102:AH102"/>
    <mergeCell ref="AI102:AJ102"/>
    <mergeCell ref="AK102:AL102"/>
    <mergeCell ref="AM102:AN102"/>
    <mergeCell ref="AO102:AP102"/>
    <mergeCell ref="AQ102:AR102"/>
    <mergeCell ref="AS102:AT102"/>
    <mergeCell ref="S103:T103"/>
    <mergeCell ref="U103:V103"/>
    <mergeCell ref="W103:X103"/>
    <mergeCell ref="Y103:Z103"/>
    <mergeCell ref="AA103:AB103"/>
    <mergeCell ref="AC103:AD103"/>
    <mergeCell ref="AE103:AF103"/>
    <mergeCell ref="AG103:AH103"/>
    <mergeCell ref="AI103:AJ103"/>
    <mergeCell ref="AK103:AL103"/>
    <mergeCell ref="AM103:AN103"/>
    <mergeCell ref="AO103:AP103"/>
    <mergeCell ref="AQ103:AR103"/>
    <mergeCell ref="AS103:AT103"/>
    <mergeCell ref="BI103:BJ103"/>
    <mergeCell ref="BK103:BL103"/>
    <mergeCell ref="BM103:BN103"/>
    <mergeCell ref="BS99:BT99"/>
    <mergeCell ref="BU99:CA99"/>
    <mergeCell ref="CB99:CH99"/>
    <mergeCell ref="BI98:BJ98"/>
    <mergeCell ref="BK98:BL98"/>
    <mergeCell ref="BM98:BN98"/>
    <mergeCell ref="BO98:BQ98"/>
    <mergeCell ref="BS98:BT98"/>
    <mergeCell ref="BU98:CA98"/>
    <mergeCell ref="CB98:CH98"/>
    <mergeCell ref="AU99:AV99"/>
    <mergeCell ref="AW99:AX99"/>
    <mergeCell ref="AG99:AH99"/>
    <mergeCell ref="AI99:AJ99"/>
    <mergeCell ref="AK99:AL99"/>
    <mergeCell ref="AM99:AN99"/>
    <mergeCell ref="AO99:AP99"/>
    <mergeCell ref="AQ99:AR99"/>
    <mergeCell ref="AS99:AT99"/>
    <mergeCell ref="S100:T100"/>
    <mergeCell ref="U100:V100"/>
    <mergeCell ref="W100:X100"/>
    <mergeCell ref="Y100:Z100"/>
    <mergeCell ref="AA100:AB100"/>
    <mergeCell ref="AC100:AD100"/>
    <mergeCell ref="AE100:AF100"/>
    <mergeCell ref="AG100:AH100"/>
    <mergeCell ref="AI100:AJ100"/>
    <mergeCell ref="AK100:AL100"/>
    <mergeCell ref="AM100:AN100"/>
    <mergeCell ref="AO100:AP100"/>
    <mergeCell ref="AQ100:AR100"/>
    <mergeCell ref="AS100:AT100"/>
    <mergeCell ref="BI100:BJ100"/>
    <mergeCell ref="BK100:BL100"/>
    <mergeCell ref="BM100:BN100"/>
    <mergeCell ref="BO100:BQ100"/>
    <mergeCell ref="BS100:BT100"/>
    <mergeCell ref="BU100:CA100"/>
    <mergeCell ref="CB100:CH100"/>
    <mergeCell ref="AU100:AV100"/>
    <mergeCell ref="AW100:AX100"/>
    <mergeCell ref="AY100:AZ100"/>
    <mergeCell ref="BA100:BB100"/>
    <mergeCell ref="BC100:BD100"/>
    <mergeCell ref="BE100:BF100"/>
    <mergeCell ref="BG100:BH100"/>
    <mergeCell ref="BE97:BF97"/>
    <mergeCell ref="BG97:BH97"/>
    <mergeCell ref="B97:C97"/>
    <mergeCell ref="D97:F97"/>
    <mergeCell ref="G97:H97"/>
    <mergeCell ref="K97:L97"/>
    <mergeCell ref="M97:N97"/>
    <mergeCell ref="O97:P97"/>
    <mergeCell ref="Q97:R97"/>
    <mergeCell ref="BM99:BN99"/>
    <mergeCell ref="BO99:BQ99"/>
    <mergeCell ref="AY99:AZ99"/>
    <mergeCell ref="BA99:BB99"/>
    <mergeCell ref="BC99:BD99"/>
    <mergeCell ref="BE99:BF99"/>
    <mergeCell ref="BG99:BH99"/>
    <mergeCell ref="BI99:BJ99"/>
    <mergeCell ref="BK99:BL99"/>
    <mergeCell ref="S98:T98"/>
    <mergeCell ref="U98:V98"/>
    <mergeCell ref="W98:X98"/>
    <mergeCell ref="Y98:Z98"/>
    <mergeCell ref="AA98:AB98"/>
    <mergeCell ref="AC98:AD98"/>
    <mergeCell ref="AE98:AF98"/>
    <mergeCell ref="AG98:AH98"/>
    <mergeCell ref="AI98:AJ98"/>
    <mergeCell ref="AK98:AL98"/>
    <mergeCell ref="AM98:AN98"/>
    <mergeCell ref="AO98:AP98"/>
    <mergeCell ref="AQ98:AR98"/>
    <mergeCell ref="AS98:AT98"/>
    <mergeCell ref="B98:C98"/>
    <mergeCell ref="D98:F98"/>
    <mergeCell ref="G98:H98"/>
    <mergeCell ref="K98:L98"/>
    <mergeCell ref="M98:N98"/>
    <mergeCell ref="O98:P98"/>
    <mergeCell ref="Q98:R98"/>
    <mergeCell ref="B99:C99"/>
    <mergeCell ref="D99:F99"/>
    <mergeCell ref="G99:H99"/>
    <mergeCell ref="K99:L99"/>
    <mergeCell ref="M99:N99"/>
    <mergeCell ref="O99:P99"/>
    <mergeCell ref="Q99:R99"/>
    <mergeCell ref="S99:T99"/>
    <mergeCell ref="U99:V99"/>
    <mergeCell ref="W99:X99"/>
    <mergeCell ref="Y99:Z99"/>
    <mergeCell ref="AA99:AB99"/>
    <mergeCell ref="AC99:AD99"/>
    <mergeCell ref="AE99:AF99"/>
    <mergeCell ref="AU98:AV98"/>
    <mergeCell ref="AW98:AX98"/>
    <mergeCell ref="AY98:AZ98"/>
    <mergeCell ref="BA98:BB98"/>
    <mergeCell ref="BC98:BD98"/>
    <mergeCell ref="BE98:BF98"/>
    <mergeCell ref="BG98:BH98"/>
    <mergeCell ref="B95:C95"/>
    <mergeCell ref="D95:F95"/>
    <mergeCell ref="G95:H95"/>
    <mergeCell ref="K95:L95"/>
    <mergeCell ref="M95:N95"/>
    <mergeCell ref="O95:P95"/>
    <mergeCell ref="Q95:R95"/>
    <mergeCell ref="B96:C96"/>
    <mergeCell ref="D96:F96"/>
    <mergeCell ref="G96:H96"/>
    <mergeCell ref="K96:L96"/>
    <mergeCell ref="M96:N96"/>
    <mergeCell ref="O96:P96"/>
    <mergeCell ref="Q96:R96"/>
    <mergeCell ref="S96:T96"/>
    <mergeCell ref="U96:V96"/>
    <mergeCell ref="W96:X96"/>
    <mergeCell ref="Y96:Z96"/>
    <mergeCell ref="AA96:AB96"/>
    <mergeCell ref="AC96:AD96"/>
    <mergeCell ref="AE96:AF96"/>
    <mergeCell ref="AU95:AV95"/>
    <mergeCell ref="AW95:AX95"/>
    <mergeCell ref="AY95:AZ95"/>
    <mergeCell ref="BA95:BB95"/>
    <mergeCell ref="BC95:BD95"/>
    <mergeCell ref="BE95:BF95"/>
    <mergeCell ref="BG95:BH95"/>
    <mergeCell ref="BS96:BT96"/>
    <mergeCell ref="BU96:CA96"/>
    <mergeCell ref="CB96:CH96"/>
    <mergeCell ref="BI95:BJ95"/>
    <mergeCell ref="BK95:BL95"/>
    <mergeCell ref="BM95:BN95"/>
    <mergeCell ref="BO95:BQ95"/>
    <mergeCell ref="BS95:BT95"/>
    <mergeCell ref="BU95:CA95"/>
    <mergeCell ref="CB95:CH95"/>
    <mergeCell ref="AU96:AV96"/>
    <mergeCell ref="AW96:AX96"/>
    <mergeCell ref="AG96:AH96"/>
    <mergeCell ref="AI96:AJ96"/>
    <mergeCell ref="AK96:AL96"/>
    <mergeCell ref="AM96:AN96"/>
    <mergeCell ref="AO96:AP96"/>
    <mergeCell ref="AQ96:AR96"/>
    <mergeCell ref="AS96:AT96"/>
    <mergeCell ref="AY101:AZ101"/>
    <mergeCell ref="BA101:BB101"/>
    <mergeCell ref="BC101:BD101"/>
    <mergeCell ref="BE101:BF101"/>
    <mergeCell ref="BG101:BH101"/>
    <mergeCell ref="BS102:BT102"/>
    <mergeCell ref="BU102:CA102"/>
    <mergeCell ref="CB102:CH102"/>
    <mergeCell ref="BI101:BJ101"/>
    <mergeCell ref="BK101:BL101"/>
    <mergeCell ref="BM101:BN101"/>
    <mergeCell ref="BO101:BQ101"/>
    <mergeCell ref="BS101:BT101"/>
    <mergeCell ref="BU101:CA101"/>
    <mergeCell ref="CB101:CH101"/>
    <mergeCell ref="BM96:BN96"/>
    <mergeCell ref="BO96:BQ96"/>
    <mergeCell ref="AY96:AZ96"/>
    <mergeCell ref="BA96:BB96"/>
    <mergeCell ref="BC96:BD96"/>
    <mergeCell ref="BE96:BF96"/>
    <mergeCell ref="BG96:BH96"/>
    <mergeCell ref="BI96:BJ96"/>
    <mergeCell ref="BK96:BL96"/>
    <mergeCell ref="S95:T95"/>
    <mergeCell ref="U95:V95"/>
    <mergeCell ref="W95:X95"/>
    <mergeCell ref="Y95:Z95"/>
    <mergeCell ref="AA95:AB95"/>
    <mergeCell ref="AC95:AD95"/>
    <mergeCell ref="AE95:AF95"/>
    <mergeCell ref="AG95:AH95"/>
    <mergeCell ref="AI95:AJ95"/>
    <mergeCell ref="AK95:AL95"/>
    <mergeCell ref="AM95:AN95"/>
    <mergeCell ref="AO95:AP95"/>
    <mergeCell ref="AQ95:AR95"/>
    <mergeCell ref="AS95:AT95"/>
    <mergeCell ref="S97:T97"/>
    <mergeCell ref="U97:V97"/>
    <mergeCell ref="W97:X97"/>
    <mergeCell ref="Y97:Z97"/>
    <mergeCell ref="AA97:AB97"/>
    <mergeCell ref="AC97:AD97"/>
    <mergeCell ref="AE97:AF97"/>
    <mergeCell ref="AG97:AH97"/>
    <mergeCell ref="AI97:AJ97"/>
    <mergeCell ref="AK97:AL97"/>
    <mergeCell ref="AM97:AN97"/>
    <mergeCell ref="AO97:AP97"/>
    <mergeCell ref="AQ97:AR97"/>
    <mergeCell ref="AS97:AT97"/>
    <mergeCell ref="BI97:BJ97"/>
    <mergeCell ref="BK97:BL97"/>
    <mergeCell ref="BM97:BN97"/>
    <mergeCell ref="BO97:BQ97"/>
    <mergeCell ref="BS97:BT97"/>
    <mergeCell ref="BU97:CA97"/>
    <mergeCell ref="CB97:CH97"/>
    <mergeCell ref="AU97:AV97"/>
    <mergeCell ref="AW97:AX97"/>
    <mergeCell ref="AY97:AZ97"/>
    <mergeCell ref="BA97:BB97"/>
    <mergeCell ref="BC97:BD97"/>
    <mergeCell ref="BO94:BQ94"/>
    <mergeCell ref="BS94:BT94"/>
    <mergeCell ref="BU94:CA94"/>
    <mergeCell ref="CB94:CH94"/>
    <mergeCell ref="AU94:AV94"/>
    <mergeCell ref="AW94:AX94"/>
    <mergeCell ref="AY94:AZ94"/>
    <mergeCell ref="BA94:BB94"/>
    <mergeCell ref="BC94:BD94"/>
    <mergeCell ref="BE94:BF94"/>
    <mergeCell ref="BG94:BH94"/>
    <mergeCell ref="B94:C94"/>
    <mergeCell ref="D94:F94"/>
    <mergeCell ref="G94:H94"/>
    <mergeCell ref="K94:L94"/>
    <mergeCell ref="M94:N94"/>
    <mergeCell ref="O94:P94"/>
    <mergeCell ref="Q94:R94"/>
    <mergeCell ref="BM102:BN102"/>
    <mergeCell ref="BO102:BQ102"/>
    <mergeCell ref="AY102:AZ102"/>
    <mergeCell ref="BA102:BB102"/>
    <mergeCell ref="BC102:BD102"/>
    <mergeCell ref="BE102:BF102"/>
    <mergeCell ref="BG102:BH102"/>
    <mergeCell ref="BI102:BJ102"/>
    <mergeCell ref="BK102:BL102"/>
    <mergeCell ref="S101:T101"/>
    <mergeCell ref="U101:V101"/>
    <mergeCell ref="W101:X101"/>
    <mergeCell ref="Y101:Z101"/>
    <mergeCell ref="AA101:AB101"/>
    <mergeCell ref="AC101:AD101"/>
    <mergeCell ref="AE101:AF101"/>
    <mergeCell ref="AG101:AH101"/>
    <mergeCell ref="AI101:AJ101"/>
    <mergeCell ref="AK101:AL101"/>
    <mergeCell ref="AM101:AN101"/>
    <mergeCell ref="AO101:AP101"/>
    <mergeCell ref="AQ101:AR101"/>
    <mergeCell ref="AS101:AT101"/>
    <mergeCell ref="B101:C101"/>
    <mergeCell ref="D101:F101"/>
    <mergeCell ref="G101:H101"/>
    <mergeCell ref="K101:L101"/>
    <mergeCell ref="M101:N101"/>
    <mergeCell ref="O101:P101"/>
    <mergeCell ref="Q101:R101"/>
    <mergeCell ref="B102:C102"/>
    <mergeCell ref="D102:F102"/>
    <mergeCell ref="G102:H102"/>
    <mergeCell ref="K102:L102"/>
    <mergeCell ref="M102:N102"/>
    <mergeCell ref="O102:P102"/>
    <mergeCell ref="Q102:R102"/>
    <mergeCell ref="S102:T102"/>
    <mergeCell ref="U102:V102"/>
    <mergeCell ref="W102:X102"/>
    <mergeCell ref="Y102:Z102"/>
    <mergeCell ref="AA102:AB102"/>
    <mergeCell ref="AC102:AD102"/>
    <mergeCell ref="AE102:AF102"/>
    <mergeCell ref="AU101:AV101"/>
    <mergeCell ref="AW101:AX101"/>
    <mergeCell ref="B91:C91"/>
    <mergeCell ref="D91:F91"/>
    <mergeCell ref="G91:H91"/>
    <mergeCell ref="K91:L91"/>
    <mergeCell ref="M91:N91"/>
    <mergeCell ref="O91:P91"/>
    <mergeCell ref="Q91:R91"/>
    <mergeCell ref="AU93:AV93"/>
    <mergeCell ref="AW93:AX93"/>
    <mergeCell ref="AG93:AH93"/>
    <mergeCell ref="AI93:AJ93"/>
    <mergeCell ref="AK93:AL93"/>
    <mergeCell ref="AM93:AN93"/>
    <mergeCell ref="AO93:AP93"/>
    <mergeCell ref="AQ93:AR93"/>
    <mergeCell ref="AS93:AT93"/>
    <mergeCell ref="S94:T94"/>
    <mergeCell ref="U94:V94"/>
    <mergeCell ref="W94:X94"/>
    <mergeCell ref="Y94:Z94"/>
    <mergeCell ref="AA94:AB94"/>
    <mergeCell ref="AC94:AD94"/>
    <mergeCell ref="AE94:AF94"/>
    <mergeCell ref="AG94:AH94"/>
    <mergeCell ref="AI94:AJ94"/>
    <mergeCell ref="AK94:AL94"/>
    <mergeCell ref="AM94:AN94"/>
    <mergeCell ref="AO94:AP94"/>
    <mergeCell ref="AQ94:AR94"/>
    <mergeCell ref="AS94:AT94"/>
    <mergeCell ref="BI94:BJ94"/>
    <mergeCell ref="BK94:BL94"/>
    <mergeCell ref="BM94:BN94"/>
    <mergeCell ref="BS90:BT90"/>
    <mergeCell ref="BU90:CA90"/>
    <mergeCell ref="CB90:CH90"/>
    <mergeCell ref="BI89:BJ89"/>
    <mergeCell ref="BK89:BL89"/>
    <mergeCell ref="BM89:BN89"/>
    <mergeCell ref="BO89:BQ89"/>
    <mergeCell ref="BS89:BT89"/>
    <mergeCell ref="BU89:CA89"/>
    <mergeCell ref="CB89:CH89"/>
    <mergeCell ref="AU90:AV90"/>
    <mergeCell ref="AW90:AX90"/>
    <mergeCell ref="AG90:AH90"/>
    <mergeCell ref="AI90:AJ90"/>
    <mergeCell ref="AK90:AL90"/>
    <mergeCell ref="AM90:AN90"/>
    <mergeCell ref="AO90:AP90"/>
    <mergeCell ref="AQ90:AR90"/>
    <mergeCell ref="AS90:AT90"/>
    <mergeCell ref="S91:T91"/>
    <mergeCell ref="U91:V91"/>
    <mergeCell ref="W91:X91"/>
    <mergeCell ref="Y91:Z91"/>
    <mergeCell ref="AA91:AB91"/>
    <mergeCell ref="AC91:AD91"/>
    <mergeCell ref="AE91:AF91"/>
    <mergeCell ref="AG91:AH91"/>
    <mergeCell ref="AI91:AJ91"/>
    <mergeCell ref="AK91:AL91"/>
    <mergeCell ref="AM91:AN91"/>
    <mergeCell ref="AO91:AP91"/>
    <mergeCell ref="AQ91:AR91"/>
    <mergeCell ref="AS91:AT91"/>
    <mergeCell ref="BI91:BJ91"/>
    <mergeCell ref="BK91:BL91"/>
    <mergeCell ref="BM91:BN91"/>
    <mergeCell ref="BO91:BQ91"/>
    <mergeCell ref="BS91:BT91"/>
    <mergeCell ref="BU91:CA91"/>
    <mergeCell ref="CB91:CH91"/>
    <mergeCell ref="AU91:AV91"/>
    <mergeCell ref="AW91:AX91"/>
    <mergeCell ref="AY91:AZ91"/>
    <mergeCell ref="BA91:BB91"/>
    <mergeCell ref="BC91:BD91"/>
    <mergeCell ref="BE91:BF91"/>
    <mergeCell ref="BG91:BH91"/>
    <mergeCell ref="BE88:BF88"/>
    <mergeCell ref="BG88:BH88"/>
    <mergeCell ref="B88:C88"/>
    <mergeCell ref="D88:F88"/>
    <mergeCell ref="G88:H88"/>
    <mergeCell ref="K88:L88"/>
    <mergeCell ref="M88:N88"/>
    <mergeCell ref="O88:P88"/>
    <mergeCell ref="Q88:R88"/>
    <mergeCell ref="BM90:BN90"/>
    <mergeCell ref="BO90:BQ90"/>
    <mergeCell ref="AY90:AZ90"/>
    <mergeCell ref="BA90:BB90"/>
    <mergeCell ref="BC90:BD90"/>
    <mergeCell ref="BE90:BF90"/>
    <mergeCell ref="BG90:BH90"/>
    <mergeCell ref="BI90:BJ90"/>
    <mergeCell ref="BK90:BL90"/>
    <mergeCell ref="S89:T89"/>
    <mergeCell ref="U89:V89"/>
    <mergeCell ref="W89:X89"/>
    <mergeCell ref="Y89:Z89"/>
    <mergeCell ref="AA89:AB89"/>
    <mergeCell ref="AC89:AD89"/>
    <mergeCell ref="AE89:AF89"/>
    <mergeCell ref="AG89:AH89"/>
    <mergeCell ref="AI89:AJ89"/>
    <mergeCell ref="AK89:AL89"/>
    <mergeCell ref="AM89:AN89"/>
    <mergeCell ref="AO89:AP89"/>
    <mergeCell ref="AQ89:AR89"/>
    <mergeCell ref="AS89:AT89"/>
    <mergeCell ref="B89:C89"/>
    <mergeCell ref="D89:F89"/>
    <mergeCell ref="G89:H89"/>
    <mergeCell ref="K89:L89"/>
    <mergeCell ref="M89:N89"/>
    <mergeCell ref="O89:P89"/>
    <mergeCell ref="Q89:R89"/>
    <mergeCell ref="B90:C90"/>
    <mergeCell ref="D90:F90"/>
    <mergeCell ref="G90:H90"/>
    <mergeCell ref="K90:L90"/>
    <mergeCell ref="M90:N90"/>
    <mergeCell ref="O90:P90"/>
    <mergeCell ref="Q90:R90"/>
    <mergeCell ref="S90:T90"/>
    <mergeCell ref="U90:V90"/>
    <mergeCell ref="W90:X90"/>
    <mergeCell ref="Y90:Z90"/>
    <mergeCell ref="AA90:AB90"/>
    <mergeCell ref="AC90:AD90"/>
    <mergeCell ref="AE90:AF90"/>
    <mergeCell ref="AU89:AV89"/>
    <mergeCell ref="AW89:AX89"/>
    <mergeCell ref="AY89:AZ89"/>
    <mergeCell ref="BA89:BB89"/>
    <mergeCell ref="BC89:BD89"/>
    <mergeCell ref="BE89:BF89"/>
    <mergeCell ref="BG89:BH89"/>
    <mergeCell ref="B86:C86"/>
    <mergeCell ref="D86:F86"/>
    <mergeCell ref="G86:H86"/>
    <mergeCell ref="K86:L86"/>
    <mergeCell ref="M86:N86"/>
    <mergeCell ref="O86:P86"/>
    <mergeCell ref="Q86:R86"/>
    <mergeCell ref="B87:C87"/>
    <mergeCell ref="D87:F87"/>
    <mergeCell ref="G87:H87"/>
    <mergeCell ref="K87:L87"/>
    <mergeCell ref="M87:N87"/>
    <mergeCell ref="O87:P87"/>
    <mergeCell ref="Q87:R87"/>
    <mergeCell ref="S87:T87"/>
    <mergeCell ref="U87:V87"/>
    <mergeCell ref="W87:X87"/>
    <mergeCell ref="Y87:Z87"/>
    <mergeCell ref="AA87:AB87"/>
    <mergeCell ref="AC87:AD87"/>
    <mergeCell ref="AE87:AF87"/>
    <mergeCell ref="AU86:AV86"/>
    <mergeCell ref="AW86:AX86"/>
    <mergeCell ref="AY86:AZ86"/>
    <mergeCell ref="BA86:BB86"/>
    <mergeCell ref="BC86:BD86"/>
    <mergeCell ref="BE86:BF86"/>
    <mergeCell ref="BG86:BH86"/>
    <mergeCell ref="BS87:BT87"/>
    <mergeCell ref="BU87:CA87"/>
    <mergeCell ref="CB87:CH87"/>
    <mergeCell ref="BI86:BJ86"/>
    <mergeCell ref="BK86:BL86"/>
    <mergeCell ref="BM86:BN86"/>
    <mergeCell ref="BO86:BQ86"/>
    <mergeCell ref="BS86:BT86"/>
    <mergeCell ref="BU86:CA86"/>
    <mergeCell ref="CB86:CH86"/>
    <mergeCell ref="AU87:AV87"/>
    <mergeCell ref="AW87:AX87"/>
    <mergeCell ref="AG87:AH87"/>
    <mergeCell ref="AI87:AJ87"/>
    <mergeCell ref="AK87:AL87"/>
    <mergeCell ref="AM87:AN87"/>
    <mergeCell ref="AO87:AP87"/>
    <mergeCell ref="AQ87:AR87"/>
    <mergeCell ref="AS87:AT87"/>
    <mergeCell ref="AY92:AZ92"/>
    <mergeCell ref="BA92:BB92"/>
    <mergeCell ref="BC92:BD92"/>
    <mergeCell ref="BE92:BF92"/>
    <mergeCell ref="BG92:BH92"/>
    <mergeCell ref="BS93:BT93"/>
    <mergeCell ref="BU93:CA93"/>
    <mergeCell ref="CB93:CH93"/>
    <mergeCell ref="BI92:BJ92"/>
    <mergeCell ref="BK92:BL92"/>
    <mergeCell ref="BM92:BN92"/>
    <mergeCell ref="BO92:BQ92"/>
    <mergeCell ref="BS92:BT92"/>
    <mergeCell ref="BU92:CA92"/>
    <mergeCell ref="CB92:CH92"/>
    <mergeCell ref="BM87:BN87"/>
    <mergeCell ref="BO87:BQ87"/>
    <mergeCell ref="AY87:AZ87"/>
    <mergeCell ref="BA87:BB87"/>
    <mergeCell ref="BC87:BD87"/>
    <mergeCell ref="BE87:BF87"/>
    <mergeCell ref="BG87:BH87"/>
    <mergeCell ref="BI87:BJ87"/>
    <mergeCell ref="BK87:BL87"/>
    <mergeCell ref="S86:T86"/>
    <mergeCell ref="U86:V86"/>
    <mergeCell ref="W86:X86"/>
    <mergeCell ref="Y86:Z86"/>
    <mergeCell ref="AA86:AB86"/>
    <mergeCell ref="AC86:AD86"/>
    <mergeCell ref="AE86:AF86"/>
    <mergeCell ref="AG86:AH86"/>
    <mergeCell ref="AI86:AJ86"/>
    <mergeCell ref="AK86:AL86"/>
    <mergeCell ref="AM86:AN86"/>
    <mergeCell ref="AO86:AP86"/>
    <mergeCell ref="AQ86:AR86"/>
    <mergeCell ref="AS86:AT86"/>
    <mergeCell ref="S88:T88"/>
    <mergeCell ref="U88:V88"/>
    <mergeCell ref="W88:X88"/>
    <mergeCell ref="Y88:Z88"/>
    <mergeCell ref="AA88:AB88"/>
    <mergeCell ref="AC88:AD88"/>
    <mergeCell ref="AE88:AF88"/>
    <mergeCell ref="AG88:AH88"/>
    <mergeCell ref="AI88:AJ88"/>
    <mergeCell ref="AK88:AL88"/>
    <mergeCell ref="AM88:AN88"/>
    <mergeCell ref="AO88:AP88"/>
    <mergeCell ref="AQ88:AR88"/>
    <mergeCell ref="AS88:AT88"/>
    <mergeCell ref="BI88:BJ88"/>
    <mergeCell ref="BK88:BL88"/>
    <mergeCell ref="BM88:BN88"/>
    <mergeCell ref="BO88:BQ88"/>
    <mergeCell ref="BS88:BT88"/>
    <mergeCell ref="BU88:CA88"/>
    <mergeCell ref="CB88:CH88"/>
    <mergeCell ref="AU88:AV88"/>
    <mergeCell ref="AW88:AX88"/>
    <mergeCell ref="AY88:AZ88"/>
    <mergeCell ref="BA88:BB88"/>
    <mergeCell ref="BC88:BD88"/>
    <mergeCell ref="BO85:BQ85"/>
    <mergeCell ref="BS85:BT85"/>
    <mergeCell ref="BU85:CA85"/>
    <mergeCell ref="CB85:CH85"/>
    <mergeCell ref="AU85:AV85"/>
    <mergeCell ref="AW85:AX85"/>
    <mergeCell ref="AY85:AZ85"/>
    <mergeCell ref="BA85:BB85"/>
    <mergeCell ref="BC85:BD85"/>
    <mergeCell ref="BE85:BF85"/>
    <mergeCell ref="BG85:BH85"/>
    <mergeCell ref="B85:C85"/>
    <mergeCell ref="D85:F85"/>
    <mergeCell ref="G85:H85"/>
    <mergeCell ref="K85:L85"/>
    <mergeCell ref="M85:N85"/>
    <mergeCell ref="O85:P85"/>
    <mergeCell ref="Q85:R85"/>
    <mergeCell ref="BM93:BN93"/>
    <mergeCell ref="BO93:BQ93"/>
    <mergeCell ref="AY93:AZ93"/>
    <mergeCell ref="BA93:BB93"/>
    <mergeCell ref="BC93:BD93"/>
    <mergeCell ref="BE93:BF93"/>
    <mergeCell ref="BG93:BH93"/>
    <mergeCell ref="BI93:BJ93"/>
    <mergeCell ref="BK93:BL93"/>
    <mergeCell ref="S92:T92"/>
    <mergeCell ref="U92:V92"/>
    <mergeCell ref="W92:X92"/>
    <mergeCell ref="Y92:Z92"/>
    <mergeCell ref="AA92:AB92"/>
    <mergeCell ref="AC92:AD92"/>
    <mergeCell ref="AE92:AF92"/>
    <mergeCell ref="AG92:AH92"/>
    <mergeCell ref="AI92:AJ92"/>
    <mergeCell ref="AK92:AL92"/>
    <mergeCell ref="AM92:AN92"/>
    <mergeCell ref="AO92:AP92"/>
    <mergeCell ref="AQ92:AR92"/>
    <mergeCell ref="AS92:AT92"/>
    <mergeCell ref="B92:C92"/>
    <mergeCell ref="D92:F92"/>
    <mergeCell ref="G92:H92"/>
    <mergeCell ref="K92:L92"/>
    <mergeCell ref="M92:N92"/>
    <mergeCell ref="O92:P92"/>
    <mergeCell ref="Q92:R92"/>
    <mergeCell ref="B93:C93"/>
    <mergeCell ref="D93:F93"/>
    <mergeCell ref="G93:H93"/>
    <mergeCell ref="K93:L93"/>
    <mergeCell ref="M93:N93"/>
    <mergeCell ref="O93:P93"/>
    <mergeCell ref="Q93:R93"/>
    <mergeCell ref="S93:T93"/>
    <mergeCell ref="U93:V93"/>
    <mergeCell ref="W93:X93"/>
    <mergeCell ref="Y93:Z93"/>
    <mergeCell ref="AA93:AB93"/>
    <mergeCell ref="AC93:AD93"/>
    <mergeCell ref="AE93:AF93"/>
    <mergeCell ref="AU92:AV92"/>
    <mergeCell ref="AW92:AX92"/>
    <mergeCell ref="B82:C82"/>
    <mergeCell ref="D82:F82"/>
    <mergeCell ref="G82:H82"/>
    <mergeCell ref="K82:L82"/>
    <mergeCell ref="M82:N82"/>
    <mergeCell ref="O82:P82"/>
    <mergeCell ref="Q82:R82"/>
    <mergeCell ref="AU84:AV84"/>
    <mergeCell ref="AW84:AX84"/>
    <mergeCell ref="AG84:AH84"/>
    <mergeCell ref="AI84:AJ84"/>
    <mergeCell ref="AK84:AL84"/>
    <mergeCell ref="AM84:AN84"/>
    <mergeCell ref="AO84:AP84"/>
    <mergeCell ref="AQ84:AR84"/>
    <mergeCell ref="AS84:AT84"/>
    <mergeCell ref="S85:T85"/>
    <mergeCell ref="U85:V85"/>
    <mergeCell ref="W85:X85"/>
    <mergeCell ref="Y85:Z85"/>
    <mergeCell ref="AA85:AB85"/>
    <mergeCell ref="AC85:AD85"/>
    <mergeCell ref="AE85:AF85"/>
    <mergeCell ref="AG85:AH85"/>
    <mergeCell ref="AI85:AJ85"/>
    <mergeCell ref="AK85:AL85"/>
    <mergeCell ref="AM85:AN85"/>
    <mergeCell ref="AO85:AP85"/>
    <mergeCell ref="AQ85:AR85"/>
    <mergeCell ref="AS85:AT85"/>
    <mergeCell ref="BI85:BJ85"/>
    <mergeCell ref="BK85:BL85"/>
    <mergeCell ref="BM85:BN85"/>
    <mergeCell ref="BS81:BT81"/>
    <mergeCell ref="BU81:CA81"/>
    <mergeCell ref="CB81:CH81"/>
    <mergeCell ref="BI80:BJ80"/>
    <mergeCell ref="BK80:BL80"/>
    <mergeCell ref="BM80:BN80"/>
    <mergeCell ref="BO80:BQ80"/>
    <mergeCell ref="BS80:BT80"/>
    <mergeCell ref="BU80:CA80"/>
    <mergeCell ref="CB80:CH80"/>
    <mergeCell ref="AU81:AV81"/>
    <mergeCell ref="AW81:AX81"/>
    <mergeCell ref="AG81:AH81"/>
    <mergeCell ref="AI81:AJ81"/>
    <mergeCell ref="AK81:AL81"/>
    <mergeCell ref="AM81:AN81"/>
    <mergeCell ref="AO81:AP81"/>
    <mergeCell ref="AQ81:AR81"/>
    <mergeCell ref="AS81:AT81"/>
    <mergeCell ref="S82:T82"/>
    <mergeCell ref="U82:V82"/>
    <mergeCell ref="W82:X82"/>
    <mergeCell ref="Y82:Z82"/>
    <mergeCell ref="AA82:AB82"/>
    <mergeCell ref="AC82:AD82"/>
    <mergeCell ref="AE82:AF82"/>
    <mergeCell ref="AG82:AH82"/>
    <mergeCell ref="AI82:AJ82"/>
    <mergeCell ref="AK82:AL82"/>
    <mergeCell ref="AM82:AN82"/>
    <mergeCell ref="AO82:AP82"/>
    <mergeCell ref="AQ82:AR82"/>
    <mergeCell ref="AS82:AT82"/>
    <mergeCell ref="BI82:BJ82"/>
    <mergeCell ref="BK82:BL82"/>
    <mergeCell ref="BM82:BN82"/>
    <mergeCell ref="BO82:BQ82"/>
    <mergeCell ref="BS82:BT82"/>
    <mergeCell ref="BU82:CA82"/>
    <mergeCell ref="CB82:CH82"/>
    <mergeCell ref="AU82:AV82"/>
    <mergeCell ref="AW82:AX82"/>
    <mergeCell ref="AY82:AZ82"/>
    <mergeCell ref="BA82:BB82"/>
    <mergeCell ref="BC82:BD82"/>
    <mergeCell ref="BE82:BF82"/>
    <mergeCell ref="BG82:BH82"/>
    <mergeCell ref="BE79:BF79"/>
    <mergeCell ref="BG79:BH79"/>
    <mergeCell ref="B79:C79"/>
    <mergeCell ref="D79:F79"/>
    <mergeCell ref="G79:H79"/>
    <mergeCell ref="K79:L79"/>
    <mergeCell ref="M79:N79"/>
    <mergeCell ref="O79:P79"/>
    <mergeCell ref="Q79:R79"/>
    <mergeCell ref="BM81:BN81"/>
    <mergeCell ref="BO81:BQ81"/>
    <mergeCell ref="AY81:AZ81"/>
    <mergeCell ref="BA81:BB81"/>
    <mergeCell ref="BC81:BD81"/>
    <mergeCell ref="BE81:BF81"/>
    <mergeCell ref="BG81:BH81"/>
    <mergeCell ref="BI81:BJ81"/>
    <mergeCell ref="BK81:BL81"/>
    <mergeCell ref="S80:T80"/>
    <mergeCell ref="U80:V80"/>
    <mergeCell ref="W80:X80"/>
    <mergeCell ref="Y80:Z80"/>
    <mergeCell ref="AA80:AB80"/>
    <mergeCell ref="AC80:AD80"/>
    <mergeCell ref="AE80:AF80"/>
    <mergeCell ref="AG80:AH80"/>
    <mergeCell ref="AI80:AJ80"/>
    <mergeCell ref="AK80:AL80"/>
    <mergeCell ref="AM80:AN80"/>
    <mergeCell ref="AO80:AP80"/>
    <mergeCell ref="AQ80:AR80"/>
    <mergeCell ref="AS80:AT80"/>
    <mergeCell ref="B80:C80"/>
    <mergeCell ref="D80:F80"/>
    <mergeCell ref="G80:H80"/>
    <mergeCell ref="K80:L80"/>
    <mergeCell ref="M80:N80"/>
    <mergeCell ref="O80:P80"/>
    <mergeCell ref="Q80:R80"/>
    <mergeCell ref="B81:C81"/>
    <mergeCell ref="D81:F81"/>
    <mergeCell ref="G81:H81"/>
    <mergeCell ref="K81:L81"/>
    <mergeCell ref="M81:N81"/>
    <mergeCell ref="O81:P81"/>
    <mergeCell ref="Q81:R81"/>
    <mergeCell ref="S81:T81"/>
    <mergeCell ref="U81:V81"/>
    <mergeCell ref="W81:X81"/>
    <mergeCell ref="Y81:Z81"/>
    <mergeCell ref="AA81:AB81"/>
    <mergeCell ref="AC81:AD81"/>
    <mergeCell ref="AE81:AF81"/>
    <mergeCell ref="AU80:AV80"/>
    <mergeCell ref="AW80:AX80"/>
    <mergeCell ref="AY80:AZ80"/>
    <mergeCell ref="BA80:BB80"/>
    <mergeCell ref="BC80:BD80"/>
    <mergeCell ref="BE80:BF80"/>
    <mergeCell ref="BG80:BH80"/>
    <mergeCell ref="B77:C77"/>
    <mergeCell ref="D77:F77"/>
    <mergeCell ref="G77:H77"/>
    <mergeCell ref="K77:L77"/>
    <mergeCell ref="M77:N77"/>
    <mergeCell ref="O77:P77"/>
    <mergeCell ref="Q77:R77"/>
    <mergeCell ref="B78:C78"/>
    <mergeCell ref="D78:F78"/>
    <mergeCell ref="G78:H78"/>
    <mergeCell ref="K78:L78"/>
    <mergeCell ref="M78:N78"/>
    <mergeCell ref="O78:P78"/>
    <mergeCell ref="Q78:R78"/>
    <mergeCell ref="S78:T78"/>
    <mergeCell ref="U78:V78"/>
    <mergeCell ref="W78:X78"/>
    <mergeCell ref="Y78:Z78"/>
    <mergeCell ref="AA78:AB78"/>
    <mergeCell ref="AC78:AD78"/>
    <mergeCell ref="AE78:AF78"/>
    <mergeCell ref="AU77:AV77"/>
    <mergeCell ref="AW77:AX77"/>
    <mergeCell ref="AY77:AZ77"/>
    <mergeCell ref="BA77:BB77"/>
    <mergeCell ref="BC77:BD77"/>
    <mergeCell ref="BE77:BF77"/>
    <mergeCell ref="BG77:BH77"/>
    <mergeCell ref="BS78:BT78"/>
    <mergeCell ref="BU78:CA78"/>
    <mergeCell ref="CB78:CH78"/>
    <mergeCell ref="BI77:BJ77"/>
    <mergeCell ref="BK77:BL77"/>
    <mergeCell ref="BM77:BN77"/>
    <mergeCell ref="BO77:BQ77"/>
    <mergeCell ref="BS77:BT77"/>
    <mergeCell ref="BU77:CA77"/>
    <mergeCell ref="CB77:CH77"/>
    <mergeCell ref="AU78:AV78"/>
    <mergeCell ref="AW78:AX78"/>
    <mergeCell ref="AG78:AH78"/>
    <mergeCell ref="AI78:AJ78"/>
    <mergeCell ref="AK78:AL78"/>
    <mergeCell ref="AM78:AN78"/>
    <mergeCell ref="AO78:AP78"/>
    <mergeCell ref="AQ78:AR78"/>
    <mergeCell ref="AS78:AT78"/>
    <mergeCell ref="AY83:AZ83"/>
    <mergeCell ref="BA83:BB83"/>
    <mergeCell ref="BC83:BD83"/>
    <mergeCell ref="BE83:BF83"/>
    <mergeCell ref="BG83:BH83"/>
    <mergeCell ref="BS84:BT84"/>
    <mergeCell ref="BU84:CA84"/>
    <mergeCell ref="CB84:CH84"/>
    <mergeCell ref="BI83:BJ83"/>
    <mergeCell ref="BK83:BL83"/>
    <mergeCell ref="BM83:BN83"/>
    <mergeCell ref="BO83:BQ83"/>
    <mergeCell ref="BS83:BT83"/>
    <mergeCell ref="BU83:CA83"/>
    <mergeCell ref="CB83:CH83"/>
    <mergeCell ref="BM78:BN78"/>
    <mergeCell ref="BO78:BQ78"/>
    <mergeCell ref="AY78:AZ78"/>
    <mergeCell ref="BA78:BB78"/>
    <mergeCell ref="BC78:BD78"/>
    <mergeCell ref="BE78:BF78"/>
    <mergeCell ref="BG78:BH78"/>
    <mergeCell ref="BI78:BJ78"/>
    <mergeCell ref="BK78:BL78"/>
    <mergeCell ref="S77:T77"/>
    <mergeCell ref="U77:V77"/>
    <mergeCell ref="W77:X77"/>
    <mergeCell ref="Y77:Z77"/>
    <mergeCell ref="AA77:AB77"/>
    <mergeCell ref="AC77:AD77"/>
    <mergeCell ref="AE77:AF77"/>
    <mergeCell ref="AG77:AH77"/>
    <mergeCell ref="AI77:AJ77"/>
    <mergeCell ref="AK77:AL77"/>
    <mergeCell ref="AM77:AN77"/>
    <mergeCell ref="AO77:AP77"/>
    <mergeCell ref="AQ77:AR77"/>
    <mergeCell ref="AS77:AT77"/>
    <mergeCell ref="S79:T79"/>
    <mergeCell ref="U79:V79"/>
    <mergeCell ref="W79:X79"/>
    <mergeCell ref="Y79:Z79"/>
    <mergeCell ref="AA79:AB79"/>
    <mergeCell ref="AC79:AD79"/>
    <mergeCell ref="AE79:AF79"/>
    <mergeCell ref="AG79:AH79"/>
    <mergeCell ref="AI79:AJ79"/>
    <mergeCell ref="AK79:AL79"/>
    <mergeCell ref="AM79:AN79"/>
    <mergeCell ref="AO79:AP79"/>
    <mergeCell ref="AQ79:AR79"/>
    <mergeCell ref="AS79:AT79"/>
    <mergeCell ref="BI79:BJ79"/>
    <mergeCell ref="BK79:BL79"/>
    <mergeCell ref="BM79:BN79"/>
    <mergeCell ref="BO79:BQ79"/>
    <mergeCell ref="BS79:BT79"/>
    <mergeCell ref="BU79:CA79"/>
    <mergeCell ref="CB79:CH79"/>
    <mergeCell ref="AU79:AV79"/>
    <mergeCell ref="AW79:AX79"/>
    <mergeCell ref="AY79:AZ79"/>
    <mergeCell ref="BA79:BB79"/>
    <mergeCell ref="BC79:BD79"/>
    <mergeCell ref="BO76:BQ76"/>
    <mergeCell ref="BS76:BT76"/>
    <mergeCell ref="BU76:CA76"/>
    <mergeCell ref="CB76:CH76"/>
    <mergeCell ref="AU76:AV76"/>
    <mergeCell ref="AW76:AX76"/>
    <mergeCell ref="AY76:AZ76"/>
    <mergeCell ref="BA76:BB76"/>
    <mergeCell ref="BC76:BD76"/>
    <mergeCell ref="BE76:BF76"/>
    <mergeCell ref="BG76:BH76"/>
    <mergeCell ref="B76:C76"/>
    <mergeCell ref="D76:F76"/>
    <mergeCell ref="G76:H76"/>
    <mergeCell ref="K76:L76"/>
    <mergeCell ref="M76:N76"/>
    <mergeCell ref="O76:P76"/>
    <mergeCell ref="Q76:R76"/>
    <mergeCell ref="BM84:BN84"/>
    <mergeCell ref="BO84:BQ84"/>
    <mergeCell ref="AY84:AZ84"/>
    <mergeCell ref="BA84:BB84"/>
    <mergeCell ref="BC84:BD84"/>
    <mergeCell ref="BE84:BF84"/>
    <mergeCell ref="BG84:BH84"/>
    <mergeCell ref="BI84:BJ84"/>
    <mergeCell ref="BK84:BL84"/>
    <mergeCell ref="S83:T83"/>
    <mergeCell ref="U83:V83"/>
    <mergeCell ref="W83:X83"/>
    <mergeCell ref="Y83:Z83"/>
    <mergeCell ref="AA83:AB83"/>
    <mergeCell ref="AC83:AD83"/>
    <mergeCell ref="AE83:AF83"/>
    <mergeCell ref="AG83:AH83"/>
    <mergeCell ref="AI83:AJ83"/>
    <mergeCell ref="AK83:AL83"/>
    <mergeCell ref="AM83:AN83"/>
    <mergeCell ref="AO83:AP83"/>
    <mergeCell ref="AQ83:AR83"/>
    <mergeCell ref="AS83:AT83"/>
    <mergeCell ref="B83:C83"/>
    <mergeCell ref="D83:F83"/>
    <mergeCell ref="G83:H83"/>
    <mergeCell ref="K83:L83"/>
    <mergeCell ref="M83:N83"/>
    <mergeCell ref="O83:P83"/>
    <mergeCell ref="Q83:R83"/>
    <mergeCell ref="B84:C84"/>
    <mergeCell ref="D84:F84"/>
    <mergeCell ref="G84:H84"/>
    <mergeCell ref="K84:L84"/>
    <mergeCell ref="M84:N84"/>
    <mergeCell ref="O84:P84"/>
    <mergeCell ref="Q84:R84"/>
    <mergeCell ref="S84:T84"/>
    <mergeCell ref="U84:V84"/>
    <mergeCell ref="W84:X84"/>
    <mergeCell ref="Y84:Z84"/>
    <mergeCell ref="AA84:AB84"/>
    <mergeCell ref="AC84:AD84"/>
    <mergeCell ref="AE84:AF84"/>
    <mergeCell ref="AU83:AV83"/>
    <mergeCell ref="AW83:AX83"/>
    <mergeCell ref="B73:C73"/>
    <mergeCell ref="D73:F73"/>
    <mergeCell ref="G73:H73"/>
    <mergeCell ref="K73:L73"/>
    <mergeCell ref="M73:N73"/>
    <mergeCell ref="O73:P73"/>
    <mergeCell ref="Q73:R73"/>
    <mergeCell ref="AU75:AV75"/>
    <mergeCell ref="AW75:AX75"/>
    <mergeCell ref="AG75:AH75"/>
    <mergeCell ref="AI75:AJ75"/>
    <mergeCell ref="AK75:AL75"/>
    <mergeCell ref="AM75:AN75"/>
    <mergeCell ref="AO75:AP75"/>
    <mergeCell ref="AQ75:AR75"/>
    <mergeCell ref="AS75:AT75"/>
    <mergeCell ref="S76:T76"/>
    <mergeCell ref="U76:V76"/>
    <mergeCell ref="W76:X76"/>
    <mergeCell ref="Y76:Z76"/>
    <mergeCell ref="AA76:AB76"/>
    <mergeCell ref="AC76:AD76"/>
    <mergeCell ref="AE76:AF76"/>
    <mergeCell ref="AG76:AH76"/>
    <mergeCell ref="AI76:AJ76"/>
    <mergeCell ref="AK76:AL76"/>
    <mergeCell ref="AM76:AN76"/>
    <mergeCell ref="AO76:AP76"/>
    <mergeCell ref="AQ76:AR76"/>
    <mergeCell ref="AS76:AT76"/>
    <mergeCell ref="BI76:BJ76"/>
    <mergeCell ref="BK76:BL76"/>
    <mergeCell ref="BM76:BN76"/>
    <mergeCell ref="BS72:BT72"/>
    <mergeCell ref="BU72:CA72"/>
    <mergeCell ref="CB72:CH72"/>
    <mergeCell ref="BI71:BJ71"/>
    <mergeCell ref="BK71:BL71"/>
    <mergeCell ref="BM71:BN71"/>
    <mergeCell ref="BO71:BQ71"/>
    <mergeCell ref="BS71:BT71"/>
    <mergeCell ref="BU71:CA71"/>
    <mergeCell ref="CB71:CH71"/>
    <mergeCell ref="AU72:AV72"/>
    <mergeCell ref="AW72:AX72"/>
    <mergeCell ref="AG72:AH72"/>
    <mergeCell ref="AI72:AJ72"/>
    <mergeCell ref="AK72:AL72"/>
    <mergeCell ref="AM72:AN72"/>
    <mergeCell ref="AO72:AP72"/>
    <mergeCell ref="AQ72:AR72"/>
    <mergeCell ref="AS72:AT72"/>
    <mergeCell ref="S73:T73"/>
    <mergeCell ref="U73:V73"/>
    <mergeCell ref="W73:X73"/>
    <mergeCell ref="Y73:Z73"/>
    <mergeCell ref="AA73:AB73"/>
    <mergeCell ref="AC73:AD73"/>
    <mergeCell ref="AE73:AF73"/>
    <mergeCell ref="AG73:AH73"/>
    <mergeCell ref="AI73:AJ73"/>
    <mergeCell ref="AK73:AL73"/>
    <mergeCell ref="AM73:AN73"/>
    <mergeCell ref="AO73:AP73"/>
    <mergeCell ref="AQ73:AR73"/>
    <mergeCell ref="AS73:AT73"/>
    <mergeCell ref="BI73:BJ73"/>
    <mergeCell ref="BK73:BL73"/>
    <mergeCell ref="BM73:BN73"/>
    <mergeCell ref="BO73:BQ73"/>
    <mergeCell ref="BS73:BT73"/>
    <mergeCell ref="BU73:CA73"/>
    <mergeCell ref="CB73:CH73"/>
    <mergeCell ref="AU73:AV73"/>
    <mergeCell ref="AW73:AX73"/>
    <mergeCell ref="AY73:AZ73"/>
    <mergeCell ref="BA73:BB73"/>
    <mergeCell ref="BC73:BD73"/>
    <mergeCell ref="BE73:BF73"/>
    <mergeCell ref="BG73:BH73"/>
    <mergeCell ref="BE70:BF70"/>
    <mergeCell ref="BG70:BH70"/>
    <mergeCell ref="B70:C70"/>
    <mergeCell ref="D70:F70"/>
    <mergeCell ref="G70:H70"/>
    <mergeCell ref="K70:L70"/>
    <mergeCell ref="M70:N70"/>
    <mergeCell ref="O70:P70"/>
    <mergeCell ref="Q70:R70"/>
    <mergeCell ref="BM72:BN72"/>
    <mergeCell ref="BO72:BQ72"/>
    <mergeCell ref="AY72:AZ72"/>
    <mergeCell ref="BA72:BB72"/>
    <mergeCell ref="BC72:BD72"/>
    <mergeCell ref="BE72:BF72"/>
    <mergeCell ref="BG72:BH72"/>
    <mergeCell ref="BI72:BJ72"/>
    <mergeCell ref="BK72:BL72"/>
    <mergeCell ref="S71:T71"/>
    <mergeCell ref="U71:V71"/>
    <mergeCell ref="W71:X71"/>
    <mergeCell ref="Y71:Z71"/>
    <mergeCell ref="AA71:AB71"/>
    <mergeCell ref="AC71:AD71"/>
    <mergeCell ref="AE71:AF71"/>
    <mergeCell ref="AG71:AH71"/>
    <mergeCell ref="AI71:AJ71"/>
    <mergeCell ref="AK71:AL71"/>
    <mergeCell ref="AM71:AN71"/>
    <mergeCell ref="AO71:AP71"/>
    <mergeCell ref="AQ71:AR71"/>
    <mergeCell ref="AS71:AT71"/>
    <mergeCell ref="B71:C71"/>
    <mergeCell ref="D71:F71"/>
    <mergeCell ref="G71:H71"/>
    <mergeCell ref="K71:L71"/>
    <mergeCell ref="M71:N71"/>
    <mergeCell ref="O71:P71"/>
    <mergeCell ref="Q71:R71"/>
    <mergeCell ref="B72:C72"/>
    <mergeCell ref="D72:F72"/>
    <mergeCell ref="G72:H72"/>
    <mergeCell ref="K72:L72"/>
    <mergeCell ref="M72:N72"/>
    <mergeCell ref="O72:P72"/>
    <mergeCell ref="Q72:R72"/>
    <mergeCell ref="S72:T72"/>
    <mergeCell ref="U72:V72"/>
    <mergeCell ref="W72:X72"/>
    <mergeCell ref="Y72:Z72"/>
    <mergeCell ref="AA72:AB72"/>
    <mergeCell ref="AC72:AD72"/>
    <mergeCell ref="AE72:AF72"/>
    <mergeCell ref="AU71:AV71"/>
    <mergeCell ref="AW71:AX71"/>
    <mergeCell ref="AY71:AZ71"/>
    <mergeCell ref="BA71:BB71"/>
    <mergeCell ref="BC71:BD71"/>
    <mergeCell ref="BE71:BF71"/>
    <mergeCell ref="BG71:BH71"/>
    <mergeCell ref="B68:C68"/>
    <mergeCell ref="D68:F68"/>
    <mergeCell ref="G68:H68"/>
    <mergeCell ref="K68:L68"/>
    <mergeCell ref="M68:N68"/>
    <mergeCell ref="O68:P68"/>
    <mergeCell ref="Q68:R68"/>
    <mergeCell ref="B69:C69"/>
    <mergeCell ref="D69:F69"/>
    <mergeCell ref="G69:H69"/>
    <mergeCell ref="K69:L69"/>
    <mergeCell ref="M69:N69"/>
    <mergeCell ref="O69:P69"/>
    <mergeCell ref="Q69:R69"/>
    <mergeCell ref="S69:T69"/>
    <mergeCell ref="U69:V69"/>
    <mergeCell ref="W69:X69"/>
    <mergeCell ref="Y69:Z69"/>
    <mergeCell ref="AA69:AB69"/>
    <mergeCell ref="AC69:AD69"/>
    <mergeCell ref="AE69:AF69"/>
    <mergeCell ref="AU68:AV68"/>
    <mergeCell ref="AW68:AX68"/>
    <mergeCell ref="AY68:AZ68"/>
    <mergeCell ref="BA68:BB68"/>
    <mergeCell ref="BC68:BD68"/>
    <mergeCell ref="BE68:BF68"/>
    <mergeCell ref="BG68:BH68"/>
    <mergeCell ref="BS69:BT69"/>
    <mergeCell ref="BU69:CA69"/>
    <mergeCell ref="CB69:CH69"/>
    <mergeCell ref="BI68:BJ68"/>
    <mergeCell ref="BK68:BL68"/>
    <mergeCell ref="BM68:BN68"/>
    <mergeCell ref="BO68:BQ68"/>
    <mergeCell ref="BS68:BT68"/>
    <mergeCell ref="BU68:CA68"/>
    <mergeCell ref="CB68:CH68"/>
    <mergeCell ref="AU69:AV69"/>
    <mergeCell ref="AW69:AX69"/>
    <mergeCell ref="AG69:AH69"/>
    <mergeCell ref="AI69:AJ69"/>
    <mergeCell ref="AK69:AL69"/>
    <mergeCell ref="AM69:AN69"/>
    <mergeCell ref="AO69:AP69"/>
    <mergeCell ref="AQ69:AR69"/>
    <mergeCell ref="AS69:AT69"/>
    <mergeCell ref="AY74:AZ74"/>
    <mergeCell ref="BA74:BB74"/>
    <mergeCell ref="BC74:BD74"/>
    <mergeCell ref="BE74:BF74"/>
    <mergeCell ref="BG74:BH74"/>
    <mergeCell ref="BS75:BT75"/>
    <mergeCell ref="BU75:CA75"/>
    <mergeCell ref="CB75:CH75"/>
    <mergeCell ref="BI74:BJ74"/>
    <mergeCell ref="BK74:BL74"/>
    <mergeCell ref="BM74:BN74"/>
    <mergeCell ref="BO74:BQ74"/>
    <mergeCell ref="BS74:BT74"/>
    <mergeCell ref="BU74:CA74"/>
    <mergeCell ref="CB74:CH74"/>
    <mergeCell ref="BM69:BN69"/>
    <mergeCell ref="BO69:BQ69"/>
    <mergeCell ref="AY69:AZ69"/>
    <mergeCell ref="BA69:BB69"/>
    <mergeCell ref="BC69:BD69"/>
    <mergeCell ref="BE69:BF69"/>
    <mergeCell ref="BG69:BH69"/>
    <mergeCell ref="BI69:BJ69"/>
    <mergeCell ref="BK69:BL69"/>
    <mergeCell ref="S68:T68"/>
    <mergeCell ref="U68:V68"/>
    <mergeCell ref="W68:X68"/>
    <mergeCell ref="Y68:Z68"/>
    <mergeCell ref="AA68:AB68"/>
    <mergeCell ref="AC68:AD68"/>
    <mergeCell ref="AE68:AF68"/>
    <mergeCell ref="AG68:AH68"/>
    <mergeCell ref="AI68:AJ68"/>
    <mergeCell ref="AK68:AL68"/>
    <mergeCell ref="AM68:AN68"/>
    <mergeCell ref="AO68:AP68"/>
    <mergeCell ref="AQ68:AR68"/>
    <mergeCell ref="AS68:AT68"/>
    <mergeCell ref="S70:T70"/>
    <mergeCell ref="U70:V70"/>
    <mergeCell ref="W70:X70"/>
    <mergeCell ref="Y70:Z70"/>
    <mergeCell ref="AA70:AB70"/>
    <mergeCell ref="AC70:AD70"/>
    <mergeCell ref="AE70:AF70"/>
    <mergeCell ref="AG70:AH70"/>
    <mergeCell ref="AI70:AJ70"/>
    <mergeCell ref="AK70:AL70"/>
    <mergeCell ref="AM70:AN70"/>
    <mergeCell ref="AO70:AP70"/>
    <mergeCell ref="AQ70:AR70"/>
    <mergeCell ref="AS70:AT70"/>
    <mergeCell ref="BI70:BJ70"/>
    <mergeCell ref="BK70:BL70"/>
    <mergeCell ref="BM70:BN70"/>
    <mergeCell ref="BO70:BQ70"/>
    <mergeCell ref="BS70:BT70"/>
    <mergeCell ref="BU70:CA70"/>
    <mergeCell ref="CB70:CH70"/>
    <mergeCell ref="AU70:AV70"/>
    <mergeCell ref="AW70:AX70"/>
    <mergeCell ref="AY70:AZ70"/>
    <mergeCell ref="BA70:BB70"/>
    <mergeCell ref="BC70:BD70"/>
    <mergeCell ref="BO40:BQ40"/>
    <mergeCell ref="BS40:BT40"/>
    <mergeCell ref="BU40:CA40"/>
    <mergeCell ref="CB40:CH40"/>
    <mergeCell ref="AU40:AV40"/>
    <mergeCell ref="AW40:AX40"/>
    <mergeCell ref="AY40:AZ40"/>
    <mergeCell ref="BA40:BB40"/>
    <mergeCell ref="BC40:BD40"/>
    <mergeCell ref="BE40:BF40"/>
    <mergeCell ref="BG40:BH40"/>
    <mergeCell ref="B40:C40"/>
    <mergeCell ref="D40:F40"/>
    <mergeCell ref="G40:H40"/>
    <mergeCell ref="K40:L40"/>
    <mergeCell ref="M40:N40"/>
    <mergeCell ref="O40:P40"/>
    <mergeCell ref="Q40:R40"/>
    <mergeCell ref="BM75:BN75"/>
    <mergeCell ref="BO75:BQ75"/>
    <mergeCell ref="AY75:AZ75"/>
    <mergeCell ref="BA75:BB75"/>
    <mergeCell ref="BC75:BD75"/>
    <mergeCell ref="BE75:BF75"/>
    <mergeCell ref="BG75:BH75"/>
    <mergeCell ref="BI75:BJ75"/>
    <mergeCell ref="BK75:BL75"/>
    <mergeCell ref="S74:T74"/>
    <mergeCell ref="U74:V74"/>
    <mergeCell ref="W74:X74"/>
    <mergeCell ref="Y74:Z74"/>
    <mergeCell ref="AA74:AB74"/>
    <mergeCell ref="AC74:AD74"/>
    <mergeCell ref="AE74:AF74"/>
    <mergeCell ref="AG74:AH74"/>
    <mergeCell ref="AI74:AJ74"/>
    <mergeCell ref="AK74:AL74"/>
    <mergeCell ref="AM74:AN74"/>
    <mergeCell ref="AO74:AP74"/>
    <mergeCell ref="AQ74:AR74"/>
    <mergeCell ref="AS74:AT74"/>
    <mergeCell ref="B74:C74"/>
    <mergeCell ref="D74:F74"/>
    <mergeCell ref="G74:H74"/>
    <mergeCell ref="K74:L74"/>
    <mergeCell ref="M74:N74"/>
    <mergeCell ref="O74:P74"/>
    <mergeCell ref="Q74:R74"/>
    <mergeCell ref="B75:C75"/>
    <mergeCell ref="D75:F75"/>
    <mergeCell ref="G75:H75"/>
    <mergeCell ref="K75:L75"/>
    <mergeCell ref="M75:N75"/>
    <mergeCell ref="O75:P75"/>
    <mergeCell ref="Q75:R75"/>
    <mergeCell ref="S75:T75"/>
    <mergeCell ref="U75:V75"/>
    <mergeCell ref="W75:X75"/>
    <mergeCell ref="Y75:Z75"/>
    <mergeCell ref="AA75:AB75"/>
    <mergeCell ref="AC75:AD75"/>
    <mergeCell ref="AE75:AF75"/>
    <mergeCell ref="AU74:AV74"/>
    <mergeCell ref="AW74:AX74"/>
    <mergeCell ref="B37:C37"/>
    <mergeCell ref="D37:F37"/>
    <mergeCell ref="G37:H37"/>
    <mergeCell ref="K37:L37"/>
    <mergeCell ref="M37:N37"/>
    <mergeCell ref="O37:P37"/>
    <mergeCell ref="Q37:R37"/>
    <mergeCell ref="AU39:AV39"/>
    <mergeCell ref="AW39:AX39"/>
    <mergeCell ref="AG39:AH39"/>
    <mergeCell ref="AI39:AJ39"/>
    <mergeCell ref="AK39:AL39"/>
    <mergeCell ref="AM39:AN39"/>
    <mergeCell ref="AO39:AP39"/>
    <mergeCell ref="AQ39:AR39"/>
    <mergeCell ref="AS39:AT39"/>
    <mergeCell ref="S40:T40"/>
    <mergeCell ref="U40:V40"/>
    <mergeCell ref="W40:X40"/>
    <mergeCell ref="Y40:Z40"/>
    <mergeCell ref="AA40:AB40"/>
    <mergeCell ref="AC40:AD40"/>
    <mergeCell ref="AE40:AF40"/>
    <mergeCell ref="AG40:AH40"/>
    <mergeCell ref="AI40:AJ40"/>
    <mergeCell ref="AK40:AL40"/>
    <mergeCell ref="AM40:AN40"/>
    <mergeCell ref="AO40:AP40"/>
    <mergeCell ref="AQ40:AR40"/>
    <mergeCell ref="AS40:AT40"/>
    <mergeCell ref="BI40:BJ40"/>
    <mergeCell ref="BK40:BL40"/>
    <mergeCell ref="BM40:BN40"/>
    <mergeCell ref="BS36:BT36"/>
    <mergeCell ref="BU36:CA36"/>
    <mergeCell ref="CB36:CH36"/>
    <mergeCell ref="BI35:BJ35"/>
    <mergeCell ref="BK35:BL35"/>
    <mergeCell ref="BM35:BN35"/>
    <mergeCell ref="BO35:BQ35"/>
    <mergeCell ref="BS35:BT35"/>
    <mergeCell ref="BU35:CA35"/>
    <mergeCell ref="CB35:CH35"/>
    <mergeCell ref="AU36:AV36"/>
    <mergeCell ref="AW36:AX36"/>
    <mergeCell ref="AG36:AH36"/>
    <mergeCell ref="AI36:AJ36"/>
    <mergeCell ref="AK36:AL36"/>
    <mergeCell ref="AM36:AN36"/>
    <mergeCell ref="AO36:AP36"/>
    <mergeCell ref="AQ36:AR36"/>
    <mergeCell ref="AS36:AT36"/>
    <mergeCell ref="S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AT37"/>
    <mergeCell ref="BI37:BJ37"/>
    <mergeCell ref="BK37:BL37"/>
    <mergeCell ref="BM37:BN37"/>
    <mergeCell ref="BO37:BQ37"/>
    <mergeCell ref="BS37:BT37"/>
    <mergeCell ref="BU37:CA37"/>
    <mergeCell ref="CB37:CH37"/>
    <mergeCell ref="AU37:AV37"/>
    <mergeCell ref="AW37:AX37"/>
    <mergeCell ref="AY37:AZ37"/>
    <mergeCell ref="BA37:BB37"/>
    <mergeCell ref="BC37:BD37"/>
    <mergeCell ref="BE37:BF37"/>
    <mergeCell ref="BG37:BH37"/>
    <mergeCell ref="BE34:BF34"/>
    <mergeCell ref="BG34:BH34"/>
    <mergeCell ref="B34:C34"/>
    <mergeCell ref="D34:F34"/>
    <mergeCell ref="G34:H34"/>
    <mergeCell ref="K34:L34"/>
    <mergeCell ref="M34:N34"/>
    <mergeCell ref="O34:P34"/>
    <mergeCell ref="Q34:R34"/>
    <mergeCell ref="BM36:BN36"/>
    <mergeCell ref="BO36:BQ36"/>
    <mergeCell ref="AY36:AZ36"/>
    <mergeCell ref="BA36:BB36"/>
    <mergeCell ref="BC36:BD36"/>
    <mergeCell ref="BE36:BF36"/>
    <mergeCell ref="BG36:BH36"/>
    <mergeCell ref="BI36:BJ36"/>
    <mergeCell ref="BK36:BL36"/>
    <mergeCell ref="S35:T35"/>
    <mergeCell ref="U35:V35"/>
    <mergeCell ref="W35:X35"/>
    <mergeCell ref="Y35:Z35"/>
    <mergeCell ref="AA35:AB35"/>
    <mergeCell ref="AC35:AD35"/>
    <mergeCell ref="AE35:AF35"/>
    <mergeCell ref="AG35:AH35"/>
    <mergeCell ref="AI35:AJ35"/>
    <mergeCell ref="AK35:AL35"/>
    <mergeCell ref="AM35:AN35"/>
    <mergeCell ref="AO35:AP35"/>
    <mergeCell ref="AQ35:AR35"/>
    <mergeCell ref="AS35:AT35"/>
    <mergeCell ref="B35:C35"/>
    <mergeCell ref="D35:F35"/>
    <mergeCell ref="G35:H35"/>
    <mergeCell ref="K35:L35"/>
    <mergeCell ref="M35:N35"/>
    <mergeCell ref="O35:P35"/>
    <mergeCell ref="Q35:R35"/>
    <mergeCell ref="B36:C36"/>
    <mergeCell ref="D36:F36"/>
    <mergeCell ref="G36:H36"/>
    <mergeCell ref="K36:L36"/>
    <mergeCell ref="M36:N36"/>
    <mergeCell ref="O36:P36"/>
    <mergeCell ref="Q36:R36"/>
    <mergeCell ref="S36:T36"/>
    <mergeCell ref="U36:V36"/>
    <mergeCell ref="W36:X36"/>
    <mergeCell ref="Y36:Z36"/>
    <mergeCell ref="AA36:AB36"/>
    <mergeCell ref="AC36:AD36"/>
    <mergeCell ref="AE36:AF36"/>
    <mergeCell ref="AU35:AV35"/>
    <mergeCell ref="AW35:AX35"/>
    <mergeCell ref="AY35:AZ35"/>
    <mergeCell ref="BA35:BB35"/>
    <mergeCell ref="BC35:BD35"/>
    <mergeCell ref="BE35:BF35"/>
    <mergeCell ref="BG35:BH35"/>
    <mergeCell ref="B32:C32"/>
    <mergeCell ref="D32:F32"/>
    <mergeCell ref="G32:H32"/>
    <mergeCell ref="K32:L32"/>
    <mergeCell ref="M32:N32"/>
    <mergeCell ref="O32:P32"/>
    <mergeCell ref="Q32:R32"/>
    <mergeCell ref="B33:C33"/>
    <mergeCell ref="D33:F33"/>
    <mergeCell ref="G33:H33"/>
    <mergeCell ref="K33:L33"/>
    <mergeCell ref="M33:N33"/>
    <mergeCell ref="O33:P33"/>
    <mergeCell ref="Q33:R33"/>
    <mergeCell ref="S33:T33"/>
    <mergeCell ref="U33:V33"/>
    <mergeCell ref="W33:X33"/>
    <mergeCell ref="Y33:Z33"/>
    <mergeCell ref="AA33:AB33"/>
    <mergeCell ref="AC33:AD33"/>
    <mergeCell ref="AE33:AF33"/>
    <mergeCell ref="AU32:AV32"/>
    <mergeCell ref="AW32:AX32"/>
    <mergeCell ref="AY32:AZ32"/>
    <mergeCell ref="BA32:BB32"/>
    <mergeCell ref="BC32:BD32"/>
    <mergeCell ref="BE32:BF32"/>
    <mergeCell ref="BG32:BH32"/>
    <mergeCell ref="BS33:BT33"/>
    <mergeCell ref="BU33:CA33"/>
    <mergeCell ref="CB33:CH33"/>
    <mergeCell ref="BI32:BJ32"/>
    <mergeCell ref="BK32:BL32"/>
    <mergeCell ref="BM32:BN32"/>
    <mergeCell ref="BO32:BQ32"/>
    <mergeCell ref="BS32:BT32"/>
    <mergeCell ref="BU32:CA32"/>
    <mergeCell ref="CB32:CH32"/>
    <mergeCell ref="AU33:AV33"/>
    <mergeCell ref="AW33:AX33"/>
    <mergeCell ref="AG33:AH33"/>
    <mergeCell ref="AI33:AJ33"/>
    <mergeCell ref="AK33:AL33"/>
    <mergeCell ref="AM33:AN33"/>
    <mergeCell ref="AO33:AP33"/>
    <mergeCell ref="AQ33:AR33"/>
    <mergeCell ref="AS33:AT33"/>
    <mergeCell ref="AY38:AZ38"/>
    <mergeCell ref="BA38:BB38"/>
    <mergeCell ref="BC38:BD38"/>
    <mergeCell ref="BE38:BF38"/>
    <mergeCell ref="BG38:BH38"/>
    <mergeCell ref="BS39:BT39"/>
    <mergeCell ref="BU39:CA39"/>
    <mergeCell ref="CB39:CH39"/>
    <mergeCell ref="BI38:BJ38"/>
    <mergeCell ref="BK38:BL38"/>
    <mergeCell ref="BM38:BN38"/>
    <mergeCell ref="BO38:BQ38"/>
    <mergeCell ref="BS38:BT38"/>
    <mergeCell ref="BU38:CA38"/>
    <mergeCell ref="CB38:CH38"/>
    <mergeCell ref="BM33:BN33"/>
    <mergeCell ref="BO33:BQ33"/>
    <mergeCell ref="AY33:AZ33"/>
    <mergeCell ref="BA33:BB33"/>
    <mergeCell ref="BC33:BD33"/>
    <mergeCell ref="BE33:BF33"/>
    <mergeCell ref="BG33:BH33"/>
    <mergeCell ref="BI33:BJ33"/>
    <mergeCell ref="BK33:BL33"/>
    <mergeCell ref="S32:T32"/>
    <mergeCell ref="U32:V32"/>
    <mergeCell ref="W32:X32"/>
    <mergeCell ref="Y32:Z32"/>
    <mergeCell ref="AA32:AB32"/>
    <mergeCell ref="AC32:AD32"/>
    <mergeCell ref="AE32:AF32"/>
    <mergeCell ref="AG32:AH32"/>
    <mergeCell ref="AI32:AJ32"/>
    <mergeCell ref="AK32:AL32"/>
    <mergeCell ref="AM32:AN32"/>
    <mergeCell ref="AO32:AP32"/>
    <mergeCell ref="AQ32:AR32"/>
    <mergeCell ref="AS32:AT32"/>
    <mergeCell ref="S34:T34"/>
    <mergeCell ref="U34:V34"/>
    <mergeCell ref="W34:X34"/>
    <mergeCell ref="Y34:Z34"/>
    <mergeCell ref="AA34:AB34"/>
    <mergeCell ref="AC34:AD34"/>
    <mergeCell ref="AE34:AF34"/>
    <mergeCell ref="AG34:AH34"/>
    <mergeCell ref="AI34:AJ34"/>
    <mergeCell ref="AK34:AL34"/>
    <mergeCell ref="AM34:AN34"/>
    <mergeCell ref="AO34:AP34"/>
    <mergeCell ref="AQ34:AR34"/>
    <mergeCell ref="AS34:AT34"/>
    <mergeCell ref="BI34:BJ34"/>
    <mergeCell ref="BK34:BL34"/>
    <mergeCell ref="BM34:BN34"/>
    <mergeCell ref="BO34:BQ34"/>
    <mergeCell ref="BS34:BT34"/>
    <mergeCell ref="BU34:CA34"/>
    <mergeCell ref="CB34:CH34"/>
    <mergeCell ref="AU34:AV34"/>
    <mergeCell ref="AW34:AX34"/>
    <mergeCell ref="AY34:AZ34"/>
    <mergeCell ref="BA34:BB34"/>
    <mergeCell ref="BC34:BD34"/>
    <mergeCell ref="BO31:BQ31"/>
    <mergeCell ref="BS31:BT31"/>
    <mergeCell ref="BU31:CA31"/>
    <mergeCell ref="CB31:CH31"/>
    <mergeCell ref="AU31:AV31"/>
    <mergeCell ref="AW31:AX31"/>
    <mergeCell ref="AY31:AZ31"/>
    <mergeCell ref="BA31:BB31"/>
    <mergeCell ref="BC31:BD31"/>
    <mergeCell ref="BE31:BF31"/>
    <mergeCell ref="BG31:BH31"/>
    <mergeCell ref="B31:C31"/>
    <mergeCell ref="D31:F31"/>
    <mergeCell ref="G31:H31"/>
    <mergeCell ref="K31:L31"/>
    <mergeCell ref="M31:N31"/>
    <mergeCell ref="O31:P31"/>
    <mergeCell ref="Q31:R31"/>
    <mergeCell ref="BM39:BN39"/>
    <mergeCell ref="BO39:BQ39"/>
    <mergeCell ref="AY39:AZ39"/>
    <mergeCell ref="BA39:BB39"/>
    <mergeCell ref="BC39:BD39"/>
    <mergeCell ref="BE39:BF39"/>
    <mergeCell ref="BG39:BH39"/>
    <mergeCell ref="BI39:BJ39"/>
    <mergeCell ref="BK39:BL39"/>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B38:C38"/>
    <mergeCell ref="D38:F38"/>
    <mergeCell ref="G38:H38"/>
    <mergeCell ref="K38:L38"/>
    <mergeCell ref="M38:N38"/>
    <mergeCell ref="O38:P38"/>
    <mergeCell ref="Q38:R38"/>
    <mergeCell ref="B39:C39"/>
    <mergeCell ref="D39:F39"/>
    <mergeCell ref="G39:H39"/>
    <mergeCell ref="K39:L39"/>
    <mergeCell ref="M39:N39"/>
    <mergeCell ref="O39:P39"/>
    <mergeCell ref="Q39:R39"/>
    <mergeCell ref="S39:T39"/>
    <mergeCell ref="U39:V39"/>
    <mergeCell ref="W39:X39"/>
    <mergeCell ref="Y39:Z39"/>
    <mergeCell ref="AA39:AB39"/>
    <mergeCell ref="AC39:AD39"/>
    <mergeCell ref="AE39:AF39"/>
    <mergeCell ref="AU38:AV38"/>
    <mergeCell ref="AW38:AX38"/>
    <mergeCell ref="B28:C28"/>
    <mergeCell ref="D28:F28"/>
    <mergeCell ref="G28:H28"/>
    <mergeCell ref="K28:L28"/>
    <mergeCell ref="M28:N28"/>
    <mergeCell ref="O28:P28"/>
    <mergeCell ref="Q28:R28"/>
    <mergeCell ref="AU30:AV30"/>
    <mergeCell ref="AW30:AX30"/>
    <mergeCell ref="AG30:AH30"/>
    <mergeCell ref="AI30:AJ30"/>
    <mergeCell ref="AK30:AL30"/>
    <mergeCell ref="AM30:AN30"/>
    <mergeCell ref="AO30:AP30"/>
    <mergeCell ref="AQ30:AR30"/>
    <mergeCell ref="AS30:AT30"/>
    <mergeCell ref="S31:T31"/>
    <mergeCell ref="U31:V31"/>
    <mergeCell ref="W31:X31"/>
    <mergeCell ref="Y31:Z31"/>
    <mergeCell ref="AA31:AB31"/>
    <mergeCell ref="AC31:AD31"/>
    <mergeCell ref="AE31:AF31"/>
    <mergeCell ref="AG31:AH31"/>
    <mergeCell ref="AI31:AJ31"/>
    <mergeCell ref="AK31:AL31"/>
    <mergeCell ref="AM31:AN31"/>
    <mergeCell ref="AO31:AP31"/>
    <mergeCell ref="AQ31:AR31"/>
    <mergeCell ref="AS31:AT31"/>
    <mergeCell ref="BI31:BJ31"/>
    <mergeCell ref="BK31:BL31"/>
    <mergeCell ref="BM31:BN31"/>
    <mergeCell ref="BS26:BT26"/>
    <mergeCell ref="BU26:CA26"/>
    <mergeCell ref="CB26:CH26"/>
    <mergeCell ref="AU27:AV27"/>
    <mergeCell ref="AW27:AX27"/>
    <mergeCell ref="AG27:AH27"/>
    <mergeCell ref="AI27:AJ27"/>
    <mergeCell ref="AK27:AL27"/>
    <mergeCell ref="AM27:AN27"/>
    <mergeCell ref="AO27:AP27"/>
    <mergeCell ref="AQ27:AR27"/>
    <mergeCell ref="AS27:AT27"/>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BI28:BJ28"/>
    <mergeCell ref="BK28:BL28"/>
    <mergeCell ref="BM28:BN28"/>
    <mergeCell ref="BO28:BQ28"/>
    <mergeCell ref="BS28:BT28"/>
    <mergeCell ref="BU28:CA28"/>
    <mergeCell ref="CB28:CH28"/>
    <mergeCell ref="AU28:AV28"/>
    <mergeCell ref="AW28:AX28"/>
    <mergeCell ref="AY28:AZ28"/>
    <mergeCell ref="BA28:BB28"/>
    <mergeCell ref="BC28:BD28"/>
    <mergeCell ref="BE28:BF28"/>
    <mergeCell ref="BG28:BH28"/>
    <mergeCell ref="B25:C25"/>
    <mergeCell ref="D25:F25"/>
    <mergeCell ref="G25:H25"/>
    <mergeCell ref="K25:L25"/>
    <mergeCell ref="M25:N25"/>
    <mergeCell ref="O25:P25"/>
    <mergeCell ref="Q25:R25"/>
    <mergeCell ref="BM27:BN27"/>
    <mergeCell ref="BO27:BQ27"/>
    <mergeCell ref="AY27:AZ27"/>
    <mergeCell ref="BA27:BB27"/>
    <mergeCell ref="BC27:BD27"/>
    <mergeCell ref="BE27:BF27"/>
    <mergeCell ref="BG27:BH27"/>
    <mergeCell ref="BI27:BJ27"/>
    <mergeCell ref="BK27:BL27"/>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B26:C26"/>
    <mergeCell ref="D26:F26"/>
    <mergeCell ref="G26:H26"/>
    <mergeCell ref="K26:L26"/>
    <mergeCell ref="M26:N26"/>
    <mergeCell ref="O26:P26"/>
    <mergeCell ref="Q26:R26"/>
    <mergeCell ref="B27:C27"/>
    <mergeCell ref="D27:F27"/>
    <mergeCell ref="G27:H27"/>
    <mergeCell ref="K27:L27"/>
    <mergeCell ref="M27:N27"/>
    <mergeCell ref="O27:P27"/>
    <mergeCell ref="Q27:R27"/>
    <mergeCell ref="S27:T27"/>
    <mergeCell ref="U27:V27"/>
    <mergeCell ref="W27:X27"/>
    <mergeCell ref="Y27:Z27"/>
    <mergeCell ref="AA27:AB27"/>
    <mergeCell ref="AC27:AD27"/>
    <mergeCell ref="AE27:AF27"/>
    <mergeCell ref="AU26:AV26"/>
    <mergeCell ref="AW26:AX26"/>
    <mergeCell ref="AY26:AZ26"/>
    <mergeCell ref="BA26:BB26"/>
    <mergeCell ref="BC26:BD26"/>
    <mergeCell ref="BE26:BF26"/>
    <mergeCell ref="BG26:BH26"/>
    <mergeCell ref="BI26:BJ26"/>
    <mergeCell ref="BK26:BL26"/>
    <mergeCell ref="BM26:BN26"/>
    <mergeCell ref="BO26:BQ26"/>
    <mergeCell ref="B23:C23"/>
    <mergeCell ref="D23:F23"/>
    <mergeCell ref="G23:H23"/>
    <mergeCell ref="K23:L23"/>
    <mergeCell ref="M23:N23"/>
    <mergeCell ref="O23:P23"/>
    <mergeCell ref="Q23:R23"/>
    <mergeCell ref="B24:C24"/>
    <mergeCell ref="D24:F24"/>
    <mergeCell ref="G24:H24"/>
    <mergeCell ref="K24:L24"/>
    <mergeCell ref="M24:N24"/>
    <mergeCell ref="O24:P24"/>
    <mergeCell ref="Q24:R24"/>
    <mergeCell ref="S24:T24"/>
    <mergeCell ref="U24:V24"/>
    <mergeCell ref="W24:X24"/>
    <mergeCell ref="Y24:Z24"/>
    <mergeCell ref="AA24:AB24"/>
    <mergeCell ref="AC24:AD24"/>
    <mergeCell ref="AE24:AF24"/>
    <mergeCell ref="AU23:AV23"/>
    <mergeCell ref="AW23:AX23"/>
    <mergeCell ref="AY23:AZ23"/>
    <mergeCell ref="BA23:BB23"/>
    <mergeCell ref="BC23:BD23"/>
    <mergeCell ref="BE23:BF23"/>
    <mergeCell ref="BG23:BH23"/>
    <mergeCell ref="BS24:BT24"/>
    <mergeCell ref="BU24:CA24"/>
    <mergeCell ref="CB24:CH24"/>
    <mergeCell ref="BI23:BJ23"/>
    <mergeCell ref="BK23:BL23"/>
    <mergeCell ref="BM23:BN23"/>
    <mergeCell ref="BO23:BQ23"/>
    <mergeCell ref="BS23:BT23"/>
    <mergeCell ref="BU23:CA23"/>
    <mergeCell ref="CB23:CH23"/>
    <mergeCell ref="AU24:AV24"/>
    <mergeCell ref="AW24:AX24"/>
    <mergeCell ref="AG24:AH24"/>
    <mergeCell ref="AI24:AJ24"/>
    <mergeCell ref="AK24:AL24"/>
    <mergeCell ref="AM24:AN24"/>
    <mergeCell ref="AO24:AP24"/>
    <mergeCell ref="AQ24:AR24"/>
    <mergeCell ref="AS24:AT24"/>
    <mergeCell ref="BS30:BT30"/>
    <mergeCell ref="BU30:CA30"/>
    <mergeCell ref="CB30:CH30"/>
    <mergeCell ref="BI29:BJ29"/>
    <mergeCell ref="BK29:BL29"/>
    <mergeCell ref="BM29:BN29"/>
    <mergeCell ref="BO29:BQ29"/>
    <mergeCell ref="BS29:BT29"/>
    <mergeCell ref="BU29:CA29"/>
    <mergeCell ref="CB29:CH29"/>
    <mergeCell ref="BM24:BN24"/>
    <mergeCell ref="BO24:BQ24"/>
    <mergeCell ref="AY24:AZ24"/>
    <mergeCell ref="BA24:BB24"/>
    <mergeCell ref="BC24:BD24"/>
    <mergeCell ref="BE24:BF24"/>
    <mergeCell ref="BG24:BH24"/>
    <mergeCell ref="BI24:BJ24"/>
    <mergeCell ref="BK24:BL24"/>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BI25:BJ25"/>
    <mergeCell ref="BK25:BL25"/>
    <mergeCell ref="BM25:BN25"/>
    <mergeCell ref="BO25:BQ25"/>
    <mergeCell ref="BS25:BT25"/>
    <mergeCell ref="BU25:CA25"/>
    <mergeCell ref="CB25:CH25"/>
    <mergeCell ref="AU25:AV25"/>
    <mergeCell ref="AW25:AX25"/>
    <mergeCell ref="AY25:AZ25"/>
    <mergeCell ref="BA25:BB25"/>
    <mergeCell ref="BC25:BD25"/>
    <mergeCell ref="BE25:BF25"/>
    <mergeCell ref="BG25:BH25"/>
    <mergeCell ref="BS27:BT27"/>
    <mergeCell ref="BU27:CA27"/>
    <mergeCell ref="CB27:CH27"/>
    <mergeCell ref="BM30:BN30"/>
    <mergeCell ref="BO30:BQ30"/>
    <mergeCell ref="AY30:AZ30"/>
    <mergeCell ref="BA30:BB30"/>
    <mergeCell ref="BC30:BD30"/>
    <mergeCell ref="BE30:BF30"/>
    <mergeCell ref="BG30:BH30"/>
    <mergeCell ref="BI30:BJ30"/>
    <mergeCell ref="BK30:BL30"/>
    <mergeCell ref="S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AT29"/>
    <mergeCell ref="B29:C29"/>
    <mergeCell ref="D29:F29"/>
    <mergeCell ref="G29:H29"/>
    <mergeCell ref="K29:L29"/>
    <mergeCell ref="M29:N29"/>
    <mergeCell ref="O29:P29"/>
    <mergeCell ref="Q29:R29"/>
    <mergeCell ref="B30:C30"/>
    <mergeCell ref="D30:F30"/>
    <mergeCell ref="G30:H30"/>
    <mergeCell ref="K30:L30"/>
    <mergeCell ref="M30:N30"/>
    <mergeCell ref="O30:P30"/>
    <mergeCell ref="Q30:R30"/>
    <mergeCell ref="S30:T30"/>
    <mergeCell ref="U30:V30"/>
    <mergeCell ref="W30:X30"/>
    <mergeCell ref="Y30:Z30"/>
    <mergeCell ref="AA30:AB30"/>
    <mergeCell ref="AC30:AD30"/>
    <mergeCell ref="AE30:AF30"/>
    <mergeCell ref="AU29:AV29"/>
    <mergeCell ref="AW29:AX29"/>
    <mergeCell ref="AY29:AZ29"/>
    <mergeCell ref="BA29:BB29"/>
    <mergeCell ref="BC29:BD29"/>
    <mergeCell ref="BE29:BF29"/>
    <mergeCell ref="BG29:BH29"/>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BI22:BJ22"/>
    <mergeCell ref="BK22:BL22"/>
    <mergeCell ref="BM22:BN22"/>
    <mergeCell ref="BO22:BQ22"/>
    <mergeCell ref="BS22:BT22"/>
    <mergeCell ref="BU22:CA22"/>
    <mergeCell ref="CB22:CH22"/>
    <mergeCell ref="AU22:AV22"/>
    <mergeCell ref="AW22:AX22"/>
    <mergeCell ref="AY22:AZ22"/>
    <mergeCell ref="BA22:BB22"/>
    <mergeCell ref="BC22:BD22"/>
    <mergeCell ref="BE22:BF22"/>
    <mergeCell ref="BG22:BH22"/>
    <mergeCell ref="B22:C22"/>
    <mergeCell ref="D22:F22"/>
    <mergeCell ref="G22:H22"/>
    <mergeCell ref="K22:L22"/>
    <mergeCell ref="M22:N22"/>
    <mergeCell ref="O22:P22"/>
    <mergeCell ref="Q22:R22"/>
    <mergeCell ref="AM19:AN19"/>
    <mergeCell ref="AO19:AP19"/>
    <mergeCell ref="AQ19:AR19"/>
    <mergeCell ref="AS19:AT19"/>
    <mergeCell ref="BI19:BJ19"/>
    <mergeCell ref="BK19:BL19"/>
    <mergeCell ref="BM19:BN19"/>
    <mergeCell ref="BO19:BQ19"/>
    <mergeCell ref="BS19:BT19"/>
    <mergeCell ref="BU19:CA19"/>
    <mergeCell ref="CB19:CH19"/>
    <mergeCell ref="AU19:AV19"/>
    <mergeCell ref="AW19:AX19"/>
    <mergeCell ref="AY19:AZ19"/>
    <mergeCell ref="BA19:BB19"/>
    <mergeCell ref="BC19:BD19"/>
    <mergeCell ref="BE19:BF19"/>
    <mergeCell ref="BG19:BH19"/>
    <mergeCell ref="B19:C19"/>
    <mergeCell ref="D19:F19"/>
    <mergeCell ref="G19:H19"/>
    <mergeCell ref="K19:L19"/>
    <mergeCell ref="M19:N19"/>
    <mergeCell ref="O19:P19"/>
    <mergeCell ref="Q19:R19"/>
    <mergeCell ref="AU21:AV21"/>
    <mergeCell ref="AW21:AX21"/>
    <mergeCell ref="AG21:AH21"/>
    <mergeCell ref="AI21:AJ21"/>
    <mergeCell ref="AK21:AL21"/>
    <mergeCell ref="AM21:AN21"/>
    <mergeCell ref="AO21:AP21"/>
    <mergeCell ref="AQ21:AR21"/>
    <mergeCell ref="AS21:AT21"/>
    <mergeCell ref="S16:T16"/>
    <mergeCell ref="U16:V16"/>
    <mergeCell ref="W16:X16"/>
    <mergeCell ref="Y16:Z16"/>
    <mergeCell ref="AA16:AB16"/>
    <mergeCell ref="AC16:AD16"/>
    <mergeCell ref="AE16:AF16"/>
    <mergeCell ref="AG16:AH16"/>
    <mergeCell ref="AI16:AJ16"/>
    <mergeCell ref="AK16:AL16"/>
    <mergeCell ref="AM16:AN16"/>
    <mergeCell ref="AO16:AP16"/>
    <mergeCell ref="AQ16:AR16"/>
    <mergeCell ref="AS16:AT16"/>
    <mergeCell ref="B16:C16"/>
    <mergeCell ref="D16:F16"/>
    <mergeCell ref="G16:H16"/>
    <mergeCell ref="K16:L16"/>
    <mergeCell ref="M16:N16"/>
    <mergeCell ref="O16:P16"/>
    <mergeCell ref="Q16:R16"/>
    <mergeCell ref="BS17:BT17"/>
    <mergeCell ref="BU17:CA17"/>
    <mergeCell ref="CB17:CH17"/>
    <mergeCell ref="CB18:CH18"/>
    <mergeCell ref="BI16:BJ16"/>
    <mergeCell ref="BK16:BL16"/>
    <mergeCell ref="BM16:BN16"/>
    <mergeCell ref="BO16:BQ16"/>
    <mergeCell ref="BS16:BT16"/>
    <mergeCell ref="BU16:CA16"/>
    <mergeCell ref="CB16:CH16"/>
    <mergeCell ref="B18:C18"/>
    <mergeCell ref="D18:F18"/>
    <mergeCell ref="G18:H18"/>
    <mergeCell ref="K18:L18"/>
    <mergeCell ref="M18:N18"/>
    <mergeCell ref="O18:P18"/>
    <mergeCell ref="Q18:R18"/>
    <mergeCell ref="AU16:AV16"/>
    <mergeCell ref="AW16:AX16"/>
    <mergeCell ref="AY16:AZ16"/>
    <mergeCell ref="BA16:BB16"/>
    <mergeCell ref="BC16:BD16"/>
    <mergeCell ref="BE16:BF16"/>
    <mergeCell ref="BG16:BH16"/>
    <mergeCell ref="AG18:AH18"/>
    <mergeCell ref="AI18:AJ18"/>
    <mergeCell ref="S18:T18"/>
    <mergeCell ref="U18:V18"/>
    <mergeCell ref="W18:X18"/>
    <mergeCell ref="Y18:Z18"/>
    <mergeCell ref="AA18:AB18"/>
    <mergeCell ref="AC18:AD18"/>
    <mergeCell ref="AE18:AF18"/>
    <mergeCell ref="BC20:BD20"/>
    <mergeCell ref="BE20:BF20"/>
    <mergeCell ref="BG20:BH20"/>
    <mergeCell ref="BS21:BT21"/>
    <mergeCell ref="BU21:CA21"/>
    <mergeCell ref="CB21:CH21"/>
    <mergeCell ref="BI20:BJ20"/>
    <mergeCell ref="BK20:BL20"/>
    <mergeCell ref="BM20:BN20"/>
    <mergeCell ref="BO20:BQ20"/>
    <mergeCell ref="BS20:BT20"/>
    <mergeCell ref="BU20:CA20"/>
    <mergeCell ref="CB20:CH20"/>
    <mergeCell ref="BM17:BN17"/>
    <mergeCell ref="BO17:BQ17"/>
    <mergeCell ref="AY17:AZ17"/>
    <mergeCell ref="BA17:BB17"/>
    <mergeCell ref="BC17:BD17"/>
    <mergeCell ref="BE17:BF17"/>
    <mergeCell ref="BG17:BH17"/>
    <mergeCell ref="BI17:BJ17"/>
    <mergeCell ref="BK17:BL17"/>
    <mergeCell ref="S17:T17"/>
    <mergeCell ref="U17:V17"/>
    <mergeCell ref="W17:X17"/>
    <mergeCell ref="Y17:Z17"/>
    <mergeCell ref="AA17:AB17"/>
    <mergeCell ref="AC17:AD17"/>
    <mergeCell ref="AE17:AF17"/>
    <mergeCell ref="B17:C17"/>
    <mergeCell ref="D17:F17"/>
    <mergeCell ref="G17:H17"/>
    <mergeCell ref="K17:L17"/>
    <mergeCell ref="M17:N17"/>
    <mergeCell ref="O17:P17"/>
    <mergeCell ref="Q17:R17"/>
    <mergeCell ref="AY18:AZ18"/>
    <mergeCell ref="BA18:BB18"/>
    <mergeCell ref="AK18:AL18"/>
    <mergeCell ref="AM18:AN18"/>
    <mergeCell ref="AO18:AP18"/>
    <mergeCell ref="AQ18:AR18"/>
    <mergeCell ref="AS18:AT18"/>
    <mergeCell ref="AU18:AV18"/>
    <mergeCell ref="AW18:AX18"/>
    <mergeCell ref="BS18:BT18"/>
    <mergeCell ref="BU18:CA18"/>
    <mergeCell ref="BC18:BD18"/>
    <mergeCell ref="BE18:BF18"/>
    <mergeCell ref="BG18:BH18"/>
    <mergeCell ref="BI18:BJ18"/>
    <mergeCell ref="BK18:BL18"/>
    <mergeCell ref="BM18:BN18"/>
    <mergeCell ref="BO18:BQ18"/>
    <mergeCell ref="S19:T19"/>
    <mergeCell ref="U19:V19"/>
    <mergeCell ref="W19:X19"/>
    <mergeCell ref="Y19:Z19"/>
    <mergeCell ref="AA19:AB19"/>
    <mergeCell ref="AC19:AD19"/>
    <mergeCell ref="AE19:AF19"/>
    <mergeCell ref="AG19:AH19"/>
    <mergeCell ref="AI19:AJ19"/>
    <mergeCell ref="AK19:AL19"/>
    <mergeCell ref="B15:C15"/>
    <mergeCell ref="D15:F15"/>
    <mergeCell ref="G15:H15"/>
    <mergeCell ref="K15:L15"/>
    <mergeCell ref="M15:N15"/>
    <mergeCell ref="O15:P15"/>
    <mergeCell ref="Q15:R15"/>
    <mergeCell ref="AU17:AV17"/>
    <mergeCell ref="AW17:AX17"/>
    <mergeCell ref="AG17:AH17"/>
    <mergeCell ref="AI17:AJ17"/>
    <mergeCell ref="AK17:AL17"/>
    <mergeCell ref="AM17:AN17"/>
    <mergeCell ref="AO17:AP17"/>
    <mergeCell ref="AQ17:AR17"/>
    <mergeCell ref="AS17:AT17"/>
    <mergeCell ref="BM21:BN21"/>
    <mergeCell ref="BO21:BQ21"/>
    <mergeCell ref="AY21:AZ21"/>
    <mergeCell ref="BA21:BB21"/>
    <mergeCell ref="BC21:BD21"/>
    <mergeCell ref="BE21:BF21"/>
    <mergeCell ref="BG21:BH21"/>
    <mergeCell ref="BI21:BJ21"/>
    <mergeCell ref="BK21:BL21"/>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B20:C20"/>
    <mergeCell ref="D20:F20"/>
    <mergeCell ref="G20:H20"/>
    <mergeCell ref="K20:L20"/>
    <mergeCell ref="M20:N20"/>
    <mergeCell ref="O20:P20"/>
    <mergeCell ref="Q20:R20"/>
    <mergeCell ref="B21:C21"/>
    <mergeCell ref="D21:F21"/>
    <mergeCell ref="G21:H21"/>
    <mergeCell ref="K21:L21"/>
    <mergeCell ref="M21:N21"/>
    <mergeCell ref="O21:P21"/>
    <mergeCell ref="Q21:R21"/>
    <mergeCell ref="S21:T21"/>
    <mergeCell ref="U21:V21"/>
    <mergeCell ref="W21:X21"/>
    <mergeCell ref="Y21:Z21"/>
    <mergeCell ref="AA21:AB21"/>
    <mergeCell ref="AC21:AD21"/>
    <mergeCell ref="AE21:AF21"/>
    <mergeCell ref="AU20:AV20"/>
    <mergeCell ref="AW20:AX20"/>
    <mergeCell ref="AY20:AZ20"/>
    <mergeCell ref="BA20:BB20"/>
    <mergeCell ref="BS14:BT14"/>
    <mergeCell ref="BU14:CA14"/>
    <mergeCell ref="CB14:CH14"/>
    <mergeCell ref="BI13:BJ13"/>
    <mergeCell ref="BK13:BL13"/>
    <mergeCell ref="BM13:BN13"/>
    <mergeCell ref="BO13:BQ13"/>
    <mergeCell ref="BS13:BT13"/>
    <mergeCell ref="BU13:CA13"/>
    <mergeCell ref="CB13:CH13"/>
    <mergeCell ref="AU14:AV14"/>
    <mergeCell ref="AW14:AX14"/>
    <mergeCell ref="AG14:AH14"/>
    <mergeCell ref="AI14:AJ14"/>
    <mergeCell ref="AK14:AL14"/>
    <mergeCell ref="AM14:AN14"/>
    <mergeCell ref="AO14:AP14"/>
    <mergeCell ref="AQ14:AR14"/>
    <mergeCell ref="AS14:AT14"/>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BI15:BJ15"/>
    <mergeCell ref="BK15:BL15"/>
    <mergeCell ref="BM15:BN15"/>
    <mergeCell ref="BO15:BQ15"/>
    <mergeCell ref="BS15:BT15"/>
    <mergeCell ref="BU15:CA15"/>
    <mergeCell ref="CB15:CH15"/>
    <mergeCell ref="AU15:AV15"/>
    <mergeCell ref="AW15:AX15"/>
    <mergeCell ref="AY15:AZ15"/>
    <mergeCell ref="BA15:BB15"/>
    <mergeCell ref="BC15:BD15"/>
    <mergeCell ref="BE15:BF15"/>
    <mergeCell ref="BG15:BH15"/>
    <mergeCell ref="BM14:BN14"/>
    <mergeCell ref="BO14:BQ14"/>
    <mergeCell ref="AY14:AZ14"/>
    <mergeCell ref="BA14:BB14"/>
    <mergeCell ref="BC14:BD14"/>
    <mergeCell ref="BE14:BF14"/>
    <mergeCell ref="BG14:BH14"/>
    <mergeCell ref="BI14:BJ14"/>
    <mergeCell ref="BK14:BL14"/>
    <mergeCell ref="S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B13:C13"/>
    <mergeCell ref="D13:F13"/>
    <mergeCell ref="G13:H13"/>
    <mergeCell ref="K13:L13"/>
    <mergeCell ref="M13:N13"/>
    <mergeCell ref="O13:P13"/>
    <mergeCell ref="Q13:R13"/>
    <mergeCell ref="B14:C14"/>
    <mergeCell ref="D14:F14"/>
    <mergeCell ref="G14:H14"/>
    <mergeCell ref="K14:L14"/>
    <mergeCell ref="M14:N14"/>
    <mergeCell ref="O14:P14"/>
    <mergeCell ref="Q14:R14"/>
    <mergeCell ref="S14:T14"/>
    <mergeCell ref="U14:V14"/>
    <mergeCell ref="W14:X14"/>
    <mergeCell ref="Y14:Z14"/>
    <mergeCell ref="AA14:AB14"/>
    <mergeCell ref="AC14:AD14"/>
    <mergeCell ref="AE14:AF14"/>
    <mergeCell ref="AU13:AV13"/>
    <mergeCell ref="AW13:AX13"/>
    <mergeCell ref="AY13:AZ13"/>
    <mergeCell ref="BA13:BB13"/>
    <mergeCell ref="BC13:BD13"/>
    <mergeCell ref="BE13:BF13"/>
    <mergeCell ref="BG13:BH13"/>
    <mergeCell ref="BS12:BT12"/>
    <mergeCell ref="BU12:CA12"/>
    <mergeCell ref="CB12:CH12"/>
    <mergeCell ref="AU12:AV12"/>
    <mergeCell ref="AW12:AX12"/>
    <mergeCell ref="AY12:AZ12"/>
    <mergeCell ref="BA12:BB12"/>
    <mergeCell ref="BC12:BD12"/>
    <mergeCell ref="BE12:BF12"/>
    <mergeCell ref="BG12:BH12"/>
    <mergeCell ref="A5:M5"/>
    <mergeCell ref="N5:Y5"/>
    <mergeCell ref="AA5:AE5"/>
    <mergeCell ref="AF5:AQ5"/>
    <mergeCell ref="N6:Y6"/>
    <mergeCell ref="AA6:AE6"/>
    <mergeCell ref="AF6:AQ6"/>
    <mergeCell ref="AQ11:AT11"/>
    <mergeCell ref="AU11:AX11"/>
    <mergeCell ref="AY11:BB11"/>
    <mergeCell ref="BC11:BF11"/>
    <mergeCell ref="BG11:BJ11"/>
    <mergeCell ref="BK11:BN11"/>
    <mergeCell ref="N7:Y8"/>
    <mergeCell ref="S11:V11"/>
    <mergeCell ref="W11:Z11"/>
    <mergeCell ref="AA11:AD11"/>
    <mergeCell ref="AE11:AH11"/>
    <mergeCell ref="AI11:AL11"/>
    <mergeCell ref="AM11:AP11"/>
    <mergeCell ref="A6:M6"/>
    <mergeCell ref="A7:M8"/>
    <mergeCell ref="AA7:AE7"/>
    <mergeCell ref="AF7:AQ7"/>
    <mergeCell ref="AA8:AE8"/>
    <mergeCell ref="AF8:AQ8"/>
    <mergeCell ref="A10:AQ10"/>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BM12:BN12"/>
    <mergeCell ref="B12:C12"/>
    <mergeCell ref="D12:F12"/>
    <mergeCell ref="G12:H12"/>
    <mergeCell ref="K12:L12"/>
    <mergeCell ref="M12:N12"/>
    <mergeCell ref="O12:P12"/>
    <mergeCell ref="Q12:R12"/>
    <mergeCell ref="BO940:BQ940"/>
    <mergeCell ref="BS940:BT940"/>
    <mergeCell ref="BU940:CA940"/>
    <mergeCell ref="CB940:CH940"/>
    <mergeCell ref="AU940:AV940"/>
    <mergeCell ref="AW940:AX940"/>
    <mergeCell ref="AY940:AZ940"/>
    <mergeCell ref="BA940:BB940"/>
    <mergeCell ref="BC940:BD940"/>
    <mergeCell ref="BE940:BF940"/>
    <mergeCell ref="BG940:BH940"/>
    <mergeCell ref="B940:C940"/>
    <mergeCell ref="D940:F940"/>
    <mergeCell ref="G940:H940"/>
    <mergeCell ref="K940:L940"/>
    <mergeCell ref="M940:N940"/>
    <mergeCell ref="O940:P940"/>
    <mergeCell ref="Q940:R940"/>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A2:CI2"/>
    <mergeCell ref="A3:CI3"/>
    <mergeCell ref="A4:AQ4"/>
    <mergeCell ref="BI1:BJ1"/>
    <mergeCell ref="BK1:BL1"/>
    <mergeCell ref="BM1:BN1"/>
    <mergeCell ref="BO1:BQ1"/>
    <mergeCell ref="BS1:BT1"/>
    <mergeCell ref="BU1:CA1"/>
    <mergeCell ref="CB1:CH1"/>
    <mergeCell ref="B1:C1"/>
    <mergeCell ref="D1:F1"/>
    <mergeCell ref="G1:H1"/>
    <mergeCell ref="K1:L1"/>
    <mergeCell ref="M1:N1"/>
    <mergeCell ref="O1:P1"/>
    <mergeCell ref="Q1:R1"/>
    <mergeCell ref="A9:M9"/>
    <mergeCell ref="N9:U9"/>
    <mergeCell ref="V9:Y9"/>
    <mergeCell ref="AA9:AE9"/>
    <mergeCell ref="AF9:AQ9"/>
    <mergeCell ref="BI12:BJ12"/>
    <mergeCell ref="BK12:BL12"/>
    <mergeCell ref="BO12:BQ12"/>
    <mergeCell ref="B937:C937"/>
    <mergeCell ref="D937:F937"/>
    <mergeCell ref="G937:H937"/>
    <mergeCell ref="K937:L937"/>
    <mergeCell ref="M937:N937"/>
    <mergeCell ref="O937:P937"/>
    <mergeCell ref="Q937:R937"/>
    <mergeCell ref="AU939:AV939"/>
    <mergeCell ref="AW939:AX939"/>
    <mergeCell ref="AG939:AH939"/>
    <mergeCell ref="AI939:AJ939"/>
    <mergeCell ref="AK939:AL939"/>
    <mergeCell ref="AM939:AN939"/>
    <mergeCell ref="AO939:AP939"/>
    <mergeCell ref="AQ939:AR939"/>
    <mergeCell ref="AS939:AT939"/>
    <mergeCell ref="S940:T940"/>
    <mergeCell ref="U940:V940"/>
    <mergeCell ref="W940:X940"/>
    <mergeCell ref="Y940:Z940"/>
    <mergeCell ref="AA940:AB940"/>
    <mergeCell ref="AC940:AD940"/>
    <mergeCell ref="AE940:AF940"/>
    <mergeCell ref="AG940:AH940"/>
    <mergeCell ref="AI940:AJ940"/>
    <mergeCell ref="AK940:AL940"/>
    <mergeCell ref="AM940:AN940"/>
    <mergeCell ref="AO940:AP940"/>
    <mergeCell ref="AQ940:AR940"/>
    <mergeCell ref="AS940:AT940"/>
    <mergeCell ref="BI940:BJ940"/>
    <mergeCell ref="BK940:BL940"/>
    <mergeCell ref="BM940:BN940"/>
    <mergeCell ref="BS936:BT936"/>
    <mergeCell ref="BU936:CA936"/>
    <mergeCell ref="CB936:CH936"/>
    <mergeCell ref="BI935:BJ935"/>
    <mergeCell ref="BK935:BL935"/>
    <mergeCell ref="BM935:BN935"/>
    <mergeCell ref="BO935:BQ935"/>
    <mergeCell ref="BS935:BT935"/>
    <mergeCell ref="BU935:CA935"/>
    <mergeCell ref="CB935:CH935"/>
    <mergeCell ref="AU936:AV936"/>
    <mergeCell ref="AW936:AX936"/>
    <mergeCell ref="AG936:AH936"/>
    <mergeCell ref="AI936:AJ936"/>
    <mergeCell ref="AK936:AL936"/>
    <mergeCell ref="AM936:AN936"/>
    <mergeCell ref="AO936:AP936"/>
    <mergeCell ref="AQ936:AR936"/>
    <mergeCell ref="AS936:AT936"/>
    <mergeCell ref="S937:T937"/>
    <mergeCell ref="U937:V937"/>
    <mergeCell ref="W937:X937"/>
    <mergeCell ref="Y937:Z937"/>
    <mergeCell ref="AA937:AB937"/>
    <mergeCell ref="AC937:AD937"/>
    <mergeCell ref="AE937:AF937"/>
    <mergeCell ref="AG937:AH937"/>
    <mergeCell ref="AI937:AJ937"/>
    <mergeCell ref="AK937:AL937"/>
    <mergeCell ref="AM937:AN937"/>
    <mergeCell ref="AO937:AP937"/>
    <mergeCell ref="AQ937:AR937"/>
    <mergeCell ref="AS937:AT937"/>
    <mergeCell ref="BI937:BJ937"/>
    <mergeCell ref="BK937:BL937"/>
    <mergeCell ref="BM937:BN937"/>
    <mergeCell ref="BO937:BQ937"/>
    <mergeCell ref="BS937:BT937"/>
    <mergeCell ref="BU937:CA937"/>
    <mergeCell ref="CB937:CH937"/>
    <mergeCell ref="AU937:AV937"/>
    <mergeCell ref="AW937:AX937"/>
    <mergeCell ref="AY937:AZ937"/>
    <mergeCell ref="BA937:BB937"/>
    <mergeCell ref="BC937:BD937"/>
    <mergeCell ref="BE937:BF937"/>
    <mergeCell ref="BG937:BH937"/>
    <mergeCell ref="BE934:BF934"/>
    <mergeCell ref="BG934:BH934"/>
    <mergeCell ref="B934:C934"/>
    <mergeCell ref="D934:F934"/>
    <mergeCell ref="G934:H934"/>
    <mergeCell ref="K934:L934"/>
    <mergeCell ref="M934:N934"/>
    <mergeCell ref="O934:P934"/>
    <mergeCell ref="Q934:R934"/>
    <mergeCell ref="BM936:BN936"/>
    <mergeCell ref="BO936:BQ936"/>
    <mergeCell ref="AY936:AZ936"/>
    <mergeCell ref="BA936:BB936"/>
    <mergeCell ref="BC936:BD936"/>
    <mergeCell ref="BE936:BF936"/>
    <mergeCell ref="BG936:BH936"/>
    <mergeCell ref="BI936:BJ936"/>
    <mergeCell ref="BK936:BL936"/>
    <mergeCell ref="S935:T935"/>
    <mergeCell ref="U935:V935"/>
    <mergeCell ref="W935:X935"/>
    <mergeCell ref="Y935:Z935"/>
    <mergeCell ref="AA935:AB935"/>
    <mergeCell ref="AC935:AD935"/>
    <mergeCell ref="AE935:AF935"/>
    <mergeCell ref="AG935:AH935"/>
    <mergeCell ref="AI935:AJ935"/>
    <mergeCell ref="AK935:AL935"/>
    <mergeCell ref="AM935:AN935"/>
    <mergeCell ref="AO935:AP935"/>
    <mergeCell ref="AQ935:AR935"/>
    <mergeCell ref="AS935:AT935"/>
    <mergeCell ref="B935:C935"/>
    <mergeCell ref="D935:F935"/>
    <mergeCell ref="G935:H935"/>
    <mergeCell ref="K935:L935"/>
    <mergeCell ref="M935:N935"/>
    <mergeCell ref="O935:P935"/>
    <mergeCell ref="Q935:R935"/>
    <mergeCell ref="B936:C936"/>
    <mergeCell ref="D936:F936"/>
    <mergeCell ref="G936:H936"/>
    <mergeCell ref="K936:L936"/>
    <mergeCell ref="M936:N936"/>
    <mergeCell ref="O936:P936"/>
    <mergeCell ref="Q936:R936"/>
    <mergeCell ref="S936:T936"/>
    <mergeCell ref="U936:V936"/>
    <mergeCell ref="W936:X936"/>
    <mergeCell ref="Y936:Z936"/>
    <mergeCell ref="AA936:AB936"/>
    <mergeCell ref="AC936:AD936"/>
    <mergeCell ref="AE936:AF936"/>
    <mergeCell ref="AU935:AV935"/>
    <mergeCell ref="AW935:AX935"/>
    <mergeCell ref="AY935:AZ935"/>
    <mergeCell ref="BA935:BB935"/>
    <mergeCell ref="BC935:BD935"/>
    <mergeCell ref="BE935:BF935"/>
    <mergeCell ref="BG935:BH935"/>
    <mergeCell ref="B932:C932"/>
    <mergeCell ref="D932:F932"/>
    <mergeCell ref="G932:H932"/>
    <mergeCell ref="K932:L932"/>
    <mergeCell ref="M932:N932"/>
    <mergeCell ref="O932:P932"/>
    <mergeCell ref="Q932:R932"/>
    <mergeCell ref="B933:C933"/>
    <mergeCell ref="D933:F933"/>
    <mergeCell ref="G933:H933"/>
    <mergeCell ref="K933:L933"/>
    <mergeCell ref="M933:N933"/>
    <mergeCell ref="O933:P933"/>
    <mergeCell ref="Q933:R933"/>
    <mergeCell ref="S933:T933"/>
    <mergeCell ref="U933:V933"/>
    <mergeCell ref="W933:X933"/>
    <mergeCell ref="Y933:Z933"/>
    <mergeCell ref="AA933:AB933"/>
    <mergeCell ref="AC933:AD933"/>
    <mergeCell ref="AE933:AF933"/>
    <mergeCell ref="AU932:AV932"/>
    <mergeCell ref="AW932:AX932"/>
    <mergeCell ref="AY932:AZ932"/>
    <mergeCell ref="BA932:BB932"/>
    <mergeCell ref="BC932:BD932"/>
    <mergeCell ref="BE932:BF932"/>
    <mergeCell ref="BG932:BH932"/>
    <mergeCell ref="BS933:BT933"/>
    <mergeCell ref="BU933:CA933"/>
    <mergeCell ref="CB933:CH933"/>
    <mergeCell ref="BI932:BJ932"/>
    <mergeCell ref="BK932:BL932"/>
    <mergeCell ref="BM932:BN932"/>
    <mergeCell ref="BO932:BQ932"/>
    <mergeCell ref="BS932:BT932"/>
    <mergeCell ref="BU932:CA932"/>
    <mergeCell ref="CB932:CH932"/>
    <mergeCell ref="AU933:AV933"/>
    <mergeCell ref="AW933:AX933"/>
    <mergeCell ref="AG933:AH933"/>
    <mergeCell ref="AI933:AJ933"/>
    <mergeCell ref="AK933:AL933"/>
    <mergeCell ref="AM933:AN933"/>
    <mergeCell ref="AO933:AP933"/>
    <mergeCell ref="AQ933:AR933"/>
    <mergeCell ref="AS933:AT933"/>
    <mergeCell ref="AY938:AZ938"/>
    <mergeCell ref="BA938:BB938"/>
    <mergeCell ref="BC938:BD938"/>
    <mergeCell ref="BE938:BF938"/>
    <mergeCell ref="BG938:BH938"/>
    <mergeCell ref="BS939:BT939"/>
    <mergeCell ref="BU939:CA939"/>
    <mergeCell ref="CB939:CH939"/>
    <mergeCell ref="BI938:BJ938"/>
    <mergeCell ref="BK938:BL938"/>
    <mergeCell ref="BM938:BN938"/>
    <mergeCell ref="BO938:BQ938"/>
    <mergeCell ref="BS938:BT938"/>
    <mergeCell ref="BU938:CA938"/>
    <mergeCell ref="CB938:CH938"/>
    <mergeCell ref="BM933:BN933"/>
    <mergeCell ref="BO933:BQ933"/>
    <mergeCell ref="AY933:AZ933"/>
    <mergeCell ref="BA933:BB933"/>
    <mergeCell ref="BC933:BD933"/>
    <mergeCell ref="BE933:BF933"/>
    <mergeCell ref="BG933:BH933"/>
    <mergeCell ref="BI933:BJ933"/>
    <mergeCell ref="BK933:BL933"/>
    <mergeCell ref="S932:T932"/>
    <mergeCell ref="U932:V932"/>
    <mergeCell ref="W932:X932"/>
    <mergeCell ref="Y932:Z932"/>
    <mergeCell ref="AA932:AB932"/>
    <mergeCell ref="AC932:AD932"/>
    <mergeCell ref="AE932:AF932"/>
    <mergeCell ref="AG932:AH932"/>
    <mergeCell ref="AI932:AJ932"/>
    <mergeCell ref="AK932:AL932"/>
    <mergeCell ref="AM932:AN932"/>
    <mergeCell ref="AO932:AP932"/>
    <mergeCell ref="AQ932:AR932"/>
    <mergeCell ref="AS932:AT932"/>
    <mergeCell ref="S934:T934"/>
    <mergeCell ref="U934:V934"/>
    <mergeCell ref="W934:X934"/>
    <mergeCell ref="Y934:Z934"/>
    <mergeCell ref="AA934:AB934"/>
    <mergeCell ref="AC934:AD934"/>
    <mergeCell ref="AE934:AF934"/>
    <mergeCell ref="AG934:AH934"/>
    <mergeCell ref="AI934:AJ934"/>
    <mergeCell ref="AK934:AL934"/>
    <mergeCell ref="AM934:AN934"/>
    <mergeCell ref="AO934:AP934"/>
    <mergeCell ref="AQ934:AR934"/>
    <mergeCell ref="AS934:AT934"/>
    <mergeCell ref="BI934:BJ934"/>
    <mergeCell ref="BK934:BL934"/>
    <mergeCell ref="BM934:BN934"/>
    <mergeCell ref="BO934:BQ934"/>
    <mergeCell ref="BS934:BT934"/>
    <mergeCell ref="BU934:CA934"/>
    <mergeCell ref="CB934:CH934"/>
    <mergeCell ref="AU934:AV934"/>
    <mergeCell ref="AW934:AX934"/>
    <mergeCell ref="AY934:AZ934"/>
    <mergeCell ref="BA934:BB934"/>
    <mergeCell ref="BC934:BD934"/>
    <mergeCell ref="BO931:BQ931"/>
    <mergeCell ref="BS931:BT931"/>
    <mergeCell ref="BU931:CA931"/>
    <mergeCell ref="CB931:CH931"/>
    <mergeCell ref="AU931:AV931"/>
    <mergeCell ref="AW931:AX931"/>
    <mergeCell ref="AY931:AZ931"/>
    <mergeCell ref="BA931:BB931"/>
    <mergeCell ref="BC931:BD931"/>
    <mergeCell ref="BE931:BF931"/>
    <mergeCell ref="BG931:BH931"/>
    <mergeCell ref="B931:C931"/>
    <mergeCell ref="D931:F931"/>
    <mergeCell ref="G931:H931"/>
    <mergeCell ref="K931:L931"/>
    <mergeCell ref="M931:N931"/>
    <mergeCell ref="O931:P931"/>
    <mergeCell ref="Q931:R931"/>
    <mergeCell ref="BM939:BN939"/>
    <mergeCell ref="BO939:BQ939"/>
    <mergeCell ref="AY939:AZ939"/>
    <mergeCell ref="BA939:BB939"/>
    <mergeCell ref="BC939:BD939"/>
    <mergeCell ref="BE939:BF939"/>
    <mergeCell ref="BG939:BH939"/>
    <mergeCell ref="BI939:BJ939"/>
    <mergeCell ref="BK939:BL939"/>
    <mergeCell ref="S938:T938"/>
    <mergeCell ref="U938:V938"/>
    <mergeCell ref="W938:X938"/>
    <mergeCell ref="Y938:Z938"/>
    <mergeCell ref="AA938:AB938"/>
    <mergeCell ref="AC938:AD938"/>
    <mergeCell ref="AE938:AF938"/>
    <mergeCell ref="AG938:AH938"/>
    <mergeCell ref="AI938:AJ938"/>
    <mergeCell ref="AK938:AL938"/>
    <mergeCell ref="AM938:AN938"/>
    <mergeCell ref="AO938:AP938"/>
    <mergeCell ref="AQ938:AR938"/>
    <mergeCell ref="AS938:AT938"/>
    <mergeCell ref="B938:C938"/>
    <mergeCell ref="D938:F938"/>
    <mergeCell ref="G938:H938"/>
    <mergeCell ref="K938:L938"/>
    <mergeCell ref="M938:N938"/>
    <mergeCell ref="O938:P938"/>
    <mergeCell ref="Q938:R938"/>
    <mergeCell ref="B939:C939"/>
    <mergeCell ref="D939:F939"/>
    <mergeCell ref="G939:H939"/>
    <mergeCell ref="K939:L939"/>
    <mergeCell ref="M939:N939"/>
    <mergeCell ref="O939:P939"/>
    <mergeCell ref="Q939:R939"/>
    <mergeCell ref="S939:T939"/>
    <mergeCell ref="U939:V939"/>
    <mergeCell ref="W939:X939"/>
    <mergeCell ref="Y939:Z939"/>
    <mergeCell ref="AA939:AB939"/>
    <mergeCell ref="AC939:AD939"/>
    <mergeCell ref="AE939:AF939"/>
    <mergeCell ref="AU938:AV938"/>
    <mergeCell ref="AW938:AX938"/>
    <mergeCell ref="B928:C928"/>
    <mergeCell ref="D928:F928"/>
    <mergeCell ref="G928:H928"/>
    <mergeCell ref="K928:L928"/>
    <mergeCell ref="M928:N928"/>
    <mergeCell ref="O928:P928"/>
    <mergeCell ref="Q928:R928"/>
    <mergeCell ref="AU930:AV930"/>
    <mergeCell ref="AW930:AX930"/>
    <mergeCell ref="AG930:AH930"/>
    <mergeCell ref="AI930:AJ930"/>
    <mergeCell ref="AK930:AL930"/>
    <mergeCell ref="AM930:AN930"/>
    <mergeCell ref="AO930:AP930"/>
    <mergeCell ref="AQ930:AR930"/>
    <mergeCell ref="AS930:AT930"/>
    <mergeCell ref="S931:T931"/>
    <mergeCell ref="U931:V931"/>
    <mergeCell ref="W931:X931"/>
    <mergeCell ref="Y931:Z931"/>
    <mergeCell ref="AA931:AB931"/>
    <mergeCell ref="AC931:AD931"/>
    <mergeCell ref="AE931:AF931"/>
    <mergeCell ref="AG931:AH931"/>
    <mergeCell ref="AI931:AJ931"/>
    <mergeCell ref="AK931:AL931"/>
    <mergeCell ref="AM931:AN931"/>
    <mergeCell ref="AO931:AP931"/>
    <mergeCell ref="AQ931:AR931"/>
    <mergeCell ref="AS931:AT931"/>
    <mergeCell ref="BI931:BJ931"/>
    <mergeCell ref="BK931:BL931"/>
    <mergeCell ref="BM931:BN931"/>
    <mergeCell ref="BS927:BT927"/>
    <mergeCell ref="BU927:CA927"/>
    <mergeCell ref="CB927:CH927"/>
    <mergeCell ref="BI926:BJ926"/>
    <mergeCell ref="BK926:BL926"/>
    <mergeCell ref="BM926:BN926"/>
    <mergeCell ref="BO926:BQ926"/>
    <mergeCell ref="BS926:BT926"/>
    <mergeCell ref="BU926:CA926"/>
    <mergeCell ref="CB926:CH926"/>
    <mergeCell ref="AU927:AV927"/>
    <mergeCell ref="AW927:AX927"/>
    <mergeCell ref="AG927:AH927"/>
    <mergeCell ref="AI927:AJ927"/>
    <mergeCell ref="AK927:AL927"/>
    <mergeCell ref="AM927:AN927"/>
    <mergeCell ref="AO927:AP927"/>
    <mergeCell ref="AQ927:AR927"/>
    <mergeCell ref="AS927:AT927"/>
    <mergeCell ref="S928:T928"/>
    <mergeCell ref="U928:V928"/>
    <mergeCell ref="W928:X928"/>
    <mergeCell ref="Y928:Z928"/>
    <mergeCell ref="AA928:AB928"/>
    <mergeCell ref="AC928:AD928"/>
    <mergeCell ref="AE928:AF928"/>
    <mergeCell ref="AG928:AH928"/>
    <mergeCell ref="AI928:AJ928"/>
    <mergeCell ref="AK928:AL928"/>
    <mergeCell ref="AM928:AN928"/>
    <mergeCell ref="AO928:AP928"/>
    <mergeCell ref="AQ928:AR928"/>
    <mergeCell ref="AS928:AT928"/>
    <mergeCell ref="BI928:BJ928"/>
    <mergeCell ref="BK928:BL928"/>
    <mergeCell ref="BM928:BN928"/>
    <mergeCell ref="BO928:BQ928"/>
    <mergeCell ref="BS928:BT928"/>
    <mergeCell ref="BU928:CA928"/>
    <mergeCell ref="CB928:CH928"/>
    <mergeCell ref="AU928:AV928"/>
    <mergeCell ref="AW928:AX928"/>
    <mergeCell ref="AY928:AZ928"/>
    <mergeCell ref="BA928:BB928"/>
    <mergeCell ref="BC928:BD928"/>
    <mergeCell ref="BE928:BF928"/>
    <mergeCell ref="BG928:BH928"/>
    <mergeCell ref="BE925:BF925"/>
    <mergeCell ref="BG925:BH925"/>
    <mergeCell ref="B925:C925"/>
    <mergeCell ref="D925:F925"/>
    <mergeCell ref="G925:H925"/>
    <mergeCell ref="K925:L925"/>
    <mergeCell ref="M925:N925"/>
    <mergeCell ref="O925:P925"/>
    <mergeCell ref="Q925:R925"/>
    <mergeCell ref="BM927:BN927"/>
    <mergeCell ref="BO927:BQ927"/>
    <mergeCell ref="AY927:AZ927"/>
    <mergeCell ref="BA927:BB927"/>
    <mergeCell ref="BC927:BD927"/>
    <mergeCell ref="BE927:BF927"/>
    <mergeCell ref="BG927:BH927"/>
    <mergeCell ref="BI927:BJ927"/>
    <mergeCell ref="BK927:BL927"/>
    <mergeCell ref="S926:T926"/>
    <mergeCell ref="U926:V926"/>
    <mergeCell ref="W926:X926"/>
    <mergeCell ref="Y926:Z926"/>
    <mergeCell ref="AA926:AB926"/>
    <mergeCell ref="AC926:AD926"/>
    <mergeCell ref="AE926:AF926"/>
    <mergeCell ref="AG926:AH926"/>
    <mergeCell ref="AI926:AJ926"/>
    <mergeCell ref="AK926:AL926"/>
    <mergeCell ref="AM926:AN926"/>
    <mergeCell ref="AO926:AP926"/>
    <mergeCell ref="AQ926:AR926"/>
    <mergeCell ref="AS926:AT926"/>
    <mergeCell ref="B926:C926"/>
    <mergeCell ref="D926:F926"/>
    <mergeCell ref="G926:H926"/>
    <mergeCell ref="K926:L926"/>
    <mergeCell ref="M926:N926"/>
    <mergeCell ref="O926:P926"/>
    <mergeCell ref="Q926:R926"/>
    <mergeCell ref="B927:C927"/>
    <mergeCell ref="D927:F927"/>
    <mergeCell ref="G927:H927"/>
    <mergeCell ref="K927:L927"/>
    <mergeCell ref="M927:N927"/>
    <mergeCell ref="O927:P927"/>
    <mergeCell ref="Q927:R927"/>
    <mergeCell ref="S927:T927"/>
    <mergeCell ref="U927:V927"/>
    <mergeCell ref="W927:X927"/>
    <mergeCell ref="Y927:Z927"/>
    <mergeCell ref="AA927:AB927"/>
    <mergeCell ref="AC927:AD927"/>
    <mergeCell ref="AE927:AF927"/>
    <mergeCell ref="AU926:AV926"/>
    <mergeCell ref="AW926:AX926"/>
    <mergeCell ref="AY926:AZ926"/>
    <mergeCell ref="BA926:BB926"/>
    <mergeCell ref="BC926:BD926"/>
    <mergeCell ref="BE926:BF926"/>
    <mergeCell ref="BG926:BH926"/>
    <mergeCell ref="B923:C923"/>
    <mergeCell ref="D923:F923"/>
    <mergeCell ref="G923:H923"/>
    <mergeCell ref="K923:L923"/>
    <mergeCell ref="M923:N923"/>
    <mergeCell ref="O923:P923"/>
    <mergeCell ref="Q923:R923"/>
    <mergeCell ref="B924:C924"/>
    <mergeCell ref="D924:F924"/>
    <mergeCell ref="G924:H924"/>
    <mergeCell ref="K924:L924"/>
    <mergeCell ref="M924:N924"/>
    <mergeCell ref="O924:P924"/>
    <mergeCell ref="Q924:R924"/>
    <mergeCell ref="S924:T924"/>
    <mergeCell ref="U924:V924"/>
    <mergeCell ref="W924:X924"/>
    <mergeCell ref="Y924:Z924"/>
    <mergeCell ref="AA924:AB924"/>
    <mergeCell ref="AC924:AD924"/>
    <mergeCell ref="AE924:AF924"/>
    <mergeCell ref="AU923:AV923"/>
    <mergeCell ref="AW923:AX923"/>
    <mergeCell ref="AY923:AZ923"/>
    <mergeCell ref="BA923:BB923"/>
    <mergeCell ref="BC923:BD923"/>
    <mergeCell ref="BE923:BF923"/>
    <mergeCell ref="BG923:BH923"/>
    <mergeCell ref="BS924:BT924"/>
    <mergeCell ref="BU924:CA924"/>
    <mergeCell ref="CB924:CH924"/>
    <mergeCell ref="BI923:BJ923"/>
    <mergeCell ref="BK923:BL923"/>
    <mergeCell ref="BM923:BN923"/>
    <mergeCell ref="BO923:BQ923"/>
    <mergeCell ref="BS923:BT923"/>
    <mergeCell ref="BU923:CA923"/>
    <mergeCell ref="CB923:CH923"/>
    <mergeCell ref="AU924:AV924"/>
    <mergeCell ref="AW924:AX924"/>
    <mergeCell ref="AG924:AH924"/>
    <mergeCell ref="AI924:AJ924"/>
    <mergeCell ref="AK924:AL924"/>
    <mergeCell ref="AM924:AN924"/>
    <mergeCell ref="AO924:AP924"/>
    <mergeCell ref="AQ924:AR924"/>
    <mergeCell ref="AS924:AT924"/>
    <mergeCell ref="AY929:AZ929"/>
    <mergeCell ref="BA929:BB929"/>
    <mergeCell ref="BC929:BD929"/>
    <mergeCell ref="BE929:BF929"/>
    <mergeCell ref="BG929:BH929"/>
    <mergeCell ref="BS930:BT930"/>
    <mergeCell ref="BU930:CA930"/>
    <mergeCell ref="CB930:CH930"/>
    <mergeCell ref="BI929:BJ929"/>
    <mergeCell ref="BK929:BL929"/>
    <mergeCell ref="BM929:BN929"/>
    <mergeCell ref="BO929:BQ929"/>
    <mergeCell ref="BS929:BT929"/>
    <mergeCell ref="BU929:CA929"/>
    <mergeCell ref="CB929:CH929"/>
    <mergeCell ref="BM924:BN924"/>
    <mergeCell ref="BO924:BQ924"/>
    <mergeCell ref="AY924:AZ924"/>
    <mergeCell ref="BA924:BB924"/>
    <mergeCell ref="BC924:BD924"/>
    <mergeCell ref="BE924:BF924"/>
    <mergeCell ref="BG924:BH924"/>
    <mergeCell ref="BI924:BJ924"/>
    <mergeCell ref="BK924:BL924"/>
    <mergeCell ref="S923:T923"/>
    <mergeCell ref="U923:V923"/>
    <mergeCell ref="W923:X923"/>
    <mergeCell ref="Y923:Z923"/>
    <mergeCell ref="AA923:AB923"/>
    <mergeCell ref="AC923:AD923"/>
    <mergeCell ref="AE923:AF923"/>
    <mergeCell ref="AG923:AH923"/>
    <mergeCell ref="AI923:AJ923"/>
    <mergeCell ref="AK923:AL923"/>
    <mergeCell ref="AM923:AN923"/>
    <mergeCell ref="AO923:AP923"/>
    <mergeCell ref="AQ923:AR923"/>
    <mergeCell ref="AS923:AT923"/>
    <mergeCell ref="S925:T925"/>
    <mergeCell ref="U925:V925"/>
    <mergeCell ref="W925:X925"/>
    <mergeCell ref="Y925:Z925"/>
    <mergeCell ref="AA925:AB925"/>
    <mergeCell ref="AC925:AD925"/>
    <mergeCell ref="AE925:AF925"/>
    <mergeCell ref="AG925:AH925"/>
    <mergeCell ref="AI925:AJ925"/>
    <mergeCell ref="AK925:AL925"/>
    <mergeCell ref="AM925:AN925"/>
    <mergeCell ref="AO925:AP925"/>
    <mergeCell ref="AQ925:AR925"/>
    <mergeCell ref="AS925:AT925"/>
    <mergeCell ref="BI925:BJ925"/>
    <mergeCell ref="BK925:BL925"/>
    <mergeCell ref="BM925:BN925"/>
    <mergeCell ref="BO925:BQ925"/>
    <mergeCell ref="BS925:BT925"/>
    <mergeCell ref="BU925:CA925"/>
    <mergeCell ref="CB925:CH925"/>
    <mergeCell ref="AU925:AV925"/>
    <mergeCell ref="AW925:AX925"/>
    <mergeCell ref="AY925:AZ925"/>
    <mergeCell ref="BA925:BB925"/>
    <mergeCell ref="BC925:BD925"/>
    <mergeCell ref="BO922:BQ922"/>
    <mergeCell ref="BS922:BT922"/>
    <mergeCell ref="BU922:CA922"/>
    <mergeCell ref="CB922:CH922"/>
    <mergeCell ref="AU922:AV922"/>
    <mergeCell ref="AW922:AX922"/>
    <mergeCell ref="AY922:AZ922"/>
    <mergeCell ref="BA922:BB922"/>
    <mergeCell ref="BC922:BD922"/>
    <mergeCell ref="BE922:BF922"/>
    <mergeCell ref="BG922:BH922"/>
    <mergeCell ref="B922:C922"/>
    <mergeCell ref="D922:F922"/>
    <mergeCell ref="G922:H922"/>
    <mergeCell ref="K922:L922"/>
    <mergeCell ref="M922:N922"/>
    <mergeCell ref="O922:P922"/>
    <mergeCell ref="Q922:R922"/>
    <mergeCell ref="BM930:BN930"/>
    <mergeCell ref="BO930:BQ930"/>
    <mergeCell ref="AY930:AZ930"/>
    <mergeCell ref="BA930:BB930"/>
    <mergeCell ref="BC930:BD930"/>
    <mergeCell ref="BE930:BF930"/>
    <mergeCell ref="BG930:BH930"/>
    <mergeCell ref="BI930:BJ930"/>
    <mergeCell ref="BK930:BL930"/>
    <mergeCell ref="S929:T929"/>
    <mergeCell ref="U929:V929"/>
    <mergeCell ref="W929:X929"/>
    <mergeCell ref="Y929:Z929"/>
    <mergeCell ref="AA929:AB929"/>
    <mergeCell ref="AC929:AD929"/>
    <mergeCell ref="AE929:AF929"/>
    <mergeCell ref="AG929:AH929"/>
    <mergeCell ref="AI929:AJ929"/>
    <mergeCell ref="AK929:AL929"/>
    <mergeCell ref="AM929:AN929"/>
    <mergeCell ref="AO929:AP929"/>
    <mergeCell ref="AQ929:AR929"/>
    <mergeCell ref="AS929:AT929"/>
    <mergeCell ref="B929:C929"/>
    <mergeCell ref="D929:F929"/>
    <mergeCell ref="G929:H929"/>
    <mergeCell ref="K929:L929"/>
    <mergeCell ref="M929:N929"/>
    <mergeCell ref="O929:P929"/>
    <mergeCell ref="Q929:R929"/>
    <mergeCell ref="B930:C930"/>
    <mergeCell ref="D930:F930"/>
    <mergeCell ref="G930:H930"/>
    <mergeCell ref="K930:L930"/>
    <mergeCell ref="M930:N930"/>
    <mergeCell ref="O930:P930"/>
    <mergeCell ref="Q930:R930"/>
    <mergeCell ref="S930:T930"/>
    <mergeCell ref="U930:V930"/>
    <mergeCell ref="W930:X930"/>
    <mergeCell ref="Y930:Z930"/>
    <mergeCell ref="AA930:AB930"/>
    <mergeCell ref="AC930:AD930"/>
    <mergeCell ref="AE930:AF930"/>
    <mergeCell ref="AU929:AV929"/>
    <mergeCell ref="AW929:AX929"/>
    <mergeCell ref="B919:C919"/>
    <mergeCell ref="D919:F919"/>
    <mergeCell ref="G919:H919"/>
    <mergeCell ref="K919:L919"/>
    <mergeCell ref="M919:N919"/>
    <mergeCell ref="O919:P919"/>
    <mergeCell ref="Q919:R919"/>
    <mergeCell ref="AU921:AV921"/>
    <mergeCell ref="AW921:AX921"/>
    <mergeCell ref="AG921:AH921"/>
    <mergeCell ref="AI921:AJ921"/>
    <mergeCell ref="AK921:AL921"/>
    <mergeCell ref="AM921:AN921"/>
    <mergeCell ref="AO921:AP921"/>
    <mergeCell ref="AQ921:AR921"/>
    <mergeCell ref="AS921:AT921"/>
    <mergeCell ref="S922:T922"/>
    <mergeCell ref="U922:V922"/>
    <mergeCell ref="W922:X922"/>
    <mergeCell ref="Y922:Z922"/>
    <mergeCell ref="AA922:AB922"/>
    <mergeCell ref="AC922:AD922"/>
    <mergeCell ref="AE922:AF922"/>
    <mergeCell ref="AG922:AH922"/>
    <mergeCell ref="AI922:AJ922"/>
    <mergeCell ref="AK922:AL922"/>
    <mergeCell ref="AM922:AN922"/>
    <mergeCell ref="AO922:AP922"/>
    <mergeCell ref="AQ922:AR922"/>
    <mergeCell ref="AS922:AT922"/>
    <mergeCell ref="BI922:BJ922"/>
    <mergeCell ref="BK922:BL922"/>
    <mergeCell ref="BM922:BN922"/>
    <mergeCell ref="BS918:BT918"/>
    <mergeCell ref="BU918:CA918"/>
    <mergeCell ref="CB918:CH918"/>
    <mergeCell ref="BI917:BJ917"/>
    <mergeCell ref="BK917:BL917"/>
    <mergeCell ref="BM917:BN917"/>
    <mergeCell ref="BO917:BQ917"/>
    <mergeCell ref="BS917:BT917"/>
    <mergeCell ref="BU917:CA917"/>
    <mergeCell ref="CB917:CH917"/>
    <mergeCell ref="AU918:AV918"/>
    <mergeCell ref="AW918:AX918"/>
    <mergeCell ref="AG918:AH918"/>
    <mergeCell ref="AI918:AJ918"/>
    <mergeCell ref="AK918:AL918"/>
    <mergeCell ref="AM918:AN918"/>
    <mergeCell ref="AO918:AP918"/>
    <mergeCell ref="AQ918:AR918"/>
    <mergeCell ref="AS918:AT918"/>
    <mergeCell ref="S919:T919"/>
    <mergeCell ref="U919:V919"/>
    <mergeCell ref="W919:X919"/>
    <mergeCell ref="Y919:Z919"/>
    <mergeCell ref="AA919:AB919"/>
    <mergeCell ref="AC919:AD919"/>
    <mergeCell ref="AE919:AF919"/>
    <mergeCell ref="AG919:AH919"/>
    <mergeCell ref="AI919:AJ919"/>
    <mergeCell ref="AK919:AL919"/>
    <mergeCell ref="AM919:AN919"/>
    <mergeCell ref="AO919:AP919"/>
    <mergeCell ref="AQ919:AR919"/>
    <mergeCell ref="AS919:AT919"/>
    <mergeCell ref="BI919:BJ919"/>
    <mergeCell ref="BK919:BL919"/>
    <mergeCell ref="BM919:BN919"/>
    <mergeCell ref="BO919:BQ919"/>
    <mergeCell ref="BS919:BT919"/>
    <mergeCell ref="BU919:CA919"/>
    <mergeCell ref="CB919:CH919"/>
    <mergeCell ref="AU919:AV919"/>
    <mergeCell ref="AW919:AX919"/>
    <mergeCell ref="AY919:AZ919"/>
    <mergeCell ref="BA919:BB919"/>
    <mergeCell ref="BC919:BD919"/>
    <mergeCell ref="BE919:BF919"/>
    <mergeCell ref="BG919:BH919"/>
    <mergeCell ref="BE916:BF916"/>
    <mergeCell ref="BG916:BH916"/>
    <mergeCell ref="B916:C916"/>
    <mergeCell ref="D916:F916"/>
    <mergeCell ref="G916:H916"/>
    <mergeCell ref="K916:L916"/>
    <mergeCell ref="M916:N916"/>
    <mergeCell ref="O916:P916"/>
    <mergeCell ref="Q916:R916"/>
    <mergeCell ref="BM918:BN918"/>
    <mergeCell ref="BO918:BQ918"/>
    <mergeCell ref="AY918:AZ918"/>
    <mergeCell ref="BA918:BB918"/>
    <mergeCell ref="BC918:BD918"/>
    <mergeCell ref="BE918:BF918"/>
    <mergeCell ref="BG918:BH918"/>
    <mergeCell ref="BI918:BJ918"/>
    <mergeCell ref="BK918:BL918"/>
    <mergeCell ref="S917:T917"/>
    <mergeCell ref="U917:V917"/>
    <mergeCell ref="W917:X917"/>
    <mergeCell ref="Y917:Z917"/>
    <mergeCell ref="AA917:AB917"/>
    <mergeCell ref="AC917:AD917"/>
    <mergeCell ref="AE917:AF917"/>
    <mergeCell ref="AG917:AH917"/>
    <mergeCell ref="AI917:AJ917"/>
    <mergeCell ref="AK917:AL917"/>
    <mergeCell ref="AM917:AN917"/>
    <mergeCell ref="AO917:AP917"/>
    <mergeCell ref="AQ917:AR917"/>
    <mergeCell ref="AS917:AT917"/>
    <mergeCell ref="B917:C917"/>
    <mergeCell ref="D917:F917"/>
    <mergeCell ref="G917:H917"/>
    <mergeCell ref="K917:L917"/>
    <mergeCell ref="M917:N917"/>
    <mergeCell ref="O917:P917"/>
    <mergeCell ref="Q917:R917"/>
    <mergeCell ref="B918:C918"/>
    <mergeCell ref="D918:F918"/>
    <mergeCell ref="G918:H918"/>
    <mergeCell ref="K918:L918"/>
    <mergeCell ref="M918:N918"/>
    <mergeCell ref="O918:P918"/>
    <mergeCell ref="Q918:R918"/>
    <mergeCell ref="S918:T918"/>
    <mergeCell ref="U918:V918"/>
    <mergeCell ref="W918:X918"/>
    <mergeCell ref="Y918:Z918"/>
    <mergeCell ref="AA918:AB918"/>
    <mergeCell ref="AC918:AD918"/>
    <mergeCell ref="AE918:AF918"/>
    <mergeCell ref="AU917:AV917"/>
    <mergeCell ref="AW917:AX917"/>
    <mergeCell ref="AY917:AZ917"/>
    <mergeCell ref="BA917:BB917"/>
    <mergeCell ref="BC917:BD917"/>
    <mergeCell ref="BE917:BF917"/>
    <mergeCell ref="BG917:BH917"/>
    <mergeCell ref="B914:C914"/>
    <mergeCell ref="D914:F914"/>
    <mergeCell ref="G914:H914"/>
    <mergeCell ref="K914:L914"/>
    <mergeCell ref="M914:N914"/>
    <mergeCell ref="O914:P914"/>
    <mergeCell ref="Q914:R914"/>
    <mergeCell ref="B915:C915"/>
    <mergeCell ref="D915:F915"/>
    <mergeCell ref="G915:H915"/>
    <mergeCell ref="K915:L915"/>
    <mergeCell ref="M915:N915"/>
    <mergeCell ref="O915:P915"/>
    <mergeCell ref="Q915:R915"/>
    <mergeCell ref="S915:T915"/>
    <mergeCell ref="U915:V915"/>
    <mergeCell ref="W915:X915"/>
    <mergeCell ref="Y915:Z915"/>
    <mergeCell ref="AA915:AB915"/>
    <mergeCell ref="AC915:AD915"/>
    <mergeCell ref="AE915:AF915"/>
    <mergeCell ref="AU914:AV914"/>
    <mergeCell ref="AW914:AX914"/>
    <mergeCell ref="AY914:AZ914"/>
    <mergeCell ref="BA914:BB914"/>
    <mergeCell ref="BC914:BD914"/>
    <mergeCell ref="BE914:BF914"/>
    <mergeCell ref="BG914:BH914"/>
    <mergeCell ref="BS915:BT915"/>
    <mergeCell ref="BU915:CA915"/>
    <mergeCell ref="CB915:CH915"/>
    <mergeCell ref="BI914:BJ914"/>
    <mergeCell ref="BK914:BL914"/>
    <mergeCell ref="BM914:BN914"/>
    <mergeCell ref="BO914:BQ914"/>
    <mergeCell ref="BS914:BT914"/>
    <mergeCell ref="BU914:CA914"/>
    <mergeCell ref="CB914:CH914"/>
    <mergeCell ref="AU915:AV915"/>
    <mergeCell ref="AW915:AX915"/>
    <mergeCell ref="AG915:AH915"/>
    <mergeCell ref="AI915:AJ915"/>
    <mergeCell ref="AK915:AL915"/>
    <mergeCell ref="AM915:AN915"/>
    <mergeCell ref="AO915:AP915"/>
    <mergeCell ref="AQ915:AR915"/>
    <mergeCell ref="AS915:AT915"/>
    <mergeCell ref="AY920:AZ920"/>
    <mergeCell ref="BA920:BB920"/>
    <mergeCell ref="BC920:BD920"/>
    <mergeCell ref="BE920:BF920"/>
    <mergeCell ref="BG920:BH920"/>
    <mergeCell ref="BS921:BT921"/>
    <mergeCell ref="BU921:CA921"/>
    <mergeCell ref="CB921:CH921"/>
    <mergeCell ref="BI920:BJ920"/>
    <mergeCell ref="BK920:BL920"/>
    <mergeCell ref="BM920:BN920"/>
    <mergeCell ref="BO920:BQ920"/>
    <mergeCell ref="BS920:BT920"/>
    <mergeCell ref="BU920:CA920"/>
    <mergeCell ref="CB920:CH920"/>
    <mergeCell ref="BM915:BN915"/>
    <mergeCell ref="BO915:BQ915"/>
    <mergeCell ref="AY915:AZ915"/>
    <mergeCell ref="BA915:BB915"/>
    <mergeCell ref="BC915:BD915"/>
    <mergeCell ref="BE915:BF915"/>
    <mergeCell ref="BG915:BH915"/>
    <mergeCell ref="BI915:BJ915"/>
    <mergeCell ref="BK915:BL915"/>
    <mergeCell ref="S914:T914"/>
    <mergeCell ref="U914:V914"/>
    <mergeCell ref="W914:X914"/>
    <mergeCell ref="Y914:Z914"/>
    <mergeCell ref="AA914:AB914"/>
    <mergeCell ref="AC914:AD914"/>
    <mergeCell ref="AE914:AF914"/>
    <mergeCell ref="AG914:AH914"/>
    <mergeCell ref="AI914:AJ914"/>
    <mergeCell ref="AK914:AL914"/>
    <mergeCell ref="AM914:AN914"/>
    <mergeCell ref="AO914:AP914"/>
    <mergeCell ref="AQ914:AR914"/>
    <mergeCell ref="AS914:AT914"/>
    <mergeCell ref="S916:T916"/>
    <mergeCell ref="U916:V916"/>
    <mergeCell ref="W916:X916"/>
    <mergeCell ref="Y916:Z916"/>
    <mergeCell ref="AA916:AB916"/>
    <mergeCell ref="AC916:AD916"/>
    <mergeCell ref="AE916:AF916"/>
    <mergeCell ref="AG916:AH916"/>
    <mergeCell ref="AI916:AJ916"/>
    <mergeCell ref="AK916:AL916"/>
    <mergeCell ref="AM916:AN916"/>
    <mergeCell ref="AO916:AP916"/>
    <mergeCell ref="AQ916:AR916"/>
    <mergeCell ref="AS916:AT916"/>
    <mergeCell ref="BI916:BJ916"/>
    <mergeCell ref="BK916:BL916"/>
    <mergeCell ref="BM916:BN916"/>
    <mergeCell ref="BO916:BQ916"/>
    <mergeCell ref="BS916:BT916"/>
    <mergeCell ref="BU916:CA916"/>
    <mergeCell ref="CB916:CH916"/>
    <mergeCell ref="AU916:AV916"/>
    <mergeCell ref="AW916:AX916"/>
    <mergeCell ref="AY916:AZ916"/>
    <mergeCell ref="BA916:BB916"/>
    <mergeCell ref="BC916:BD916"/>
    <mergeCell ref="BO913:BQ913"/>
    <mergeCell ref="BS913:BT913"/>
    <mergeCell ref="BU913:CA913"/>
    <mergeCell ref="CB913:CH913"/>
    <mergeCell ref="AU913:AV913"/>
    <mergeCell ref="AW913:AX913"/>
    <mergeCell ref="AY913:AZ913"/>
    <mergeCell ref="BA913:BB913"/>
    <mergeCell ref="BC913:BD913"/>
    <mergeCell ref="BE913:BF913"/>
    <mergeCell ref="BG913:BH913"/>
    <mergeCell ref="B913:C913"/>
    <mergeCell ref="D913:F913"/>
    <mergeCell ref="G913:H913"/>
    <mergeCell ref="K913:L913"/>
    <mergeCell ref="M913:N913"/>
    <mergeCell ref="O913:P913"/>
    <mergeCell ref="Q913:R913"/>
    <mergeCell ref="BM921:BN921"/>
    <mergeCell ref="BO921:BQ921"/>
    <mergeCell ref="AY921:AZ921"/>
    <mergeCell ref="BA921:BB921"/>
    <mergeCell ref="BC921:BD921"/>
    <mergeCell ref="BE921:BF921"/>
    <mergeCell ref="BG921:BH921"/>
    <mergeCell ref="BI921:BJ921"/>
    <mergeCell ref="BK921:BL921"/>
    <mergeCell ref="S920:T920"/>
    <mergeCell ref="U920:V920"/>
    <mergeCell ref="W920:X920"/>
    <mergeCell ref="Y920:Z920"/>
    <mergeCell ref="AA920:AB920"/>
    <mergeCell ref="AC920:AD920"/>
    <mergeCell ref="AE920:AF920"/>
    <mergeCell ref="AG920:AH920"/>
    <mergeCell ref="AI920:AJ920"/>
    <mergeCell ref="AK920:AL920"/>
    <mergeCell ref="AM920:AN920"/>
    <mergeCell ref="AO920:AP920"/>
    <mergeCell ref="AQ920:AR920"/>
    <mergeCell ref="AS920:AT920"/>
    <mergeCell ref="B920:C920"/>
    <mergeCell ref="D920:F920"/>
    <mergeCell ref="G920:H920"/>
    <mergeCell ref="K920:L920"/>
    <mergeCell ref="M920:N920"/>
    <mergeCell ref="O920:P920"/>
    <mergeCell ref="Q920:R920"/>
    <mergeCell ref="B921:C921"/>
    <mergeCell ref="D921:F921"/>
    <mergeCell ref="G921:H921"/>
    <mergeCell ref="K921:L921"/>
    <mergeCell ref="M921:N921"/>
    <mergeCell ref="O921:P921"/>
    <mergeCell ref="Q921:R921"/>
    <mergeCell ref="S921:T921"/>
    <mergeCell ref="U921:V921"/>
    <mergeCell ref="W921:X921"/>
    <mergeCell ref="Y921:Z921"/>
    <mergeCell ref="AA921:AB921"/>
    <mergeCell ref="AC921:AD921"/>
    <mergeCell ref="AE921:AF921"/>
    <mergeCell ref="AU920:AV920"/>
    <mergeCell ref="AW920:AX920"/>
    <mergeCell ref="B910:C910"/>
    <mergeCell ref="D910:F910"/>
    <mergeCell ref="G910:H910"/>
    <mergeCell ref="K910:L910"/>
    <mergeCell ref="M910:N910"/>
    <mergeCell ref="O910:P910"/>
    <mergeCell ref="Q910:R910"/>
    <mergeCell ref="AU912:AV912"/>
    <mergeCell ref="AW912:AX912"/>
    <mergeCell ref="AG912:AH912"/>
    <mergeCell ref="AI912:AJ912"/>
    <mergeCell ref="AK912:AL912"/>
    <mergeCell ref="AM912:AN912"/>
    <mergeCell ref="AO912:AP912"/>
    <mergeCell ref="AQ912:AR912"/>
    <mergeCell ref="AS912:AT912"/>
    <mergeCell ref="S913:T913"/>
    <mergeCell ref="U913:V913"/>
    <mergeCell ref="W913:X913"/>
    <mergeCell ref="Y913:Z913"/>
    <mergeCell ref="AA913:AB913"/>
    <mergeCell ref="AC913:AD913"/>
    <mergeCell ref="AE913:AF913"/>
    <mergeCell ref="AG913:AH913"/>
    <mergeCell ref="AI913:AJ913"/>
    <mergeCell ref="AK913:AL913"/>
    <mergeCell ref="AM913:AN913"/>
    <mergeCell ref="AO913:AP913"/>
    <mergeCell ref="AQ913:AR913"/>
    <mergeCell ref="AS913:AT913"/>
    <mergeCell ref="BI913:BJ913"/>
    <mergeCell ref="BK913:BL913"/>
    <mergeCell ref="BM913:BN913"/>
    <mergeCell ref="BS909:BT909"/>
    <mergeCell ref="BU909:CA909"/>
    <mergeCell ref="CB909:CH909"/>
    <mergeCell ref="BI908:BJ908"/>
    <mergeCell ref="BK908:BL908"/>
    <mergeCell ref="BM908:BN908"/>
    <mergeCell ref="BO908:BQ908"/>
    <mergeCell ref="BS908:BT908"/>
    <mergeCell ref="BU908:CA908"/>
    <mergeCell ref="CB908:CH908"/>
    <mergeCell ref="AU909:AV909"/>
    <mergeCell ref="AW909:AX909"/>
    <mergeCell ref="AG909:AH909"/>
    <mergeCell ref="AI909:AJ909"/>
    <mergeCell ref="AK909:AL909"/>
    <mergeCell ref="AM909:AN909"/>
    <mergeCell ref="AO909:AP909"/>
    <mergeCell ref="AQ909:AR909"/>
    <mergeCell ref="AS909:AT909"/>
    <mergeCell ref="S910:T910"/>
    <mergeCell ref="U910:V910"/>
    <mergeCell ref="W910:X910"/>
    <mergeCell ref="Y910:Z910"/>
    <mergeCell ref="AA910:AB910"/>
    <mergeCell ref="AC910:AD910"/>
    <mergeCell ref="AE910:AF910"/>
    <mergeCell ref="AG910:AH910"/>
    <mergeCell ref="AI910:AJ910"/>
    <mergeCell ref="AK910:AL910"/>
    <mergeCell ref="AM910:AN910"/>
    <mergeCell ref="AO910:AP910"/>
    <mergeCell ref="AQ910:AR910"/>
    <mergeCell ref="AS910:AT910"/>
    <mergeCell ref="BI910:BJ910"/>
    <mergeCell ref="BK910:BL910"/>
    <mergeCell ref="BM910:BN910"/>
    <mergeCell ref="BO910:BQ910"/>
    <mergeCell ref="BS910:BT910"/>
    <mergeCell ref="BU910:CA910"/>
    <mergeCell ref="CB910:CH910"/>
    <mergeCell ref="AU910:AV910"/>
    <mergeCell ref="AW910:AX910"/>
    <mergeCell ref="AY910:AZ910"/>
    <mergeCell ref="BA910:BB910"/>
    <mergeCell ref="BC910:BD910"/>
    <mergeCell ref="BE910:BF910"/>
    <mergeCell ref="BG910:BH910"/>
    <mergeCell ref="BE907:BF907"/>
    <mergeCell ref="BG907:BH907"/>
    <mergeCell ref="B907:C907"/>
    <mergeCell ref="D907:F907"/>
    <mergeCell ref="G907:H907"/>
    <mergeCell ref="K907:L907"/>
    <mergeCell ref="M907:N907"/>
    <mergeCell ref="O907:P907"/>
    <mergeCell ref="Q907:R907"/>
    <mergeCell ref="BM909:BN909"/>
    <mergeCell ref="BO909:BQ909"/>
    <mergeCell ref="AY909:AZ909"/>
    <mergeCell ref="BA909:BB909"/>
    <mergeCell ref="BC909:BD909"/>
    <mergeCell ref="BE909:BF909"/>
    <mergeCell ref="BG909:BH909"/>
    <mergeCell ref="BI909:BJ909"/>
    <mergeCell ref="BK909:BL909"/>
    <mergeCell ref="S908:T908"/>
    <mergeCell ref="U908:V908"/>
    <mergeCell ref="W908:X908"/>
    <mergeCell ref="Y908:Z908"/>
    <mergeCell ref="AA908:AB908"/>
    <mergeCell ref="AC908:AD908"/>
    <mergeCell ref="AE908:AF908"/>
    <mergeCell ref="AG908:AH908"/>
    <mergeCell ref="AI908:AJ908"/>
    <mergeCell ref="AK908:AL908"/>
    <mergeCell ref="AM908:AN908"/>
    <mergeCell ref="AO908:AP908"/>
    <mergeCell ref="AQ908:AR908"/>
    <mergeCell ref="AS908:AT908"/>
    <mergeCell ref="B908:C908"/>
    <mergeCell ref="D908:F908"/>
    <mergeCell ref="G908:H908"/>
    <mergeCell ref="K908:L908"/>
    <mergeCell ref="M908:N908"/>
    <mergeCell ref="O908:P908"/>
    <mergeCell ref="Q908:R908"/>
    <mergeCell ref="B909:C909"/>
    <mergeCell ref="D909:F909"/>
    <mergeCell ref="G909:H909"/>
    <mergeCell ref="K909:L909"/>
    <mergeCell ref="M909:N909"/>
    <mergeCell ref="O909:P909"/>
    <mergeCell ref="Q909:R909"/>
    <mergeCell ref="S909:T909"/>
    <mergeCell ref="U909:V909"/>
    <mergeCell ref="W909:X909"/>
    <mergeCell ref="Y909:Z909"/>
    <mergeCell ref="AA909:AB909"/>
    <mergeCell ref="AC909:AD909"/>
    <mergeCell ref="AE909:AF909"/>
    <mergeCell ref="AU908:AV908"/>
    <mergeCell ref="AW908:AX908"/>
    <mergeCell ref="AY908:AZ908"/>
    <mergeCell ref="BA908:BB908"/>
    <mergeCell ref="BC908:BD908"/>
    <mergeCell ref="BE908:BF908"/>
    <mergeCell ref="BG908:BH908"/>
    <mergeCell ref="B905:C905"/>
    <mergeCell ref="D905:F905"/>
    <mergeCell ref="G905:H905"/>
    <mergeCell ref="K905:L905"/>
    <mergeCell ref="M905:N905"/>
    <mergeCell ref="O905:P905"/>
    <mergeCell ref="Q905:R905"/>
    <mergeCell ref="B906:C906"/>
    <mergeCell ref="D906:F906"/>
    <mergeCell ref="G906:H906"/>
    <mergeCell ref="K906:L906"/>
    <mergeCell ref="M906:N906"/>
    <mergeCell ref="O906:P906"/>
    <mergeCell ref="Q906:R906"/>
    <mergeCell ref="S906:T906"/>
    <mergeCell ref="U906:V906"/>
    <mergeCell ref="W906:X906"/>
    <mergeCell ref="Y906:Z906"/>
    <mergeCell ref="AA906:AB906"/>
    <mergeCell ref="AC906:AD906"/>
    <mergeCell ref="AE906:AF906"/>
    <mergeCell ref="AU905:AV905"/>
    <mergeCell ref="AW905:AX905"/>
    <mergeCell ref="AY905:AZ905"/>
    <mergeCell ref="BA905:BB905"/>
    <mergeCell ref="BC905:BD905"/>
    <mergeCell ref="BE905:BF905"/>
    <mergeCell ref="BG905:BH905"/>
    <mergeCell ref="BS906:BT906"/>
    <mergeCell ref="BU906:CA906"/>
    <mergeCell ref="CB906:CH906"/>
    <mergeCell ref="BI905:BJ905"/>
    <mergeCell ref="BK905:BL905"/>
    <mergeCell ref="BM905:BN905"/>
    <mergeCell ref="BO905:BQ905"/>
    <mergeCell ref="BS905:BT905"/>
    <mergeCell ref="BU905:CA905"/>
    <mergeCell ref="CB905:CH905"/>
    <mergeCell ref="AU906:AV906"/>
    <mergeCell ref="AW906:AX906"/>
    <mergeCell ref="AG906:AH906"/>
    <mergeCell ref="AI906:AJ906"/>
    <mergeCell ref="AK906:AL906"/>
    <mergeCell ref="AM906:AN906"/>
    <mergeCell ref="AO906:AP906"/>
    <mergeCell ref="AQ906:AR906"/>
    <mergeCell ref="AS906:AT906"/>
    <mergeCell ref="AY911:AZ911"/>
    <mergeCell ref="BA911:BB911"/>
    <mergeCell ref="BC911:BD911"/>
    <mergeCell ref="BE911:BF911"/>
    <mergeCell ref="BG911:BH911"/>
    <mergeCell ref="BS912:BT912"/>
    <mergeCell ref="BU912:CA912"/>
    <mergeCell ref="CB912:CH912"/>
    <mergeCell ref="BI911:BJ911"/>
    <mergeCell ref="BK911:BL911"/>
    <mergeCell ref="BM911:BN911"/>
    <mergeCell ref="BO911:BQ911"/>
    <mergeCell ref="BS911:BT911"/>
    <mergeCell ref="BU911:CA911"/>
    <mergeCell ref="CB911:CH911"/>
    <mergeCell ref="BM906:BN906"/>
    <mergeCell ref="BO906:BQ906"/>
    <mergeCell ref="AY906:AZ906"/>
    <mergeCell ref="BA906:BB906"/>
    <mergeCell ref="BC906:BD906"/>
    <mergeCell ref="BE906:BF906"/>
    <mergeCell ref="BG906:BH906"/>
    <mergeCell ref="BI906:BJ906"/>
    <mergeCell ref="BK906:BL906"/>
    <mergeCell ref="S905:T905"/>
    <mergeCell ref="U905:V905"/>
    <mergeCell ref="W905:X905"/>
    <mergeCell ref="Y905:Z905"/>
    <mergeCell ref="AA905:AB905"/>
    <mergeCell ref="AC905:AD905"/>
    <mergeCell ref="AE905:AF905"/>
    <mergeCell ref="AG905:AH905"/>
    <mergeCell ref="AI905:AJ905"/>
    <mergeCell ref="AK905:AL905"/>
    <mergeCell ref="AM905:AN905"/>
    <mergeCell ref="AO905:AP905"/>
    <mergeCell ref="AQ905:AR905"/>
    <mergeCell ref="AS905:AT905"/>
    <mergeCell ref="S907:T907"/>
    <mergeCell ref="U907:V907"/>
    <mergeCell ref="W907:X907"/>
    <mergeCell ref="Y907:Z907"/>
    <mergeCell ref="AA907:AB907"/>
    <mergeCell ref="AC907:AD907"/>
    <mergeCell ref="AE907:AF907"/>
    <mergeCell ref="AG907:AH907"/>
    <mergeCell ref="AI907:AJ907"/>
    <mergeCell ref="AK907:AL907"/>
    <mergeCell ref="AM907:AN907"/>
    <mergeCell ref="AO907:AP907"/>
    <mergeCell ref="AQ907:AR907"/>
    <mergeCell ref="AS907:AT907"/>
    <mergeCell ref="BI907:BJ907"/>
    <mergeCell ref="BK907:BL907"/>
    <mergeCell ref="BM907:BN907"/>
    <mergeCell ref="BO907:BQ907"/>
    <mergeCell ref="BS907:BT907"/>
    <mergeCell ref="BU907:CA907"/>
    <mergeCell ref="CB907:CH907"/>
    <mergeCell ref="AU907:AV907"/>
    <mergeCell ref="AW907:AX907"/>
    <mergeCell ref="AY907:AZ907"/>
    <mergeCell ref="BA907:BB907"/>
    <mergeCell ref="BC907:BD907"/>
    <mergeCell ref="BO904:BQ904"/>
    <mergeCell ref="BS904:BT904"/>
    <mergeCell ref="BU904:CA904"/>
    <mergeCell ref="CB904:CH904"/>
    <mergeCell ref="AU904:AV904"/>
    <mergeCell ref="AW904:AX904"/>
    <mergeCell ref="AY904:AZ904"/>
    <mergeCell ref="BA904:BB904"/>
    <mergeCell ref="BC904:BD904"/>
    <mergeCell ref="BE904:BF904"/>
    <mergeCell ref="BG904:BH904"/>
    <mergeCell ref="B904:C904"/>
    <mergeCell ref="D904:F904"/>
    <mergeCell ref="G904:H904"/>
    <mergeCell ref="K904:L904"/>
    <mergeCell ref="M904:N904"/>
    <mergeCell ref="O904:P904"/>
    <mergeCell ref="Q904:R904"/>
    <mergeCell ref="BM912:BN912"/>
    <mergeCell ref="BO912:BQ912"/>
    <mergeCell ref="AY912:AZ912"/>
    <mergeCell ref="BA912:BB912"/>
    <mergeCell ref="BC912:BD912"/>
    <mergeCell ref="BE912:BF912"/>
    <mergeCell ref="BG912:BH912"/>
    <mergeCell ref="BI912:BJ912"/>
    <mergeCell ref="BK912:BL912"/>
    <mergeCell ref="S911:T911"/>
    <mergeCell ref="U911:V911"/>
    <mergeCell ref="W911:X911"/>
    <mergeCell ref="Y911:Z911"/>
    <mergeCell ref="AA911:AB911"/>
    <mergeCell ref="AC911:AD911"/>
    <mergeCell ref="AE911:AF911"/>
    <mergeCell ref="AG911:AH911"/>
    <mergeCell ref="AI911:AJ911"/>
    <mergeCell ref="AK911:AL911"/>
    <mergeCell ref="AM911:AN911"/>
    <mergeCell ref="AO911:AP911"/>
    <mergeCell ref="AQ911:AR911"/>
    <mergeCell ref="AS911:AT911"/>
    <mergeCell ref="B911:C911"/>
    <mergeCell ref="D911:F911"/>
    <mergeCell ref="G911:H911"/>
    <mergeCell ref="K911:L911"/>
    <mergeCell ref="M911:N911"/>
    <mergeCell ref="O911:P911"/>
    <mergeCell ref="Q911:R911"/>
    <mergeCell ref="B912:C912"/>
    <mergeCell ref="D912:F912"/>
    <mergeCell ref="G912:H912"/>
    <mergeCell ref="K912:L912"/>
    <mergeCell ref="M912:N912"/>
    <mergeCell ref="O912:P912"/>
    <mergeCell ref="Q912:R912"/>
    <mergeCell ref="S912:T912"/>
    <mergeCell ref="U912:V912"/>
    <mergeCell ref="W912:X912"/>
    <mergeCell ref="Y912:Z912"/>
    <mergeCell ref="AA912:AB912"/>
    <mergeCell ref="AC912:AD912"/>
    <mergeCell ref="AE912:AF912"/>
    <mergeCell ref="AU911:AV911"/>
    <mergeCell ref="AW911:AX911"/>
    <mergeCell ref="B901:C901"/>
    <mergeCell ref="D901:F901"/>
    <mergeCell ref="G901:H901"/>
    <mergeCell ref="K901:L901"/>
    <mergeCell ref="M901:N901"/>
    <mergeCell ref="O901:P901"/>
    <mergeCell ref="Q901:R901"/>
    <mergeCell ref="AU903:AV903"/>
    <mergeCell ref="AW903:AX903"/>
    <mergeCell ref="AG903:AH903"/>
    <mergeCell ref="AI903:AJ903"/>
    <mergeCell ref="AK903:AL903"/>
    <mergeCell ref="AM903:AN903"/>
    <mergeCell ref="AO903:AP903"/>
    <mergeCell ref="AQ903:AR903"/>
    <mergeCell ref="AS903:AT903"/>
    <mergeCell ref="S904:T904"/>
    <mergeCell ref="U904:V904"/>
    <mergeCell ref="W904:X904"/>
    <mergeCell ref="Y904:Z904"/>
    <mergeCell ref="AA904:AB904"/>
    <mergeCell ref="AC904:AD904"/>
    <mergeCell ref="AE904:AF904"/>
    <mergeCell ref="AG904:AH904"/>
    <mergeCell ref="AI904:AJ904"/>
    <mergeCell ref="AK904:AL904"/>
    <mergeCell ref="AM904:AN904"/>
    <mergeCell ref="AO904:AP904"/>
    <mergeCell ref="AQ904:AR904"/>
    <mergeCell ref="AS904:AT904"/>
    <mergeCell ref="BI904:BJ904"/>
    <mergeCell ref="BK904:BL904"/>
    <mergeCell ref="BM904:BN904"/>
    <mergeCell ref="BS900:BT900"/>
    <mergeCell ref="BU900:CA900"/>
    <mergeCell ref="CB900:CH900"/>
    <mergeCell ref="BI899:BJ899"/>
    <mergeCell ref="BK899:BL899"/>
    <mergeCell ref="BM899:BN899"/>
    <mergeCell ref="BO899:BQ899"/>
    <mergeCell ref="BS899:BT899"/>
    <mergeCell ref="BU899:CA899"/>
    <mergeCell ref="CB899:CH899"/>
    <mergeCell ref="AU900:AV900"/>
    <mergeCell ref="AW900:AX900"/>
    <mergeCell ref="AG900:AH900"/>
    <mergeCell ref="AI900:AJ900"/>
    <mergeCell ref="AK900:AL900"/>
    <mergeCell ref="AM900:AN900"/>
    <mergeCell ref="AO900:AP900"/>
    <mergeCell ref="AQ900:AR900"/>
    <mergeCell ref="AS900:AT900"/>
    <mergeCell ref="S901:T901"/>
    <mergeCell ref="U901:V901"/>
    <mergeCell ref="W901:X901"/>
    <mergeCell ref="Y901:Z901"/>
    <mergeCell ref="AA901:AB901"/>
    <mergeCell ref="AC901:AD901"/>
    <mergeCell ref="AE901:AF901"/>
    <mergeCell ref="AG901:AH901"/>
    <mergeCell ref="AI901:AJ901"/>
    <mergeCell ref="AK901:AL901"/>
    <mergeCell ref="AM901:AN901"/>
    <mergeCell ref="AO901:AP901"/>
    <mergeCell ref="AQ901:AR901"/>
    <mergeCell ref="AS901:AT901"/>
    <mergeCell ref="BI901:BJ901"/>
    <mergeCell ref="BK901:BL901"/>
    <mergeCell ref="BM901:BN901"/>
    <mergeCell ref="BO901:BQ901"/>
    <mergeCell ref="BS901:BT901"/>
    <mergeCell ref="BU901:CA901"/>
    <mergeCell ref="CB901:CH901"/>
    <mergeCell ref="AU901:AV901"/>
    <mergeCell ref="AW901:AX901"/>
    <mergeCell ref="AY901:AZ901"/>
    <mergeCell ref="BA901:BB901"/>
    <mergeCell ref="BC901:BD901"/>
    <mergeCell ref="BE901:BF901"/>
    <mergeCell ref="BG901:BH901"/>
    <mergeCell ref="BE898:BF898"/>
    <mergeCell ref="BG898:BH898"/>
    <mergeCell ref="B898:C898"/>
    <mergeCell ref="D898:F898"/>
    <mergeCell ref="G898:H898"/>
    <mergeCell ref="K898:L898"/>
    <mergeCell ref="M898:N898"/>
    <mergeCell ref="O898:P898"/>
    <mergeCell ref="Q898:R898"/>
    <mergeCell ref="BM900:BN900"/>
    <mergeCell ref="BO900:BQ900"/>
    <mergeCell ref="AY900:AZ900"/>
    <mergeCell ref="BA900:BB900"/>
    <mergeCell ref="BC900:BD900"/>
    <mergeCell ref="BE900:BF900"/>
    <mergeCell ref="BG900:BH900"/>
    <mergeCell ref="BI900:BJ900"/>
    <mergeCell ref="BK900:BL900"/>
    <mergeCell ref="S899:T899"/>
    <mergeCell ref="U899:V899"/>
    <mergeCell ref="W899:X899"/>
    <mergeCell ref="Y899:Z899"/>
    <mergeCell ref="AA899:AB899"/>
    <mergeCell ref="AC899:AD899"/>
    <mergeCell ref="AE899:AF899"/>
    <mergeCell ref="AG899:AH899"/>
    <mergeCell ref="AI899:AJ899"/>
    <mergeCell ref="AK899:AL899"/>
    <mergeCell ref="AM899:AN899"/>
    <mergeCell ref="AO899:AP899"/>
    <mergeCell ref="AQ899:AR899"/>
    <mergeCell ref="AS899:AT899"/>
    <mergeCell ref="B899:C899"/>
    <mergeCell ref="D899:F899"/>
    <mergeCell ref="G899:H899"/>
    <mergeCell ref="K899:L899"/>
    <mergeCell ref="M899:N899"/>
    <mergeCell ref="O899:P899"/>
    <mergeCell ref="Q899:R899"/>
    <mergeCell ref="B900:C900"/>
    <mergeCell ref="D900:F900"/>
    <mergeCell ref="G900:H900"/>
    <mergeCell ref="K900:L900"/>
    <mergeCell ref="M900:N900"/>
    <mergeCell ref="O900:P900"/>
    <mergeCell ref="Q900:R900"/>
    <mergeCell ref="S900:T900"/>
    <mergeCell ref="U900:V900"/>
    <mergeCell ref="W900:X900"/>
    <mergeCell ref="Y900:Z900"/>
    <mergeCell ref="AA900:AB900"/>
    <mergeCell ref="AC900:AD900"/>
    <mergeCell ref="AE900:AF900"/>
    <mergeCell ref="AU899:AV899"/>
    <mergeCell ref="AW899:AX899"/>
    <mergeCell ref="AY899:AZ899"/>
    <mergeCell ref="BA899:BB899"/>
    <mergeCell ref="BC899:BD899"/>
    <mergeCell ref="BE899:BF899"/>
    <mergeCell ref="BG899:BH899"/>
    <mergeCell ref="B896:C896"/>
    <mergeCell ref="D896:F896"/>
    <mergeCell ref="G896:H896"/>
    <mergeCell ref="K896:L896"/>
    <mergeCell ref="M896:N896"/>
    <mergeCell ref="O896:P896"/>
    <mergeCell ref="Q896:R896"/>
    <mergeCell ref="B897:C897"/>
    <mergeCell ref="D897:F897"/>
    <mergeCell ref="G897:H897"/>
    <mergeCell ref="K897:L897"/>
    <mergeCell ref="M897:N897"/>
    <mergeCell ref="O897:P897"/>
    <mergeCell ref="Q897:R897"/>
    <mergeCell ref="S897:T897"/>
    <mergeCell ref="U897:V897"/>
    <mergeCell ref="W897:X897"/>
    <mergeCell ref="Y897:Z897"/>
    <mergeCell ref="AA897:AB897"/>
    <mergeCell ref="AC897:AD897"/>
    <mergeCell ref="AE897:AF897"/>
    <mergeCell ref="AU896:AV896"/>
    <mergeCell ref="AW896:AX896"/>
    <mergeCell ref="AY896:AZ896"/>
    <mergeCell ref="BA896:BB896"/>
    <mergeCell ref="BC896:BD896"/>
    <mergeCell ref="BE896:BF896"/>
    <mergeCell ref="BG896:BH896"/>
    <mergeCell ref="BS897:BT897"/>
    <mergeCell ref="BU897:CA897"/>
    <mergeCell ref="CB897:CH897"/>
    <mergeCell ref="BI896:BJ896"/>
    <mergeCell ref="BK896:BL896"/>
    <mergeCell ref="BM896:BN896"/>
    <mergeCell ref="BO896:BQ896"/>
    <mergeCell ref="BS896:BT896"/>
    <mergeCell ref="BU896:CA896"/>
    <mergeCell ref="CB896:CH896"/>
    <mergeCell ref="AU897:AV897"/>
    <mergeCell ref="AW897:AX897"/>
    <mergeCell ref="AG897:AH897"/>
    <mergeCell ref="AI897:AJ897"/>
    <mergeCell ref="AK897:AL897"/>
    <mergeCell ref="AM897:AN897"/>
    <mergeCell ref="AO897:AP897"/>
    <mergeCell ref="AQ897:AR897"/>
    <mergeCell ref="AS897:AT897"/>
    <mergeCell ref="AY902:AZ902"/>
    <mergeCell ref="BA902:BB902"/>
    <mergeCell ref="BC902:BD902"/>
    <mergeCell ref="BE902:BF902"/>
    <mergeCell ref="BG902:BH902"/>
    <mergeCell ref="BS903:BT903"/>
    <mergeCell ref="BU903:CA903"/>
    <mergeCell ref="CB903:CH903"/>
    <mergeCell ref="BI902:BJ902"/>
    <mergeCell ref="BK902:BL902"/>
    <mergeCell ref="BM902:BN902"/>
    <mergeCell ref="BO902:BQ902"/>
    <mergeCell ref="BS902:BT902"/>
    <mergeCell ref="BU902:CA902"/>
    <mergeCell ref="CB902:CH902"/>
    <mergeCell ref="BM897:BN897"/>
    <mergeCell ref="BO897:BQ897"/>
    <mergeCell ref="AY897:AZ897"/>
    <mergeCell ref="BA897:BB897"/>
    <mergeCell ref="BC897:BD897"/>
    <mergeCell ref="BE897:BF897"/>
    <mergeCell ref="BG897:BH897"/>
    <mergeCell ref="BI897:BJ897"/>
    <mergeCell ref="BK897:BL897"/>
    <mergeCell ref="S896:T896"/>
    <mergeCell ref="U896:V896"/>
    <mergeCell ref="W896:X896"/>
    <mergeCell ref="Y896:Z896"/>
    <mergeCell ref="AA896:AB896"/>
    <mergeCell ref="AC896:AD896"/>
    <mergeCell ref="AE896:AF896"/>
    <mergeCell ref="AG896:AH896"/>
    <mergeCell ref="AI896:AJ896"/>
    <mergeCell ref="AK896:AL896"/>
    <mergeCell ref="AM896:AN896"/>
    <mergeCell ref="AO896:AP896"/>
    <mergeCell ref="AQ896:AR896"/>
    <mergeCell ref="AS896:AT896"/>
    <mergeCell ref="S898:T898"/>
    <mergeCell ref="U898:V898"/>
    <mergeCell ref="W898:X898"/>
    <mergeCell ref="Y898:Z898"/>
    <mergeCell ref="AA898:AB898"/>
    <mergeCell ref="AC898:AD898"/>
    <mergeCell ref="AE898:AF898"/>
    <mergeCell ref="AG898:AH898"/>
    <mergeCell ref="AI898:AJ898"/>
    <mergeCell ref="AK898:AL898"/>
    <mergeCell ref="AM898:AN898"/>
    <mergeCell ref="AO898:AP898"/>
    <mergeCell ref="AQ898:AR898"/>
    <mergeCell ref="AS898:AT898"/>
    <mergeCell ref="BI898:BJ898"/>
    <mergeCell ref="BK898:BL898"/>
    <mergeCell ref="BM898:BN898"/>
    <mergeCell ref="BO898:BQ898"/>
    <mergeCell ref="BS898:BT898"/>
    <mergeCell ref="BU898:CA898"/>
    <mergeCell ref="CB898:CH898"/>
    <mergeCell ref="AU898:AV898"/>
    <mergeCell ref="AW898:AX898"/>
    <mergeCell ref="AY898:AZ898"/>
    <mergeCell ref="BA898:BB898"/>
    <mergeCell ref="BC898:BD898"/>
    <mergeCell ref="BO895:BQ895"/>
    <mergeCell ref="BS895:BT895"/>
    <mergeCell ref="BU895:CA895"/>
    <mergeCell ref="CB895:CH895"/>
    <mergeCell ref="AU895:AV895"/>
    <mergeCell ref="AW895:AX895"/>
    <mergeCell ref="AY895:AZ895"/>
    <mergeCell ref="BA895:BB895"/>
    <mergeCell ref="BC895:BD895"/>
    <mergeCell ref="BE895:BF895"/>
    <mergeCell ref="BG895:BH895"/>
    <mergeCell ref="B895:C895"/>
    <mergeCell ref="D895:F895"/>
    <mergeCell ref="G895:H895"/>
    <mergeCell ref="K895:L895"/>
    <mergeCell ref="M895:N895"/>
    <mergeCell ref="O895:P895"/>
    <mergeCell ref="Q895:R895"/>
    <mergeCell ref="BM903:BN903"/>
    <mergeCell ref="BO903:BQ903"/>
    <mergeCell ref="AY903:AZ903"/>
    <mergeCell ref="BA903:BB903"/>
    <mergeCell ref="BC903:BD903"/>
    <mergeCell ref="BE903:BF903"/>
    <mergeCell ref="BG903:BH903"/>
    <mergeCell ref="BI903:BJ903"/>
    <mergeCell ref="BK903:BL903"/>
    <mergeCell ref="S902:T902"/>
    <mergeCell ref="U902:V902"/>
    <mergeCell ref="W902:X902"/>
    <mergeCell ref="Y902:Z902"/>
    <mergeCell ref="AA902:AB902"/>
    <mergeCell ref="AC902:AD902"/>
    <mergeCell ref="AE902:AF902"/>
    <mergeCell ref="AG902:AH902"/>
    <mergeCell ref="AI902:AJ902"/>
    <mergeCell ref="AK902:AL902"/>
    <mergeCell ref="AM902:AN902"/>
    <mergeCell ref="AO902:AP902"/>
    <mergeCell ref="AQ902:AR902"/>
    <mergeCell ref="AS902:AT902"/>
    <mergeCell ref="B902:C902"/>
    <mergeCell ref="D902:F902"/>
    <mergeCell ref="G902:H902"/>
    <mergeCell ref="K902:L902"/>
    <mergeCell ref="M902:N902"/>
    <mergeCell ref="O902:P902"/>
    <mergeCell ref="Q902:R902"/>
    <mergeCell ref="B903:C903"/>
    <mergeCell ref="D903:F903"/>
    <mergeCell ref="G903:H903"/>
    <mergeCell ref="K903:L903"/>
    <mergeCell ref="M903:N903"/>
    <mergeCell ref="O903:P903"/>
    <mergeCell ref="Q903:R903"/>
    <mergeCell ref="S903:T903"/>
    <mergeCell ref="U903:V903"/>
    <mergeCell ref="W903:X903"/>
    <mergeCell ref="Y903:Z903"/>
    <mergeCell ref="AA903:AB903"/>
    <mergeCell ref="AC903:AD903"/>
    <mergeCell ref="AE903:AF903"/>
    <mergeCell ref="AU902:AV902"/>
    <mergeCell ref="AW902:AX902"/>
    <mergeCell ref="B892:C892"/>
    <mergeCell ref="D892:F892"/>
    <mergeCell ref="G892:H892"/>
    <mergeCell ref="K892:L892"/>
    <mergeCell ref="M892:N892"/>
    <mergeCell ref="O892:P892"/>
    <mergeCell ref="Q892:R892"/>
    <mergeCell ref="AU894:AV894"/>
    <mergeCell ref="AW894:AX894"/>
    <mergeCell ref="AG894:AH894"/>
    <mergeCell ref="AI894:AJ894"/>
    <mergeCell ref="AK894:AL894"/>
    <mergeCell ref="AM894:AN894"/>
    <mergeCell ref="AO894:AP894"/>
    <mergeCell ref="AQ894:AR894"/>
    <mergeCell ref="AS894:AT894"/>
    <mergeCell ref="S895:T895"/>
    <mergeCell ref="U895:V895"/>
    <mergeCell ref="W895:X895"/>
    <mergeCell ref="Y895:Z895"/>
    <mergeCell ref="AA895:AB895"/>
    <mergeCell ref="AC895:AD895"/>
    <mergeCell ref="AE895:AF895"/>
    <mergeCell ref="AG895:AH895"/>
    <mergeCell ref="AI895:AJ895"/>
    <mergeCell ref="AK895:AL895"/>
    <mergeCell ref="AM895:AN895"/>
    <mergeCell ref="AO895:AP895"/>
    <mergeCell ref="AQ895:AR895"/>
    <mergeCell ref="AS895:AT895"/>
    <mergeCell ref="BI895:BJ895"/>
    <mergeCell ref="BK895:BL895"/>
    <mergeCell ref="BM895:BN895"/>
    <mergeCell ref="BS891:BT891"/>
    <mergeCell ref="BU891:CA891"/>
    <mergeCell ref="CB891:CH891"/>
    <mergeCell ref="BI890:BJ890"/>
    <mergeCell ref="BK890:BL890"/>
    <mergeCell ref="BM890:BN890"/>
    <mergeCell ref="BO890:BQ890"/>
    <mergeCell ref="BS890:BT890"/>
    <mergeCell ref="BU890:CA890"/>
    <mergeCell ref="CB890:CH890"/>
    <mergeCell ref="AU891:AV891"/>
    <mergeCell ref="AW891:AX891"/>
    <mergeCell ref="AG891:AH891"/>
    <mergeCell ref="AI891:AJ891"/>
    <mergeCell ref="AK891:AL891"/>
    <mergeCell ref="AM891:AN891"/>
    <mergeCell ref="AO891:AP891"/>
    <mergeCell ref="AQ891:AR891"/>
    <mergeCell ref="AS891:AT891"/>
    <mergeCell ref="S892:T892"/>
    <mergeCell ref="U892:V892"/>
    <mergeCell ref="W892:X892"/>
    <mergeCell ref="Y892:Z892"/>
    <mergeCell ref="AA892:AB892"/>
    <mergeCell ref="AC892:AD892"/>
    <mergeCell ref="AE892:AF892"/>
    <mergeCell ref="AG892:AH892"/>
    <mergeCell ref="AI892:AJ892"/>
    <mergeCell ref="AK892:AL892"/>
    <mergeCell ref="AM892:AN892"/>
    <mergeCell ref="AO892:AP892"/>
    <mergeCell ref="AQ892:AR892"/>
    <mergeCell ref="AS892:AT892"/>
    <mergeCell ref="BI892:BJ892"/>
    <mergeCell ref="BK892:BL892"/>
    <mergeCell ref="BM892:BN892"/>
    <mergeCell ref="BO892:BQ892"/>
    <mergeCell ref="BS892:BT892"/>
    <mergeCell ref="BU892:CA892"/>
    <mergeCell ref="CB892:CH892"/>
    <mergeCell ref="AU892:AV892"/>
    <mergeCell ref="AW892:AX892"/>
    <mergeCell ref="AY892:AZ892"/>
    <mergeCell ref="BA892:BB892"/>
    <mergeCell ref="BC892:BD892"/>
    <mergeCell ref="BE892:BF892"/>
    <mergeCell ref="BG892:BH892"/>
    <mergeCell ref="B889:C889"/>
    <mergeCell ref="D889:F889"/>
    <mergeCell ref="G889:H889"/>
    <mergeCell ref="K889:L889"/>
    <mergeCell ref="M889:N889"/>
    <mergeCell ref="O889:P889"/>
    <mergeCell ref="Q889:R889"/>
    <mergeCell ref="BM891:BN891"/>
    <mergeCell ref="BO891:BQ891"/>
    <mergeCell ref="AY891:AZ891"/>
    <mergeCell ref="BA891:BB891"/>
    <mergeCell ref="BC891:BD891"/>
    <mergeCell ref="BE891:BF891"/>
    <mergeCell ref="BG891:BH891"/>
    <mergeCell ref="BI891:BJ891"/>
    <mergeCell ref="BK891:BL891"/>
    <mergeCell ref="S890:T890"/>
    <mergeCell ref="U890:V890"/>
    <mergeCell ref="W890:X890"/>
    <mergeCell ref="Y890:Z890"/>
    <mergeCell ref="AA890:AB890"/>
    <mergeCell ref="AC890:AD890"/>
    <mergeCell ref="AE890:AF890"/>
    <mergeCell ref="AG890:AH890"/>
    <mergeCell ref="AI890:AJ890"/>
    <mergeCell ref="AK890:AL890"/>
    <mergeCell ref="AM890:AN890"/>
    <mergeCell ref="AO890:AP890"/>
    <mergeCell ref="AQ890:AR890"/>
    <mergeCell ref="AS890:AT890"/>
    <mergeCell ref="B890:C890"/>
    <mergeCell ref="D890:F890"/>
    <mergeCell ref="G890:H890"/>
    <mergeCell ref="K890:L890"/>
    <mergeCell ref="M890:N890"/>
    <mergeCell ref="O890:P890"/>
    <mergeCell ref="Q890:R890"/>
    <mergeCell ref="B891:C891"/>
    <mergeCell ref="D891:F891"/>
    <mergeCell ref="G891:H891"/>
    <mergeCell ref="K891:L891"/>
    <mergeCell ref="M891:N891"/>
    <mergeCell ref="O891:P891"/>
    <mergeCell ref="Q891:R891"/>
    <mergeCell ref="S891:T891"/>
    <mergeCell ref="U891:V891"/>
    <mergeCell ref="W891:X891"/>
    <mergeCell ref="Y891:Z891"/>
    <mergeCell ref="AA891:AB891"/>
    <mergeCell ref="AC891:AD891"/>
    <mergeCell ref="AE891:AF891"/>
    <mergeCell ref="AU890:AV890"/>
    <mergeCell ref="AW890:AX890"/>
    <mergeCell ref="AY890:AZ890"/>
    <mergeCell ref="BA890:BB890"/>
    <mergeCell ref="BC890:BD890"/>
    <mergeCell ref="BE890:BF890"/>
    <mergeCell ref="BG890:BH890"/>
    <mergeCell ref="BS888:BT888"/>
    <mergeCell ref="BU888:CA888"/>
    <mergeCell ref="CB888:CH888"/>
    <mergeCell ref="BI887:BJ887"/>
    <mergeCell ref="BK887:BL887"/>
    <mergeCell ref="BM887:BN887"/>
    <mergeCell ref="BO887:BQ887"/>
    <mergeCell ref="BS887:BT887"/>
    <mergeCell ref="BU887:CA887"/>
    <mergeCell ref="CB887:CH887"/>
    <mergeCell ref="AU888:AV888"/>
    <mergeCell ref="AW888:AX888"/>
    <mergeCell ref="AG888:AH888"/>
    <mergeCell ref="AI888:AJ888"/>
    <mergeCell ref="AK888:AL888"/>
    <mergeCell ref="AM888:AN888"/>
    <mergeCell ref="AO888:AP888"/>
    <mergeCell ref="AQ888:AR888"/>
    <mergeCell ref="AS888:AT888"/>
    <mergeCell ref="S889:T889"/>
    <mergeCell ref="U889:V889"/>
    <mergeCell ref="W889:X889"/>
    <mergeCell ref="Y889:Z889"/>
    <mergeCell ref="AA889:AB889"/>
    <mergeCell ref="AC889:AD889"/>
    <mergeCell ref="AE889:AF889"/>
    <mergeCell ref="AG889:AH889"/>
    <mergeCell ref="AI889:AJ889"/>
    <mergeCell ref="AK889:AL889"/>
    <mergeCell ref="AM889:AN889"/>
    <mergeCell ref="AO889:AP889"/>
    <mergeCell ref="AQ889:AR889"/>
    <mergeCell ref="AS889:AT889"/>
    <mergeCell ref="BI889:BJ889"/>
    <mergeCell ref="BK889:BL889"/>
    <mergeCell ref="BM889:BN889"/>
    <mergeCell ref="BO889:BQ889"/>
    <mergeCell ref="BS889:BT889"/>
    <mergeCell ref="BU889:CA889"/>
    <mergeCell ref="CB889:CH889"/>
    <mergeCell ref="AU889:AV889"/>
    <mergeCell ref="AW889:AX889"/>
    <mergeCell ref="AY889:AZ889"/>
    <mergeCell ref="BA889:BB889"/>
    <mergeCell ref="BC889:BD889"/>
    <mergeCell ref="BE889:BF889"/>
    <mergeCell ref="BG889:BH889"/>
    <mergeCell ref="BM888:BN888"/>
    <mergeCell ref="BO888:BQ888"/>
    <mergeCell ref="AY888:AZ888"/>
    <mergeCell ref="BA888:BB888"/>
    <mergeCell ref="BC888:BD888"/>
    <mergeCell ref="BE888:BF888"/>
    <mergeCell ref="BG888:BH888"/>
    <mergeCell ref="BI888:BJ888"/>
    <mergeCell ref="BK888:BL888"/>
    <mergeCell ref="S887:T887"/>
    <mergeCell ref="U887:V887"/>
    <mergeCell ref="W887:X887"/>
    <mergeCell ref="Y887:Z887"/>
    <mergeCell ref="AA887:AB887"/>
    <mergeCell ref="AC887:AD887"/>
    <mergeCell ref="AE887:AF887"/>
    <mergeCell ref="AG887:AH887"/>
    <mergeCell ref="AI887:AJ887"/>
    <mergeCell ref="AK887:AL887"/>
    <mergeCell ref="AM887:AN887"/>
    <mergeCell ref="AO887:AP887"/>
    <mergeCell ref="AQ887:AR887"/>
    <mergeCell ref="AS887:AT887"/>
    <mergeCell ref="B887:C887"/>
    <mergeCell ref="D887:F887"/>
    <mergeCell ref="G887:H887"/>
    <mergeCell ref="K887:L887"/>
    <mergeCell ref="M887:N887"/>
    <mergeCell ref="O887:P887"/>
    <mergeCell ref="Q887:R887"/>
    <mergeCell ref="B888:C888"/>
    <mergeCell ref="D888:F888"/>
    <mergeCell ref="G888:H888"/>
    <mergeCell ref="K888:L888"/>
    <mergeCell ref="M888:N888"/>
    <mergeCell ref="O888:P888"/>
    <mergeCell ref="Q888:R888"/>
    <mergeCell ref="S888:T888"/>
    <mergeCell ref="U888:V888"/>
    <mergeCell ref="W888:X888"/>
    <mergeCell ref="Y888:Z888"/>
    <mergeCell ref="AA888:AB888"/>
    <mergeCell ref="AC888:AD888"/>
    <mergeCell ref="AE888:AF888"/>
    <mergeCell ref="AU887:AV887"/>
    <mergeCell ref="AW887:AX887"/>
    <mergeCell ref="AY887:AZ887"/>
    <mergeCell ref="BA887:BB887"/>
    <mergeCell ref="BC887:BD887"/>
    <mergeCell ref="BE887:BF887"/>
    <mergeCell ref="BG887:BH887"/>
    <mergeCell ref="B893:C893"/>
    <mergeCell ref="D893:F893"/>
    <mergeCell ref="G893:H893"/>
    <mergeCell ref="K893:L893"/>
    <mergeCell ref="M893:N893"/>
    <mergeCell ref="O893:P893"/>
    <mergeCell ref="Q893:R893"/>
    <mergeCell ref="B894:C894"/>
    <mergeCell ref="D894:F894"/>
    <mergeCell ref="G894:H894"/>
    <mergeCell ref="K894:L894"/>
    <mergeCell ref="M894:N894"/>
    <mergeCell ref="O894:P894"/>
    <mergeCell ref="Q894:R894"/>
    <mergeCell ref="S894:T894"/>
    <mergeCell ref="U894:V894"/>
    <mergeCell ref="W894:X894"/>
    <mergeCell ref="Y894:Z894"/>
    <mergeCell ref="AA894:AB894"/>
    <mergeCell ref="AC894:AD894"/>
    <mergeCell ref="AE894:AF894"/>
    <mergeCell ref="AU893:AV893"/>
    <mergeCell ref="AW893:AX893"/>
    <mergeCell ref="AY893:AZ893"/>
    <mergeCell ref="BA893:BB893"/>
    <mergeCell ref="BC893:BD893"/>
    <mergeCell ref="BE893:BF893"/>
    <mergeCell ref="BG893:BH893"/>
    <mergeCell ref="BS894:BT894"/>
    <mergeCell ref="BU894:CA894"/>
    <mergeCell ref="CB894:CH894"/>
    <mergeCell ref="BI893:BJ893"/>
    <mergeCell ref="BK893:BL893"/>
    <mergeCell ref="BM893:BN893"/>
    <mergeCell ref="BO893:BQ893"/>
    <mergeCell ref="BS893:BT893"/>
    <mergeCell ref="BU893:CA893"/>
    <mergeCell ref="CB893:CH893"/>
    <mergeCell ref="B883:C883"/>
    <mergeCell ref="D883:F883"/>
    <mergeCell ref="G883:H883"/>
    <mergeCell ref="K883:L883"/>
    <mergeCell ref="M883:N883"/>
    <mergeCell ref="O883:P883"/>
    <mergeCell ref="Q883:R883"/>
    <mergeCell ref="AU885:AV885"/>
    <mergeCell ref="AW885:AX885"/>
    <mergeCell ref="AG885:AH885"/>
    <mergeCell ref="AI885:AJ885"/>
    <mergeCell ref="AK885:AL885"/>
    <mergeCell ref="AM885:AN885"/>
    <mergeCell ref="AO885:AP885"/>
    <mergeCell ref="AQ885:AR885"/>
    <mergeCell ref="AS885:AT885"/>
    <mergeCell ref="S886:T886"/>
    <mergeCell ref="U886:V886"/>
    <mergeCell ref="W886:X886"/>
    <mergeCell ref="Y886:Z886"/>
    <mergeCell ref="AA886:AB886"/>
    <mergeCell ref="AC886:AD886"/>
    <mergeCell ref="AE886:AF886"/>
    <mergeCell ref="AG886:AH886"/>
    <mergeCell ref="AI886:AJ886"/>
    <mergeCell ref="AK886:AL886"/>
    <mergeCell ref="AM886:AN886"/>
    <mergeCell ref="AO886:AP886"/>
    <mergeCell ref="AQ886:AR886"/>
    <mergeCell ref="AS886:AT886"/>
    <mergeCell ref="BI886:BJ886"/>
    <mergeCell ref="BK886:BL886"/>
    <mergeCell ref="BM886:BN886"/>
    <mergeCell ref="AU886:AV886"/>
    <mergeCell ref="AW886:AX886"/>
    <mergeCell ref="AY886:AZ886"/>
    <mergeCell ref="BA886:BB886"/>
    <mergeCell ref="BC886:BD886"/>
    <mergeCell ref="BE886:BF886"/>
    <mergeCell ref="BG886:BH886"/>
    <mergeCell ref="B886:C886"/>
    <mergeCell ref="D886:F886"/>
    <mergeCell ref="G886:H886"/>
    <mergeCell ref="K886:L886"/>
    <mergeCell ref="M886:N886"/>
    <mergeCell ref="O886:P886"/>
    <mergeCell ref="Q886:R886"/>
    <mergeCell ref="BS882:BT882"/>
    <mergeCell ref="BU882:CA882"/>
    <mergeCell ref="CB882:CH882"/>
    <mergeCell ref="BI881:BJ881"/>
    <mergeCell ref="BK881:BL881"/>
    <mergeCell ref="BM881:BN881"/>
    <mergeCell ref="BO881:BQ881"/>
    <mergeCell ref="BS881:BT881"/>
    <mergeCell ref="BU881:CA881"/>
    <mergeCell ref="CB881:CH881"/>
    <mergeCell ref="AU882:AV882"/>
    <mergeCell ref="AW882:AX882"/>
    <mergeCell ref="AG882:AH882"/>
    <mergeCell ref="AI882:AJ882"/>
    <mergeCell ref="AK882:AL882"/>
    <mergeCell ref="AM882:AN882"/>
    <mergeCell ref="AO882:AP882"/>
    <mergeCell ref="AQ882:AR882"/>
    <mergeCell ref="AS882:AT882"/>
    <mergeCell ref="S883:T883"/>
    <mergeCell ref="U883:V883"/>
    <mergeCell ref="W883:X883"/>
    <mergeCell ref="Y883:Z883"/>
    <mergeCell ref="AA883:AB883"/>
    <mergeCell ref="AC883:AD883"/>
    <mergeCell ref="AE883:AF883"/>
    <mergeCell ref="AG883:AH883"/>
    <mergeCell ref="AI883:AJ883"/>
    <mergeCell ref="AK883:AL883"/>
    <mergeCell ref="AM883:AN883"/>
    <mergeCell ref="AO883:AP883"/>
    <mergeCell ref="AQ883:AR883"/>
    <mergeCell ref="AS883:AT883"/>
    <mergeCell ref="BI883:BJ883"/>
    <mergeCell ref="BK883:BL883"/>
    <mergeCell ref="BM883:BN883"/>
    <mergeCell ref="BO883:BQ883"/>
    <mergeCell ref="BS883:BT883"/>
    <mergeCell ref="BU883:CA883"/>
    <mergeCell ref="CB883:CH883"/>
    <mergeCell ref="AU883:AV883"/>
    <mergeCell ref="AW883:AX883"/>
    <mergeCell ref="AY883:AZ883"/>
    <mergeCell ref="BA883:BB883"/>
    <mergeCell ref="BC883:BD883"/>
    <mergeCell ref="BE883:BF883"/>
    <mergeCell ref="BG883:BH883"/>
    <mergeCell ref="B880:C880"/>
    <mergeCell ref="D880:F880"/>
    <mergeCell ref="G880:H880"/>
    <mergeCell ref="K880:L880"/>
    <mergeCell ref="M880:N880"/>
    <mergeCell ref="O880:P880"/>
    <mergeCell ref="Q880:R880"/>
    <mergeCell ref="BM882:BN882"/>
    <mergeCell ref="BO882:BQ882"/>
    <mergeCell ref="AY882:AZ882"/>
    <mergeCell ref="BA882:BB882"/>
    <mergeCell ref="BC882:BD882"/>
    <mergeCell ref="BE882:BF882"/>
    <mergeCell ref="BG882:BH882"/>
    <mergeCell ref="BI882:BJ882"/>
    <mergeCell ref="BK882:BL882"/>
    <mergeCell ref="S881:T881"/>
    <mergeCell ref="U881:V881"/>
    <mergeCell ref="W881:X881"/>
    <mergeCell ref="Y881:Z881"/>
    <mergeCell ref="AA881:AB881"/>
    <mergeCell ref="AC881:AD881"/>
    <mergeCell ref="AE881:AF881"/>
    <mergeCell ref="AG881:AH881"/>
    <mergeCell ref="AI881:AJ881"/>
    <mergeCell ref="AK881:AL881"/>
    <mergeCell ref="AM881:AN881"/>
    <mergeCell ref="AO881:AP881"/>
    <mergeCell ref="AQ881:AR881"/>
    <mergeCell ref="AS881:AT881"/>
    <mergeCell ref="B881:C881"/>
    <mergeCell ref="D881:F881"/>
    <mergeCell ref="G881:H881"/>
    <mergeCell ref="K881:L881"/>
    <mergeCell ref="M881:N881"/>
    <mergeCell ref="O881:P881"/>
    <mergeCell ref="Q881:R881"/>
    <mergeCell ref="B882:C882"/>
    <mergeCell ref="D882:F882"/>
    <mergeCell ref="G882:H882"/>
    <mergeCell ref="K882:L882"/>
    <mergeCell ref="M882:N882"/>
    <mergeCell ref="O882:P882"/>
    <mergeCell ref="Q882:R882"/>
    <mergeCell ref="S882:T882"/>
    <mergeCell ref="U882:V882"/>
    <mergeCell ref="W882:X882"/>
    <mergeCell ref="Y882:Z882"/>
    <mergeCell ref="AA882:AB882"/>
    <mergeCell ref="AC882:AD882"/>
    <mergeCell ref="AE882:AF882"/>
    <mergeCell ref="AU881:AV881"/>
    <mergeCell ref="AW881:AX881"/>
    <mergeCell ref="AY881:AZ881"/>
    <mergeCell ref="BA881:BB881"/>
    <mergeCell ref="BC881:BD881"/>
    <mergeCell ref="BE881:BF881"/>
    <mergeCell ref="BG881:BH881"/>
    <mergeCell ref="BS879:BT879"/>
    <mergeCell ref="BU879:CA879"/>
    <mergeCell ref="CB879:CH879"/>
    <mergeCell ref="BI878:BJ878"/>
    <mergeCell ref="BK878:BL878"/>
    <mergeCell ref="BM878:BN878"/>
    <mergeCell ref="BO878:BQ878"/>
    <mergeCell ref="BS878:BT878"/>
    <mergeCell ref="BU878:CA878"/>
    <mergeCell ref="CB878:CH878"/>
    <mergeCell ref="AU879:AV879"/>
    <mergeCell ref="AW879:AX879"/>
    <mergeCell ref="AG879:AH879"/>
    <mergeCell ref="AI879:AJ879"/>
    <mergeCell ref="AK879:AL879"/>
    <mergeCell ref="AM879:AN879"/>
    <mergeCell ref="AO879:AP879"/>
    <mergeCell ref="AQ879:AR879"/>
    <mergeCell ref="AS879:AT879"/>
    <mergeCell ref="S880:T880"/>
    <mergeCell ref="U880:V880"/>
    <mergeCell ref="W880:X880"/>
    <mergeCell ref="Y880:Z880"/>
    <mergeCell ref="AA880:AB880"/>
    <mergeCell ref="AC880:AD880"/>
    <mergeCell ref="AE880:AF880"/>
    <mergeCell ref="AG880:AH880"/>
    <mergeCell ref="AI880:AJ880"/>
    <mergeCell ref="AK880:AL880"/>
    <mergeCell ref="AM880:AN880"/>
    <mergeCell ref="AO880:AP880"/>
    <mergeCell ref="AQ880:AR880"/>
    <mergeCell ref="AS880:AT880"/>
    <mergeCell ref="BI880:BJ880"/>
    <mergeCell ref="BK880:BL880"/>
    <mergeCell ref="BM880:BN880"/>
    <mergeCell ref="BO880:BQ880"/>
    <mergeCell ref="BS880:BT880"/>
    <mergeCell ref="BU880:CA880"/>
    <mergeCell ref="CB880:CH880"/>
    <mergeCell ref="AU880:AV880"/>
    <mergeCell ref="AW880:AX880"/>
    <mergeCell ref="AY880:AZ880"/>
    <mergeCell ref="BA880:BB880"/>
    <mergeCell ref="BC880:BD880"/>
    <mergeCell ref="BE880:BF880"/>
    <mergeCell ref="BG880:BH880"/>
    <mergeCell ref="BM879:BN879"/>
    <mergeCell ref="BO879:BQ879"/>
    <mergeCell ref="AY879:AZ879"/>
    <mergeCell ref="BA879:BB879"/>
    <mergeCell ref="BC879:BD879"/>
    <mergeCell ref="BE879:BF879"/>
    <mergeCell ref="BG879:BH879"/>
    <mergeCell ref="BI879:BJ879"/>
    <mergeCell ref="BK879:BL879"/>
    <mergeCell ref="S878:T878"/>
    <mergeCell ref="U878:V878"/>
    <mergeCell ref="W878:X878"/>
    <mergeCell ref="Y878:Z878"/>
    <mergeCell ref="AA878:AB878"/>
    <mergeCell ref="AC878:AD878"/>
    <mergeCell ref="AE878:AF878"/>
    <mergeCell ref="AG878:AH878"/>
    <mergeCell ref="AI878:AJ878"/>
    <mergeCell ref="AK878:AL878"/>
    <mergeCell ref="AM878:AN878"/>
    <mergeCell ref="AO878:AP878"/>
    <mergeCell ref="AQ878:AR878"/>
    <mergeCell ref="AS878:AT878"/>
    <mergeCell ref="B878:C878"/>
    <mergeCell ref="D878:F878"/>
    <mergeCell ref="G878:H878"/>
    <mergeCell ref="K878:L878"/>
    <mergeCell ref="M878:N878"/>
    <mergeCell ref="O878:P878"/>
    <mergeCell ref="Q878:R878"/>
    <mergeCell ref="B879:C879"/>
    <mergeCell ref="D879:F879"/>
    <mergeCell ref="G879:H879"/>
    <mergeCell ref="K879:L879"/>
    <mergeCell ref="M879:N879"/>
    <mergeCell ref="O879:P879"/>
    <mergeCell ref="Q879:R879"/>
    <mergeCell ref="S879:T879"/>
    <mergeCell ref="U879:V879"/>
    <mergeCell ref="W879:X879"/>
    <mergeCell ref="Y879:Z879"/>
    <mergeCell ref="AA879:AB879"/>
    <mergeCell ref="AC879:AD879"/>
    <mergeCell ref="AE879:AF879"/>
    <mergeCell ref="AU878:AV878"/>
    <mergeCell ref="AW878:AX878"/>
    <mergeCell ref="AY878:AZ878"/>
    <mergeCell ref="BA878:BB878"/>
    <mergeCell ref="BC878:BD878"/>
    <mergeCell ref="BE878:BF878"/>
    <mergeCell ref="BG878:BH878"/>
    <mergeCell ref="B884:C884"/>
    <mergeCell ref="D884:F884"/>
    <mergeCell ref="G884:H884"/>
    <mergeCell ref="K884:L884"/>
    <mergeCell ref="M884:N884"/>
    <mergeCell ref="O884:P884"/>
    <mergeCell ref="Q884:R884"/>
    <mergeCell ref="B885:C885"/>
    <mergeCell ref="D885:F885"/>
    <mergeCell ref="G885:H885"/>
    <mergeCell ref="K885:L885"/>
    <mergeCell ref="M885:N885"/>
    <mergeCell ref="O885:P885"/>
    <mergeCell ref="Q885:R885"/>
    <mergeCell ref="S885:T885"/>
    <mergeCell ref="U885:V885"/>
    <mergeCell ref="W885:X885"/>
    <mergeCell ref="Y885:Z885"/>
    <mergeCell ref="AA885:AB885"/>
    <mergeCell ref="AC885:AD885"/>
    <mergeCell ref="AE885:AF885"/>
    <mergeCell ref="AU884:AV884"/>
    <mergeCell ref="AW884:AX884"/>
    <mergeCell ref="AY884:AZ884"/>
    <mergeCell ref="BA884:BB884"/>
    <mergeCell ref="BC884:BD884"/>
    <mergeCell ref="BE884:BF884"/>
    <mergeCell ref="BG884:BH884"/>
    <mergeCell ref="BS885:BT885"/>
    <mergeCell ref="BU885:CA885"/>
    <mergeCell ref="CB885:CH885"/>
    <mergeCell ref="BI884:BJ884"/>
    <mergeCell ref="BK884:BL884"/>
    <mergeCell ref="BM884:BN884"/>
    <mergeCell ref="BO884:BQ884"/>
    <mergeCell ref="BS884:BT884"/>
    <mergeCell ref="BU884:CA884"/>
    <mergeCell ref="CB884:CH884"/>
    <mergeCell ref="BI1012:BJ1012"/>
    <mergeCell ref="BK1012:BL1012"/>
    <mergeCell ref="BM1012:BN1012"/>
    <mergeCell ref="BO1012:BQ1012"/>
    <mergeCell ref="BS1012:BT1012"/>
    <mergeCell ref="BU1012:CA1012"/>
    <mergeCell ref="CB1012:CH1012"/>
    <mergeCell ref="AU1012:AV1012"/>
    <mergeCell ref="AW1012:AX1012"/>
    <mergeCell ref="AY1012:AZ1012"/>
    <mergeCell ref="BA1012:BB1012"/>
    <mergeCell ref="BC1012:BD1012"/>
    <mergeCell ref="BE1012:BF1012"/>
    <mergeCell ref="BG1012:BH1012"/>
    <mergeCell ref="BM885:BN885"/>
    <mergeCell ref="BO885:BQ885"/>
    <mergeCell ref="AY885:AZ885"/>
    <mergeCell ref="BA885:BB885"/>
    <mergeCell ref="BC885:BD885"/>
    <mergeCell ref="BE885:BF885"/>
    <mergeCell ref="BG885:BH885"/>
    <mergeCell ref="BI885:BJ885"/>
    <mergeCell ref="BK885:BL885"/>
    <mergeCell ref="S884:T884"/>
    <mergeCell ref="U884:V884"/>
    <mergeCell ref="W884:X884"/>
    <mergeCell ref="Y884:Z884"/>
    <mergeCell ref="AA884:AB884"/>
    <mergeCell ref="AC884:AD884"/>
    <mergeCell ref="AE884:AF884"/>
    <mergeCell ref="AG884:AH884"/>
    <mergeCell ref="AI884:AJ884"/>
    <mergeCell ref="AK884:AL884"/>
    <mergeCell ref="AM884:AN884"/>
    <mergeCell ref="AO884:AP884"/>
    <mergeCell ref="AQ884:AR884"/>
    <mergeCell ref="AS884:AT884"/>
    <mergeCell ref="BO886:BQ886"/>
    <mergeCell ref="BS886:BT886"/>
    <mergeCell ref="BU886:CA886"/>
    <mergeCell ref="CB886:CH886"/>
    <mergeCell ref="BM894:BN894"/>
    <mergeCell ref="BO894:BQ894"/>
    <mergeCell ref="AY894:AZ894"/>
    <mergeCell ref="BA894:BB894"/>
    <mergeCell ref="BC894:BD894"/>
    <mergeCell ref="BE894:BF894"/>
    <mergeCell ref="BG894:BH894"/>
    <mergeCell ref="BI894:BJ894"/>
    <mergeCell ref="BK894:BL894"/>
    <mergeCell ref="S893:T893"/>
    <mergeCell ref="U893:V893"/>
    <mergeCell ref="W893:X893"/>
    <mergeCell ref="Y893:Z893"/>
    <mergeCell ref="AA893:AB893"/>
    <mergeCell ref="AC893:AD893"/>
    <mergeCell ref="AE893:AF893"/>
    <mergeCell ref="AG893:AH893"/>
    <mergeCell ref="AI893:AJ893"/>
    <mergeCell ref="AK893:AL893"/>
    <mergeCell ref="AM893:AN893"/>
    <mergeCell ref="AO893:AP893"/>
    <mergeCell ref="AQ893:AR893"/>
    <mergeCell ref="AS893:AT893"/>
    <mergeCell ref="B1009:C1009"/>
    <mergeCell ref="D1009:F1009"/>
    <mergeCell ref="G1009:H1009"/>
    <mergeCell ref="K1009:L1009"/>
    <mergeCell ref="M1009:N1009"/>
    <mergeCell ref="O1009:P1009"/>
    <mergeCell ref="Q1009:R1009"/>
    <mergeCell ref="AU1011:AV1011"/>
    <mergeCell ref="AW1011:AX1011"/>
    <mergeCell ref="AG1011:AH1011"/>
    <mergeCell ref="AI1011:AJ1011"/>
    <mergeCell ref="AK1011:AL1011"/>
    <mergeCell ref="AM1011:AN1011"/>
    <mergeCell ref="AO1011:AP1011"/>
    <mergeCell ref="AQ1011:AR1011"/>
    <mergeCell ref="AS1011:AT1011"/>
    <mergeCell ref="B1012:C1012"/>
    <mergeCell ref="D1012:F1012"/>
    <mergeCell ref="G1012:H1012"/>
    <mergeCell ref="K1012:L1012"/>
    <mergeCell ref="M1012:N1012"/>
    <mergeCell ref="O1012:P1012"/>
    <mergeCell ref="Q1012:R1012"/>
    <mergeCell ref="S1012:T1012"/>
    <mergeCell ref="U1012:V1012"/>
    <mergeCell ref="W1012:X1012"/>
    <mergeCell ref="Y1012:Z1012"/>
    <mergeCell ref="AA1012:AB1012"/>
    <mergeCell ref="AC1012:AD1012"/>
    <mergeCell ref="AE1012:AF1012"/>
    <mergeCell ref="AG1012:AH1012"/>
    <mergeCell ref="AI1012:AJ1012"/>
    <mergeCell ref="AK1012:AL1012"/>
    <mergeCell ref="AM1012:AN1012"/>
    <mergeCell ref="AO1012:AP1012"/>
    <mergeCell ref="AQ1012:AR1012"/>
    <mergeCell ref="AS1012:AT1012"/>
    <mergeCell ref="BS1008:BT1008"/>
    <mergeCell ref="BU1008:CA1008"/>
    <mergeCell ref="CB1008:CH1008"/>
    <mergeCell ref="BI1007:BJ1007"/>
    <mergeCell ref="BK1007:BL1007"/>
    <mergeCell ref="BM1007:BN1007"/>
    <mergeCell ref="BO1007:BQ1007"/>
    <mergeCell ref="BS1007:BT1007"/>
    <mergeCell ref="BU1007:CA1007"/>
    <mergeCell ref="CB1007:CH1007"/>
    <mergeCell ref="AU1008:AV1008"/>
    <mergeCell ref="AW1008:AX1008"/>
    <mergeCell ref="AG1008:AH1008"/>
    <mergeCell ref="AI1008:AJ1008"/>
    <mergeCell ref="AK1008:AL1008"/>
    <mergeCell ref="AM1008:AN1008"/>
    <mergeCell ref="AO1008:AP1008"/>
    <mergeCell ref="AQ1008:AR1008"/>
    <mergeCell ref="AS1008:AT1008"/>
    <mergeCell ref="S1009:T1009"/>
    <mergeCell ref="U1009:V1009"/>
    <mergeCell ref="W1009:X1009"/>
    <mergeCell ref="Y1009:Z1009"/>
    <mergeCell ref="AA1009:AB1009"/>
    <mergeCell ref="AC1009:AD1009"/>
    <mergeCell ref="AE1009:AF1009"/>
    <mergeCell ref="AG1009:AH1009"/>
    <mergeCell ref="AI1009:AJ1009"/>
    <mergeCell ref="AK1009:AL1009"/>
    <mergeCell ref="AM1009:AN1009"/>
    <mergeCell ref="AO1009:AP1009"/>
    <mergeCell ref="AQ1009:AR1009"/>
    <mergeCell ref="AS1009:AT1009"/>
    <mergeCell ref="BI1009:BJ1009"/>
    <mergeCell ref="BK1009:BL1009"/>
    <mergeCell ref="BM1009:BN1009"/>
    <mergeCell ref="BO1009:BQ1009"/>
    <mergeCell ref="BS1009:BT1009"/>
    <mergeCell ref="BU1009:CA1009"/>
    <mergeCell ref="CB1009:CH1009"/>
    <mergeCell ref="AU1009:AV1009"/>
    <mergeCell ref="AW1009:AX1009"/>
    <mergeCell ref="AY1009:AZ1009"/>
    <mergeCell ref="BA1009:BB1009"/>
    <mergeCell ref="BC1009:BD1009"/>
    <mergeCell ref="BE1009:BF1009"/>
    <mergeCell ref="BG1009:BH1009"/>
    <mergeCell ref="BE1006:BF1006"/>
    <mergeCell ref="BG1006:BH1006"/>
    <mergeCell ref="B1006:C1006"/>
    <mergeCell ref="D1006:F1006"/>
    <mergeCell ref="G1006:H1006"/>
    <mergeCell ref="K1006:L1006"/>
    <mergeCell ref="M1006:N1006"/>
    <mergeCell ref="O1006:P1006"/>
    <mergeCell ref="Q1006:R1006"/>
    <mergeCell ref="BM1008:BN1008"/>
    <mergeCell ref="BO1008:BQ1008"/>
    <mergeCell ref="AY1008:AZ1008"/>
    <mergeCell ref="BA1008:BB1008"/>
    <mergeCell ref="BC1008:BD1008"/>
    <mergeCell ref="BE1008:BF1008"/>
    <mergeCell ref="BG1008:BH1008"/>
    <mergeCell ref="BI1008:BJ1008"/>
    <mergeCell ref="BK1008:BL1008"/>
    <mergeCell ref="S1007:T1007"/>
    <mergeCell ref="U1007:V1007"/>
    <mergeCell ref="W1007:X1007"/>
    <mergeCell ref="Y1007:Z1007"/>
    <mergeCell ref="AA1007:AB1007"/>
    <mergeCell ref="AC1007:AD1007"/>
    <mergeCell ref="AE1007:AF1007"/>
    <mergeCell ref="AG1007:AH1007"/>
    <mergeCell ref="AI1007:AJ1007"/>
    <mergeCell ref="AK1007:AL1007"/>
    <mergeCell ref="AM1007:AN1007"/>
    <mergeCell ref="AO1007:AP1007"/>
    <mergeCell ref="AQ1007:AR1007"/>
    <mergeCell ref="AS1007:AT1007"/>
    <mergeCell ref="B1007:C1007"/>
    <mergeCell ref="D1007:F1007"/>
    <mergeCell ref="G1007:H1007"/>
    <mergeCell ref="K1007:L1007"/>
    <mergeCell ref="M1007:N1007"/>
    <mergeCell ref="O1007:P1007"/>
    <mergeCell ref="Q1007:R1007"/>
    <mergeCell ref="B1008:C1008"/>
    <mergeCell ref="D1008:F1008"/>
    <mergeCell ref="G1008:H1008"/>
    <mergeCell ref="K1008:L1008"/>
    <mergeCell ref="M1008:N1008"/>
    <mergeCell ref="O1008:P1008"/>
    <mergeCell ref="Q1008:R1008"/>
    <mergeCell ref="S1008:T1008"/>
    <mergeCell ref="U1008:V1008"/>
    <mergeCell ref="W1008:X1008"/>
    <mergeCell ref="Y1008:Z1008"/>
    <mergeCell ref="AA1008:AB1008"/>
    <mergeCell ref="AC1008:AD1008"/>
    <mergeCell ref="AE1008:AF1008"/>
    <mergeCell ref="AU1007:AV1007"/>
    <mergeCell ref="AW1007:AX1007"/>
    <mergeCell ref="AY1007:AZ1007"/>
    <mergeCell ref="BA1007:BB1007"/>
    <mergeCell ref="BC1007:BD1007"/>
    <mergeCell ref="BE1007:BF1007"/>
    <mergeCell ref="BG1007:BH1007"/>
    <mergeCell ref="B1004:C1004"/>
    <mergeCell ref="D1004:F1004"/>
    <mergeCell ref="G1004:H1004"/>
    <mergeCell ref="K1004:L1004"/>
    <mergeCell ref="M1004:N1004"/>
    <mergeCell ref="O1004:P1004"/>
    <mergeCell ref="Q1004:R1004"/>
    <mergeCell ref="B1005:C1005"/>
    <mergeCell ref="D1005:F1005"/>
    <mergeCell ref="G1005:H1005"/>
    <mergeCell ref="K1005:L1005"/>
    <mergeCell ref="M1005:N1005"/>
    <mergeCell ref="O1005:P1005"/>
    <mergeCell ref="Q1005:R1005"/>
    <mergeCell ref="S1005:T1005"/>
    <mergeCell ref="U1005:V1005"/>
    <mergeCell ref="W1005:X1005"/>
    <mergeCell ref="Y1005:Z1005"/>
    <mergeCell ref="AA1005:AB1005"/>
    <mergeCell ref="AC1005:AD1005"/>
    <mergeCell ref="AE1005:AF1005"/>
    <mergeCell ref="AU1004:AV1004"/>
    <mergeCell ref="AW1004:AX1004"/>
    <mergeCell ref="AY1004:AZ1004"/>
    <mergeCell ref="BA1004:BB1004"/>
    <mergeCell ref="BC1004:BD1004"/>
    <mergeCell ref="BE1004:BF1004"/>
    <mergeCell ref="BG1004:BH1004"/>
    <mergeCell ref="BS1005:BT1005"/>
    <mergeCell ref="BU1005:CA1005"/>
    <mergeCell ref="CB1005:CH1005"/>
    <mergeCell ref="BI1004:BJ1004"/>
    <mergeCell ref="BK1004:BL1004"/>
    <mergeCell ref="BM1004:BN1004"/>
    <mergeCell ref="BO1004:BQ1004"/>
    <mergeCell ref="BS1004:BT1004"/>
    <mergeCell ref="BU1004:CA1004"/>
    <mergeCell ref="CB1004:CH1004"/>
    <mergeCell ref="AU1005:AV1005"/>
    <mergeCell ref="AW1005:AX1005"/>
    <mergeCell ref="AG1005:AH1005"/>
    <mergeCell ref="AI1005:AJ1005"/>
    <mergeCell ref="AK1005:AL1005"/>
    <mergeCell ref="AM1005:AN1005"/>
    <mergeCell ref="AO1005:AP1005"/>
    <mergeCell ref="AQ1005:AR1005"/>
    <mergeCell ref="AS1005:AT1005"/>
    <mergeCell ref="AY1010:AZ1010"/>
    <mergeCell ref="BA1010:BB1010"/>
    <mergeCell ref="BC1010:BD1010"/>
    <mergeCell ref="BE1010:BF1010"/>
    <mergeCell ref="BG1010:BH1010"/>
    <mergeCell ref="BS1011:BT1011"/>
    <mergeCell ref="BU1011:CA1011"/>
    <mergeCell ref="CB1011:CH1011"/>
    <mergeCell ref="BI1010:BJ1010"/>
    <mergeCell ref="BK1010:BL1010"/>
    <mergeCell ref="BM1010:BN1010"/>
    <mergeCell ref="BO1010:BQ1010"/>
    <mergeCell ref="BS1010:BT1010"/>
    <mergeCell ref="BU1010:CA1010"/>
    <mergeCell ref="CB1010:CH1010"/>
    <mergeCell ref="BM1005:BN1005"/>
    <mergeCell ref="BO1005:BQ1005"/>
    <mergeCell ref="AY1005:AZ1005"/>
    <mergeCell ref="BA1005:BB1005"/>
    <mergeCell ref="BC1005:BD1005"/>
    <mergeCell ref="BE1005:BF1005"/>
    <mergeCell ref="BG1005:BH1005"/>
    <mergeCell ref="BI1005:BJ1005"/>
    <mergeCell ref="BK1005:BL1005"/>
    <mergeCell ref="S1004:T1004"/>
    <mergeCell ref="U1004:V1004"/>
    <mergeCell ref="W1004:X1004"/>
    <mergeCell ref="Y1004:Z1004"/>
    <mergeCell ref="AA1004:AB1004"/>
    <mergeCell ref="AC1004:AD1004"/>
    <mergeCell ref="AE1004:AF1004"/>
    <mergeCell ref="AG1004:AH1004"/>
    <mergeCell ref="AI1004:AJ1004"/>
    <mergeCell ref="AK1004:AL1004"/>
    <mergeCell ref="AM1004:AN1004"/>
    <mergeCell ref="AO1004:AP1004"/>
    <mergeCell ref="AQ1004:AR1004"/>
    <mergeCell ref="AS1004:AT1004"/>
    <mergeCell ref="S1006:T1006"/>
    <mergeCell ref="U1006:V1006"/>
    <mergeCell ref="W1006:X1006"/>
    <mergeCell ref="Y1006:Z1006"/>
    <mergeCell ref="AA1006:AB1006"/>
    <mergeCell ref="AC1006:AD1006"/>
    <mergeCell ref="AE1006:AF1006"/>
    <mergeCell ref="AG1006:AH1006"/>
    <mergeCell ref="AI1006:AJ1006"/>
    <mergeCell ref="AK1006:AL1006"/>
    <mergeCell ref="AM1006:AN1006"/>
    <mergeCell ref="AO1006:AP1006"/>
    <mergeCell ref="AQ1006:AR1006"/>
    <mergeCell ref="AS1006:AT1006"/>
    <mergeCell ref="BI1006:BJ1006"/>
    <mergeCell ref="BK1006:BL1006"/>
    <mergeCell ref="BM1006:BN1006"/>
    <mergeCell ref="BO1006:BQ1006"/>
    <mergeCell ref="BS1006:BT1006"/>
    <mergeCell ref="BU1006:CA1006"/>
    <mergeCell ref="CB1006:CH1006"/>
    <mergeCell ref="AU1006:AV1006"/>
    <mergeCell ref="AW1006:AX1006"/>
    <mergeCell ref="AY1006:AZ1006"/>
    <mergeCell ref="BA1006:BB1006"/>
    <mergeCell ref="BC1006:BD1006"/>
    <mergeCell ref="BO67:BQ67"/>
    <mergeCell ref="BS67:BT67"/>
    <mergeCell ref="BU67:CA67"/>
    <mergeCell ref="CB67:CH67"/>
    <mergeCell ref="AU67:AV67"/>
    <mergeCell ref="AW67:AX67"/>
    <mergeCell ref="AY67:AZ67"/>
    <mergeCell ref="BA67:BB67"/>
    <mergeCell ref="BC67:BD67"/>
    <mergeCell ref="BE67:BF67"/>
    <mergeCell ref="BG67:BH67"/>
    <mergeCell ref="B67:C67"/>
    <mergeCell ref="D67:F67"/>
    <mergeCell ref="G67:H67"/>
    <mergeCell ref="K67:L67"/>
    <mergeCell ref="M67:N67"/>
    <mergeCell ref="O67:P67"/>
    <mergeCell ref="Q67:R67"/>
    <mergeCell ref="BM1011:BN1011"/>
    <mergeCell ref="BO1011:BQ1011"/>
    <mergeCell ref="AY1011:AZ1011"/>
    <mergeCell ref="BA1011:BB1011"/>
    <mergeCell ref="BC1011:BD1011"/>
    <mergeCell ref="BE1011:BF1011"/>
    <mergeCell ref="BG1011:BH1011"/>
    <mergeCell ref="BI1011:BJ1011"/>
    <mergeCell ref="BK1011:BL1011"/>
    <mergeCell ref="S1010:T1010"/>
    <mergeCell ref="U1010:V1010"/>
    <mergeCell ref="W1010:X1010"/>
    <mergeCell ref="Y1010:Z1010"/>
    <mergeCell ref="AA1010:AB1010"/>
    <mergeCell ref="AC1010:AD1010"/>
    <mergeCell ref="AE1010:AF1010"/>
    <mergeCell ref="AG1010:AH1010"/>
    <mergeCell ref="AI1010:AJ1010"/>
    <mergeCell ref="AK1010:AL1010"/>
    <mergeCell ref="AM1010:AN1010"/>
    <mergeCell ref="AO1010:AP1010"/>
    <mergeCell ref="AQ1010:AR1010"/>
    <mergeCell ref="AS1010:AT1010"/>
    <mergeCell ref="B1010:C1010"/>
    <mergeCell ref="D1010:F1010"/>
    <mergeCell ref="G1010:H1010"/>
    <mergeCell ref="K1010:L1010"/>
    <mergeCell ref="M1010:N1010"/>
    <mergeCell ref="O1010:P1010"/>
    <mergeCell ref="Q1010:R1010"/>
    <mergeCell ref="B1011:C1011"/>
    <mergeCell ref="D1011:F1011"/>
    <mergeCell ref="G1011:H1011"/>
    <mergeCell ref="K1011:L1011"/>
    <mergeCell ref="M1011:N1011"/>
    <mergeCell ref="O1011:P1011"/>
    <mergeCell ref="Q1011:R1011"/>
    <mergeCell ref="S1011:T1011"/>
    <mergeCell ref="U1011:V1011"/>
    <mergeCell ref="W1011:X1011"/>
    <mergeCell ref="Y1011:Z1011"/>
    <mergeCell ref="AA1011:AB1011"/>
    <mergeCell ref="AC1011:AD1011"/>
    <mergeCell ref="AE1011:AF1011"/>
    <mergeCell ref="AU1010:AV1010"/>
    <mergeCell ref="AW1010:AX1010"/>
    <mergeCell ref="B64:C64"/>
    <mergeCell ref="D64:F64"/>
    <mergeCell ref="G64:H64"/>
    <mergeCell ref="K64:L64"/>
    <mergeCell ref="M64:N64"/>
    <mergeCell ref="O64:P64"/>
    <mergeCell ref="Q64:R64"/>
    <mergeCell ref="AU66:AV66"/>
    <mergeCell ref="AW66:AX66"/>
    <mergeCell ref="AG66:AH66"/>
    <mergeCell ref="AI66:AJ66"/>
    <mergeCell ref="AK66:AL66"/>
    <mergeCell ref="AM66:AN66"/>
    <mergeCell ref="AO66:AP66"/>
    <mergeCell ref="AQ66:AR66"/>
    <mergeCell ref="AS66:AT66"/>
    <mergeCell ref="S67:T67"/>
    <mergeCell ref="U67:V67"/>
    <mergeCell ref="W67:X67"/>
    <mergeCell ref="Y67:Z67"/>
    <mergeCell ref="AA67:AB67"/>
    <mergeCell ref="AC67:AD67"/>
    <mergeCell ref="AE67:AF67"/>
    <mergeCell ref="AG67:AH67"/>
    <mergeCell ref="AI67:AJ67"/>
    <mergeCell ref="AK67:AL67"/>
    <mergeCell ref="AM67:AN67"/>
    <mergeCell ref="AO67:AP67"/>
    <mergeCell ref="AQ67:AR67"/>
    <mergeCell ref="AS67:AT67"/>
    <mergeCell ref="BI67:BJ67"/>
    <mergeCell ref="BK67:BL67"/>
    <mergeCell ref="BM67:BN67"/>
    <mergeCell ref="BS63:BT63"/>
    <mergeCell ref="BU63:CA63"/>
    <mergeCell ref="CB63:CH63"/>
    <mergeCell ref="BI62:BJ62"/>
    <mergeCell ref="BK62:BL62"/>
    <mergeCell ref="BM62:BN62"/>
    <mergeCell ref="BO62:BQ62"/>
    <mergeCell ref="BS62:BT62"/>
    <mergeCell ref="BU62:CA62"/>
    <mergeCell ref="CB62:CH62"/>
    <mergeCell ref="AU63:AV63"/>
    <mergeCell ref="AW63:AX63"/>
    <mergeCell ref="AG63:AH63"/>
    <mergeCell ref="AI63:AJ63"/>
    <mergeCell ref="AK63:AL63"/>
    <mergeCell ref="AM63:AN63"/>
    <mergeCell ref="AO63:AP63"/>
    <mergeCell ref="AQ63:AR63"/>
    <mergeCell ref="AS63:AT63"/>
    <mergeCell ref="S64:T64"/>
    <mergeCell ref="U64:V64"/>
    <mergeCell ref="W64:X64"/>
    <mergeCell ref="Y64:Z64"/>
    <mergeCell ref="AA64:AB64"/>
    <mergeCell ref="AC64:AD64"/>
    <mergeCell ref="AE64:AF64"/>
    <mergeCell ref="AG64:AH64"/>
    <mergeCell ref="AI64:AJ64"/>
    <mergeCell ref="AK64:AL64"/>
    <mergeCell ref="AM64:AN64"/>
    <mergeCell ref="AO64:AP64"/>
    <mergeCell ref="AQ64:AR64"/>
    <mergeCell ref="AS64:AT64"/>
    <mergeCell ref="BI64:BJ64"/>
    <mergeCell ref="BK64:BL64"/>
    <mergeCell ref="BM64:BN64"/>
    <mergeCell ref="BO64:BQ64"/>
    <mergeCell ref="BS64:BT64"/>
    <mergeCell ref="BU64:CA64"/>
    <mergeCell ref="CB64:CH64"/>
    <mergeCell ref="AU64:AV64"/>
    <mergeCell ref="AW64:AX64"/>
    <mergeCell ref="AY64:AZ64"/>
    <mergeCell ref="BA64:BB64"/>
    <mergeCell ref="BC64:BD64"/>
    <mergeCell ref="BE64:BF64"/>
    <mergeCell ref="BG64:BH64"/>
    <mergeCell ref="BE61:BF61"/>
    <mergeCell ref="BG61:BH61"/>
    <mergeCell ref="B61:C61"/>
    <mergeCell ref="D61:F61"/>
    <mergeCell ref="G61:H61"/>
    <mergeCell ref="K61:L61"/>
    <mergeCell ref="M61:N61"/>
    <mergeCell ref="O61:P61"/>
    <mergeCell ref="Q61:R61"/>
    <mergeCell ref="BM63:BN63"/>
    <mergeCell ref="BO63:BQ63"/>
    <mergeCell ref="AY63:AZ63"/>
    <mergeCell ref="BA63:BB63"/>
    <mergeCell ref="BC63:BD63"/>
    <mergeCell ref="BE63:BF63"/>
    <mergeCell ref="BG63:BH63"/>
    <mergeCell ref="BI63:BJ63"/>
    <mergeCell ref="BK63:BL63"/>
    <mergeCell ref="S62:T62"/>
    <mergeCell ref="U62:V62"/>
    <mergeCell ref="W62:X62"/>
    <mergeCell ref="Y62:Z62"/>
    <mergeCell ref="AA62:AB62"/>
    <mergeCell ref="AC62:AD62"/>
    <mergeCell ref="AE62:AF62"/>
    <mergeCell ref="AG62:AH62"/>
    <mergeCell ref="AI62:AJ62"/>
    <mergeCell ref="AK62:AL62"/>
    <mergeCell ref="AM62:AN62"/>
    <mergeCell ref="AO62:AP62"/>
    <mergeCell ref="AQ62:AR62"/>
    <mergeCell ref="AS62:AT62"/>
    <mergeCell ref="B62:C62"/>
    <mergeCell ref="D62:F62"/>
    <mergeCell ref="G62:H62"/>
    <mergeCell ref="K62:L62"/>
    <mergeCell ref="M62:N62"/>
    <mergeCell ref="O62:P62"/>
    <mergeCell ref="Q62:R62"/>
    <mergeCell ref="B63:C63"/>
    <mergeCell ref="D63:F63"/>
    <mergeCell ref="G63:H63"/>
    <mergeCell ref="K63:L63"/>
    <mergeCell ref="M63:N63"/>
    <mergeCell ref="O63:P63"/>
    <mergeCell ref="Q63:R63"/>
    <mergeCell ref="S63:T63"/>
    <mergeCell ref="U63:V63"/>
    <mergeCell ref="W63:X63"/>
    <mergeCell ref="Y63:Z63"/>
    <mergeCell ref="AA63:AB63"/>
    <mergeCell ref="AC63:AD63"/>
    <mergeCell ref="AE63:AF63"/>
    <mergeCell ref="AU62:AV62"/>
    <mergeCell ref="AW62:AX62"/>
    <mergeCell ref="AY62:AZ62"/>
    <mergeCell ref="BA62:BB62"/>
    <mergeCell ref="BC62:BD62"/>
    <mergeCell ref="BE62:BF62"/>
    <mergeCell ref="BG62:BH62"/>
    <mergeCell ref="B59:C59"/>
    <mergeCell ref="D59:F59"/>
    <mergeCell ref="G59:H59"/>
    <mergeCell ref="K59:L59"/>
    <mergeCell ref="M59:N59"/>
    <mergeCell ref="O59:P59"/>
    <mergeCell ref="Q59:R59"/>
    <mergeCell ref="B60:C60"/>
    <mergeCell ref="D60:F60"/>
    <mergeCell ref="G60:H60"/>
    <mergeCell ref="K60:L60"/>
    <mergeCell ref="M60:N60"/>
    <mergeCell ref="O60:P60"/>
    <mergeCell ref="Q60:R60"/>
    <mergeCell ref="S60:T60"/>
    <mergeCell ref="U60:V60"/>
    <mergeCell ref="W60:X60"/>
    <mergeCell ref="Y60:Z60"/>
    <mergeCell ref="AA60:AB60"/>
    <mergeCell ref="AC60:AD60"/>
    <mergeCell ref="AE60:AF60"/>
    <mergeCell ref="AU59:AV59"/>
    <mergeCell ref="AW59:AX59"/>
    <mergeCell ref="AY59:AZ59"/>
    <mergeCell ref="BA59:BB59"/>
    <mergeCell ref="BC59:BD59"/>
    <mergeCell ref="BE59:BF59"/>
    <mergeCell ref="BG59:BH59"/>
    <mergeCell ref="BS60:BT60"/>
    <mergeCell ref="BU60:CA60"/>
    <mergeCell ref="CB60:CH60"/>
    <mergeCell ref="BI59:BJ59"/>
    <mergeCell ref="BK59:BL59"/>
    <mergeCell ref="BM59:BN59"/>
    <mergeCell ref="BO59:BQ59"/>
    <mergeCell ref="BS59:BT59"/>
    <mergeCell ref="BU59:CA59"/>
    <mergeCell ref="CB59:CH59"/>
    <mergeCell ref="AU60:AV60"/>
    <mergeCell ref="AW60:AX60"/>
    <mergeCell ref="AG60:AH60"/>
    <mergeCell ref="AI60:AJ60"/>
    <mergeCell ref="AK60:AL60"/>
    <mergeCell ref="AM60:AN60"/>
    <mergeCell ref="AO60:AP60"/>
    <mergeCell ref="AQ60:AR60"/>
    <mergeCell ref="AS60:AT60"/>
    <mergeCell ref="AY65:AZ65"/>
    <mergeCell ref="BA65:BB65"/>
    <mergeCell ref="BC65:BD65"/>
    <mergeCell ref="BE65:BF65"/>
    <mergeCell ref="BG65:BH65"/>
    <mergeCell ref="BS66:BT66"/>
    <mergeCell ref="BU66:CA66"/>
    <mergeCell ref="CB66:CH66"/>
    <mergeCell ref="BI65:BJ65"/>
    <mergeCell ref="BK65:BL65"/>
    <mergeCell ref="BM65:BN65"/>
    <mergeCell ref="BO65:BQ65"/>
    <mergeCell ref="BS65:BT65"/>
    <mergeCell ref="BU65:CA65"/>
    <mergeCell ref="CB65:CH65"/>
    <mergeCell ref="BM60:BN60"/>
    <mergeCell ref="BO60:BQ60"/>
    <mergeCell ref="AY60:AZ60"/>
    <mergeCell ref="BA60:BB60"/>
    <mergeCell ref="BC60:BD60"/>
    <mergeCell ref="BE60:BF60"/>
    <mergeCell ref="BG60:BH60"/>
    <mergeCell ref="BI60:BJ60"/>
    <mergeCell ref="BK60:BL60"/>
    <mergeCell ref="S59:T59"/>
    <mergeCell ref="U59:V59"/>
    <mergeCell ref="W59:X59"/>
    <mergeCell ref="Y59:Z59"/>
    <mergeCell ref="AA59:AB59"/>
    <mergeCell ref="AC59:AD59"/>
    <mergeCell ref="AE59:AF59"/>
    <mergeCell ref="AG59:AH59"/>
    <mergeCell ref="AI59:AJ59"/>
    <mergeCell ref="AK59:AL59"/>
    <mergeCell ref="AM59:AN59"/>
    <mergeCell ref="AO59:AP59"/>
    <mergeCell ref="AQ59:AR59"/>
    <mergeCell ref="AS59:AT59"/>
    <mergeCell ref="S61:T61"/>
    <mergeCell ref="U61:V61"/>
    <mergeCell ref="W61:X61"/>
    <mergeCell ref="Y61:Z61"/>
    <mergeCell ref="AA61:AB61"/>
    <mergeCell ref="AC61:AD61"/>
    <mergeCell ref="AE61:AF61"/>
    <mergeCell ref="AG61:AH61"/>
    <mergeCell ref="AI61:AJ61"/>
    <mergeCell ref="AK61:AL61"/>
    <mergeCell ref="AM61:AN61"/>
    <mergeCell ref="AO61:AP61"/>
    <mergeCell ref="AQ61:AR61"/>
    <mergeCell ref="AS61:AT61"/>
    <mergeCell ref="BI61:BJ61"/>
    <mergeCell ref="BK61:BL61"/>
    <mergeCell ref="BM61:BN61"/>
    <mergeCell ref="BO61:BQ61"/>
    <mergeCell ref="BS61:BT61"/>
    <mergeCell ref="BU61:CA61"/>
    <mergeCell ref="CB61:CH61"/>
    <mergeCell ref="AU61:AV61"/>
    <mergeCell ref="AW61:AX61"/>
    <mergeCell ref="AY61:AZ61"/>
    <mergeCell ref="BA61:BB61"/>
    <mergeCell ref="BC61:BD61"/>
    <mergeCell ref="BO58:BQ58"/>
    <mergeCell ref="BS58:BT58"/>
    <mergeCell ref="BU58:CA58"/>
    <mergeCell ref="CB58:CH58"/>
    <mergeCell ref="AU58:AV58"/>
    <mergeCell ref="AW58:AX58"/>
    <mergeCell ref="AY58:AZ58"/>
    <mergeCell ref="BA58:BB58"/>
    <mergeCell ref="BC58:BD58"/>
    <mergeCell ref="BE58:BF58"/>
    <mergeCell ref="BG58:BH58"/>
    <mergeCell ref="B58:C58"/>
    <mergeCell ref="D58:F58"/>
    <mergeCell ref="G58:H58"/>
    <mergeCell ref="K58:L58"/>
    <mergeCell ref="M58:N58"/>
    <mergeCell ref="O58:P58"/>
    <mergeCell ref="Q58:R58"/>
    <mergeCell ref="BM66:BN66"/>
    <mergeCell ref="BO66:BQ66"/>
    <mergeCell ref="AY66:AZ66"/>
    <mergeCell ref="BA66:BB66"/>
    <mergeCell ref="BC66:BD66"/>
    <mergeCell ref="BE66:BF66"/>
    <mergeCell ref="BG66:BH66"/>
    <mergeCell ref="BI66:BJ66"/>
    <mergeCell ref="BK66:BL66"/>
    <mergeCell ref="S65:T65"/>
    <mergeCell ref="U65:V65"/>
    <mergeCell ref="W65:X65"/>
    <mergeCell ref="Y65:Z65"/>
    <mergeCell ref="AA65:AB65"/>
    <mergeCell ref="AC65:AD65"/>
    <mergeCell ref="AE65:AF65"/>
    <mergeCell ref="AG65:AH65"/>
    <mergeCell ref="AI65:AJ65"/>
    <mergeCell ref="AK65:AL65"/>
    <mergeCell ref="AM65:AN65"/>
    <mergeCell ref="AO65:AP65"/>
    <mergeCell ref="AQ65:AR65"/>
    <mergeCell ref="AS65:AT65"/>
    <mergeCell ref="B65:C65"/>
    <mergeCell ref="D65:F65"/>
    <mergeCell ref="G65:H65"/>
    <mergeCell ref="K65:L65"/>
    <mergeCell ref="M65:N65"/>
    <mergeCell ref="O65:P65"/>
    <mergeCell ref="Q65:R65"/>
    <mergeCell ref="B66:C66"/>
    <mergeCell ref="D66:F66"/>
    <mergeCell ref="G66:H66"/>
    <mergeCell ref="K66:L66"/>
    <mergeCell ref="M66:N66"/>
    <mergeCell ref="O66:P66"/>
    <mergeCell ref="Q66:R66"/>
    <mergeCell ref="S66:T66"/>
    <mergeCell ref="U66:V66"/>
    <mergeCell ref="W66:X66"/>
    <mergeCell ref="Y66:Z66"/>
    <mergeCell ref="AA66:AB66"/>
    <mergeCell ref="AC66:AD66"/>
    <mergeCell ref="AE66:AF66"/>
    <mergeCell ref="AU65:AV65"/>
    <mergeCell ref="AW65:AX65"/>
    <mergeCell ref="B55:C55"/>
    <mergeCell ref="D55:F55"/>
    <mergeCell ref="G55:H55"/>
    <mergeCell ref="K55:L55"/>
    <mergeCell ref="M55:N55"/>
    <mergeCell ref="O55:P55"/>
    <mergeCell ref="Q55:R55"/>
    <mergeCell ref="AU57:AV57"/>
    <mergeCell ref="AW57:AX57"/>
    <mergeCell ref="AG57:AH57"/>
    <mergeCell ref="AI57:AJ57"/>
    <mergeCell ref="AK57:AL57"/>
    <mergeCell ref="AM57:AN57"/>
    <mergeCell ref="AO57:AP57"/>
    <mergeCell ref="AQ57:AR57"/>
    <mergeCell ref="AS57:AT57"/>
    <mergeCell ref="S58:T58"/>
    <mergeCell ref="U58:V58"/>
    <mergeCell ref="W58:X58"/>
    <mergeCell ref="Y58:Z58"/>
    <mergeCell ref="AA58:AB58"/>
    <mergeCell ref="AC58:AD58"/>
    <mergeCell ref="AE58:AF58"/>
    <mergeCell ref="AG58:AH58"/>
    <mergeCell ref="AI58:AJ58"/>
    <mergeCell ref="AK58:AL58"/>
    <mergeCell ref="AM58:AN58"/>
    <mergeCell ref="AO58:AP58"/>
    <mergeCell ref="AQ58:AR58"/>
    <mergeCell ref="AS58:AT58"/>
    <mergeCell ref="BI58:BJ58"/>
    <mergeCell ref="BK58:BL58"/>
    <mergeCell ref="BM58:BN58"/>
    <mergeCell ref="BS54:BT54"/>
    <mergeCell ref="BU54:CA54"/>
    <mergeCell ref="CB54:CH54"/>
    <mergeCell ref="BI53:BJ53"/>
    <mergeCell ref="BK53:BL53"/>
    <mergeCell ref="BM53:BN53"/>
    <mergeCell ref="BO53:BQ53"/>
    <mergeCell ref="BS53:BT53"/>
    <mergeCell ref="BU53:CA53"/>
    <mergeCell ref="CB53:CH53"/>
    <mergeCell ref="AU54:AV54"/>
    <mergeCell ref="AW54:AX54"/>
    <mergeCell ref="AG54:AH54"/>
    <mergeCell ref="AI54:AJ54"/>
    <mergeCell ref="AK54:AL54"/>
    <mergeCell ref="AM54:AN54"/>
    <mergeCell ref="AO54:AP54"/>
    <mergeCell ref="AQ54:AR54"/>
    <mergeCell ref="AS54:AT54"/>
    <mergeCell ref="S55:T55"/>
    <mergeCell ref="U55:V55"/>
    <mergeCell ref="W55:X55"/>
    <mergeCell ref="Y55:Z55"/>
    <mergeCell ref="AA55:AB55"/>
    <mergeCell ref="AC55:AD55"/>
    <mergeCell ref="AE55:AF55"/>
    <mergeCell ref="AG55:AH55"/>
    <mergeCell ref="AI55:AJ55"/>
    <mergeCell ref="AK55:AL55"/>
    <mergeCell ref="AM55:AN55"/>
    <mergeCell ref="AO55:AP55"/>
    <mergeCell ref="AQ55:AR55"/>
    <mergeCell ref="AS55:AT55"/>
    <mergeCell ref="BI55:BJ55"/>
    <mergeCell ref="BK55:BL55"/>
    <mergeCell ref="BM55:BN55"/>
    <mergeCell ref="BO55:BQ55"/>
    <mergeCell ref="BS55:BT55"/>
    <mergeCell ref="BU55:CA55"/>
    <mergeCell ref="CB55:CH55"/>
    <mergeCell ref="AU55:AV55"/>
    <mergeCell ref="AW55:AX55"/>
    <mergeCell ref="AY55:AZ55"/>
    <mergeCell ref="BA55:BB55"/>
    <mergeCell ref="BC55:BD55"/>
    <mergeCell ref="BE55:BF55"/>
    <mergeCell ref="BG55:BH55"/>
    <mergeCell ref="BE52:BF52"/>
    <mergeCell ref="BG52:BH52"/>
    <mergeCell ref="B52:C52"/>
    <mergeCell ref="D52:F52"/>
    <mergeCell ref="G52:H52"/>
    <mergeCell ref="K52:L52"/>
    <mergeCell ref="M52:N52"/>
    <mergeCell ref="O52:P52"/>
    <mergeCell ref="Q52:R52"/>
    <mergeCell ref="BM54:BN54"/>
    <mergeCell ref="BO54:BQ54"/>
    <mergeCell ref="AY54:AZ54"/>
    <mergeCell ref="BA54:BB54"/>
    <mergeCell ref="BC54:BD54"/>
    <mergeCell ref="BE54:BF54"/>
    <mergeCell ref="BG54:BH54"/>
    <mergeCell ref="BI54:BJ54"/>
    <mergeCell ref="BK54:BL54"/>
    <mergeCell ref="S53:T53"/>
    <mergeCell ref="U53:V53"/>
    <mergeCell ref="W53:X53"/>
    <mergeCell ref="Y53:Z53"/>
    <mergeCell ref="AA53:AB53"/>
    <mergeCell ref="AC53:AD53"/>
    <mergeCell ref="AE53:AF53"/>
    <mergeCell ref="AG53:AH53"/>
    <mergeCell ref="AI53:AJ53"/>
    <mergeCell ref="AK53:AL53"/>
    <mergeCell ref="AM53:AN53"/>
    <mergeCell ref="AO53:AP53"/>
    <mergeCell ref="AQ53:AR53"/>
    <mergeCell ref="AS53:AT53"/>
    <mergeCell ref="B53:C53"/>
    <mergeCell ref="D53:F53"/>
    <mergeCell ref="G53:H53"/>
    <mergeCell ref="K53:L53"/>
    <mergeCell ref="M53:N53"/>
    <mergeCell ref="O53:P53"/>
    <mergeCell ref="Q53:R53"/>
    <mergeCell ref="B54:C54"/>
    <mergeCell ref="D54:F54"/>
    <mergeCell ref="G54:H54"/>
    <mergeCell ref="K54:L54"/>
    <mergeCell ref="M54:N54"/>
    <mergeCell ref="O54:P54"/>
    <mergeCell ref="Q54:R54"/>
    <mergeCell ref="S54:T54"/>
    <mergeCell ref="U54:V54"/>
    <mergeCell ref="W54:X54"/>
    <mergeCell ref="Y54:Z54"/>
    <mergeCell ref="AA54:AB54"/>
    <mergeCell ref="AC54:AD54"/>
    <mergeCell ref="AE54:AF54"/>
    <mergeCell ref="AU53:AV53"/>
    <mergeCell ref="AW53:AX53"/>
    <mergeCell ref="AY53:AZ53"/>
    <mergeCell ref="BA53:BB53"/>
    <mergeCell ref="BC53:BD53"/>
    <mergeCell ref="BE53:BF53"/>
    <mergeCell ref="BG53:BH53"/>
    <mergeCell ref="B50:C50"/>
    <mergeCell ref="D50:F50"/>
    <mergeCell ref="G50:H50"/>
    <mergeCell ref="K50:L50"/>
    <mergeCell ref="M50:N50"/>
    <mergeCell ref="O50:P50"/>
    <mergeCell ref="Q50:R50"/>
    <mergeCell ref="B51:C51"/>
    <mergeCell ref="D51:F51"/>
    <mergeCell ref="G51:H51"/>
    <mergeCell ref="K51:L51"/>
    <mergeCell ref="M51:N51"/>
    <mergeCell ref="O51:P51"/>
    <mergeCell ref="Q51:R51"/>
    <mergeCell ref="S51:T51"/>
    <mergeCell ref="U51:V51"/>
    <mergeCell ref="W51:X51"/>
    <mergeCell ref="Y51:Z51"/>
    <mergeCell ref="AA51:AB51"/>
    <mergeCell ref="AC51:AD51"/>
    <mergeCell ref="AE51:AF51"/>
    <mergeCell ref="AU50:AV50"/>
    <mergeCell ref="AW50:AX50"/>
    <mergeCell ref="AY50:AZ50"/>
    <mergeCell ref="BA50:BB50"/>
    <mergeCell ref="BC50:BD50"/>
    <mergeCell ref="BE50:BF50"/>
    <mergeCell ref="BG50:BH50"/>
    <mergeCell ref="BS51:BT51"/>
    <mergeCell ref="BU51:CA51"/>
    <mergeCell ref="CB51:CH51"/>
    <mergeCell ref="BI50:BJ50"/>
    <mergeCell ref="BK50:BL50"/>
    <mergeCell ref="BM50:BN50"/>
    <mergeCell ref="BO50:BQ50"/>
    <mergeCell ref="BS50:BT50"/>
    <mergeCell ref="BU50:CA50"/>
    <mergeCell ref="CB50:CH50"/>
    <mergeCell ref="AU51:AV51"/>
    <mergeCell ref="AW51:AX51"/>
    <mergeCell ref="AG51:AH51"/>
    <mergeCell ref="AI51:AJ51"/>
    <mergeCell ref="AK51:AL51"/>
    <mergeCell ref="AM51:AN51"/>
    <mergeCell ref="AO51:AP51"/>
    <mergeCell ref="AQ51:AR51"/>
    <mergeCell ref="AS51:AT51"/>
    <mergeCell ref="AY56:AZ56"/>
    <mergeCell ref="BA56:BB56"/>
    <mergeCell ref="BC56:BD56"/>
    <mergeCell ref="BE56:BF56"/>
    <mergeCell ref="BG56:BH56"/>
    <mergeCell ref="BS57:BT57"/>
    <mergeCell ref="BU57:CA57"/>
    <mergeCell ref="CB57:CH57"/>
    <mergeCell ref="BI56:BJ56"/>
    <mergeCell ref="BK56:BL56"/>
    <mergeCell ref="BM56:BN56"/>
    <mergeCell ref="BO56:BQ56"/>
    <mergeCell ref="BS56:BT56"/>
    <mergeCell ref="BU56:CA56"/>
    <mergeCell ref="CB56:CH56"/>
    <mergeCell ref="BM51:BN51"/>
    <mergeCell ref="BO51:BQ51"/>
    <mergeCell ref="AY51:AZ51"/>
    <mergeCell ref="BA51:BB51"/>
    <mergeCell ref="BC51:BD51"/>
    <mergeCell ref="BE51:BF51"/>
    <mergeCell ref="BG51:BH51"/>
    <mergeCell ref="BI51:BJ51"/>
    <mergeCell ref="BK51:BL51"/>
    <mergeCell ref="S50:T50"/>
    <mergeCell ref="U50:V50"/>
    <mergeCell ref="W50:X50"/>
    <mergeCell ref="Y50:Z50"/>
    <mergeCell ref="AA50:AB50"/>
    <mergeCell ref="AC50:AD50"/>
    <mergeCell ref="AE50:AF50"/>
    <mergeCell ref="AG50:AH50"/>
    <mergeCell ref="AI50:AJ50"/>
    <mergeCell ref="AK50:AL50"/>
    <mergeCell ref="AM50:AN50"/>
    <mergeCell ref="AO50:AP50"/>
    <mergeCell ref="AQ50:AR50"/>
    <mergeCell ref="AS50:AT50"/>
    <mergeCell ref="S52:T52"/>
    <mergeCell ref="U52:V52"/>
    <mergeCell ref="W52:X52"/>
    <mergeCell ref="Y52:Z52"/>
    <mergeCell ref="AA52:AB52"/>
    <mergeCell ref="AC52:AD52"/>
    <mergeCell ref="AE52:AF52"/>
    <mergeCell ref="AG52:AH52"/>
    <mergeCell ref="AI52:AJ52"/>
    <mergeCell ref="AK52:AL52"/>
    <mergeCell ref="AM52:AN52"/>
    <mergeCell ref="AO52:AP52"/>
    <mergeCell ref="AQ52:AR52"/>
    <mergeCell ref="AS52:AT52"/>
    <mergeCell ref="BI52:BJ52"/>
    <mergeCell ref="BK52:BL52"/>
    <mergeCell ref="BM52:BN52"/>
    <mergeCell ref="BO52:BQ52"/>
    <mergeCell ref="BS52:BT52"/>
    <mergeCell ref="BU52:CA52"/>
    <mergeCell ref="CB52:CH52"/>
    <mergeCell ref="AU52:AV52"/>
    <mergeCell ref="AW52:AX52"/>
    <mergeCell ref="AY52:AZ52"/>
    <mergeCell ref="BA52:BB52"/>
    <mergeCell ref="BC52:BD52"/>
    <mergeCell ref="BO49:BQ49"/>
    <mergeCell ref="BS49:BT49"/>
    <mergeCell ref="BU49:CA49"/>
    <mergeCell ref="CB49:CH49"/>
    <mergeCell ref="AU49:AV49"/>
    <mergeCell ref="AW49:AX49"/>
    <mergeCell ref="AY49:AZ49"/>
    <mergeCell ref="BA49:BB49"/>
    <mergeCell ref="BC49:BD49"/>
    <mergeCell ref="BE49:BF49"/>
    <mergeCell ref="BG49:BH49"/>
    <mergeCell ref="B49:C49"/>
    <mergeCell ref="D49:F49"/>
    <mergeCell ref="G49:H49"/>
    <mergeCell ref="K49:L49"/>
    <mergeCell ref="M49:N49"/>
    <mergeCell ref="O49:P49"/>
    <mergeCell ref="Q49:R49"/>
    <mergeCell ref="BM57:BN57"/>
    <mergeCell ref="BO57:BQ57"/>
    <mergeCell ref="AY57:AZ57"/>
    <mergeCell ref="BA57:BB57"/>
    <mergeCell ref="BC57:BD57"/>
    <mergeCell ref="BE57:BF57"/>
    <mergeCell ref="BG57:BH57"/>
    <mergeCell ref="BI57:BJ57"/>
    <mergeCell ref="BK57:BL57"/>
    <mergeCell ref="S56:T56"/>
    <mergeCell ref="U56:V56"/>
    <mergeCell ref="W56:X56"/>
    <mergeCell ref="Y56:Z56"/>
    <mergeCell ref="AA56:AB56"/>
    <mergeCell ref="AC56:AD56"/>
    <mergeCell ref="AE56:AF56"/>
    <mergeCell ref="AG56:AH56"/>
    <mergeCell ref="AI56:AJ56"/>
    <mergeCell ref="AK56:AL56"/>
    <mergeCell ref="AM56:AN56"/>
    <mergeCell ref="AO56:AP56"/>
    <mergeCell ref="AQ56:AR56"/>
    <mergeCell ref="AS56:AT56"/>
    <mergeCell ref="B56:C56"/>
    <mergeCell ref="D56:F56"/>
    <mergeCell ref="G56:H56"/>
    <mergeCell ref="K56:L56"/>
    <mergeCell ref="M56:N56"/>
    <mergeCell ref="O56:P56"/>
    <mergeCell ref="Q56:R56"/>
    <mergeCell ref="B57:C57"/>
    <mergeCell ref="D57:F57"/>
    <mergeCell ref="G57:H57"/>
    <mergeCell ref="K57:L57"/>
    <mergeCell ref="M57:N57"/>
    <mergeCell ref="O57:P57"/>
    <mergeCell ref="Q57:R57"/>
    <mergeCell ref="S57:T57"/>
    <mergeCell ref="U57:V57"/>
    <mergeCell ref="W57:X57"/>
    <mergeCell ref="Y57:Z57"/>
    <mergeCell ref="AA57:AB57"/>
    <mergeCell ref="AC57:AD57"/>
    <mergeCell ref="AE57:AF57"/>
    <mergeCell ref="AU56:AV56"/>
    <mergeCell ref="AW56:AX56"/>
    <mergeCell ref="B46:C46"/>
    <mergeCell ref="D46:F46"/>
    <mergeCell ref="G46:H46"/>
    <mergeCell ref="K46:L46"/>
    <mergeCell ref="M46:N46"/>
    <mergeCell ref="O46:P46"/>
    <mergeCell ref="Q46:R46"/>
    <mergeCell ref="AU48:AV48"/>
    <mergeCell ref="AW48:AX48"/>
    <mergeCell ref="AG48:AH48"/>
    <mergeCell ref="AI48:AJ48"/>
    <mergeCell ref="AK48:AL48"/>
    <mergeCell ref="AM48:AN48"/>
    <mergeCell ref="AO48:AP48"/>
    <mergeCell ref="AQ48:AR48"/>
    <mergeCell ref="AS48:AT48"/>
    <mergeCell ref="S49:T49"/>
    <mergeCell ref="U49:V49"/>
    <mergeCell ref="W49:X49"/>
    <mergeCell ref="Y49:Z49"/>
    <mergeCell ref="AA49:AB49"/>
    <mergeCell ref="AC49:AD49"/>
    <mergeCell ref="AE49:AF49"/>
    <mergeCell ref="AG49:AH49"/>
    <mergeCell ref="AI49:AJ49"/>
    <mergeCell ref="AK49:AL49"/>
    <mergeCell ref="AM49:AN49"/>
    <mergeCell ref="AO49:AP49"/>
    <mergeCell ref="AQ49:AR49"/>
    <mergeCell ref="AS49:AT49"/>
    <mergeCell ref="BI49:BJ49"/>
    <mergeCell ref="BK49:BL49"/>
    <mergeCell ref="BM49:BN49"/>
    <mergeCell ref="BS45:BT45"/>
    <mergeCell ref="BU45:CA45"/>
    <mergeCell ref="CB45:CH45"/>
    <mergeCell ref="BI44:BJ44"/>
    <mergeCell ref="BK44:BL44"/>
    <mergeCell ref="BM44:BN44"/>
    <mergeCell ref="BO44:BQ44"/>
    <mergeCell ref="BS44:BT44"/>
    <mergeCell ref="BU44:CA44"/>
    <mergeCell ref="CB44:CH44"/>
    <mergeCell ref="AU45:AV45"/>
    <mergeCell ref="AW45:AX45"/>
    <mergeCell ref="AG45:AH45"/>
    <mergeCell ref="AI45:AJ45"/>
    <mergeCell ref="AK45:AL45"/>
    <mergeCell ref="AM45:AN45"/>
    <mergeCell ref="AO45:AP45"/>
    <mergeCell ref="AQ45:AR45"/>
    <mergeCell ref="AS45:AT45"/>
    <mergeCell ref="S46:T46"/>
    <mergeCell ref="U46:V46"/>
    <mergeCell ref="W46:X46"/>
    <mergeCell ref="Y46:Z46"/>
    <mergeCell ref="AA46:AB46"/>
    <mergeCell ref="AC46:AD46"/>
    <mergeCell ref="AE46:AF46"/>
    <mergeCell ref="AG46:AH46"/>
    <mergeCell ref="AI46:AJ46"/>
    <mergeCell ref="AK46:AL46"/>
    <mergeCell ref="AM46:AN46"/>
    <mergeCell ref="AO46:AP46"/>
    <mergeCell ref="AQ46:AR46"/>
    <mergeCell ref="AS46:AT46"/>
    <mergeCell ref="BI46:BJ46"/>
    <mergeCell ref="BK46:BL46"/>
    <mergeCell ref="BM46:BN46"/>
    <mergeCell ref="BO46:BQ46"/>
    <mergeCell ref="BS46:BT46"/>
    <mergeCell ref="BU46:CA46"/>
    <mergeCell ref="CB46:CH46"/>
    <mergeCell ref="AU46:AV46"/>
    <mergeCell ref="AW46:AX46"/>
    <mergeCell ref="AY46:AZ46"/>
    <mergeCell ref="BA46:BB46"/>
    <mergeCell ref="BC46:BD46"/>
    <mergeCell ref="BE46:BF46"/>
    <mergeCell ref="BG46:BH46"/>
    <mergeCell ref="BE43:BF43"/>
    <mergeCell ref="BG43:BH43"/>
    <mergeCell ref="B43:C43"/>
    <mergeCell ref="D43:F43"/>
    <mergeCell ref="G43:H43"/>
    <mergeCell ref="K43:L43"/>
    <mergeCell ref="M43:N43"/>
    <mergeCell ref="O43:P43"/>
    <mergeCell ref="Q43:R43"/>
    <mergeCell ref="BM45:BN45"/>
    <mergeCell ref="BO45:BQ45"/>
    <mergeCell ref="AY45:AZ45"/>
    <mergeCell ref="BA45:BB45"/>
    <mergeCell ref="BC45:BD45"/>
    <mergeCell ref="BE45:BF45"/>
    <mergeCell ref="BG45:BH45"/>
    <mergeCell ref="BI45:BJ45"/>
    <mergeCell ref="BK45:BL45"/>
    <mergeCell ref="S44:T44"/>
    <mergeCell ref="U44:V44"/>
    <mergeCell ref="W44:X44"/>
    <mergeCell ref="Y44:Z44"/>
    <mergeCell ref="AA44:AB44"/>
    <mergeCell ref="AC44:AD44"/>
    <mergeCell ref="AE44:AF44"/>
    <mergeCell ref="AG44:AH44"/>
    <mergeCell ref="AI44:AJ44"/>
    <mergeCell ref="AK44:AL44"/>
    <mergeCell ref="AM44:AN44"/>
    <mergeCell ref="AO44:AP44"/>
    <mergeCell ref="AQ44:AR44"/>
    <mergeCell ref="AS44:AT44"/>
    <mergeCell ref="B44:C44"/>
    <mergeCell ref="D44:F44"/>
    <mergeCell ref="G44:H44"/>
    <mergeCell ref="K44:L44"/>
    <mergeCell ref="M44:N44"/>
    <mergeCell ref="O44:P44"/>
    <mergeCell ref="Q44:R44"/>
    <mergeCell ref="B45:C45"/>
    <mergeCell ref="D45:F45"/>
    <mergeCell ref="G45:H45"/>
    <mergeCell ref="K45:L45"/>
    <mergeCell ref="M45:N45"/>
    <mergeCell ref="O45:P45"/>
    <mergeCell ref="Q45:R45"/>
    <mergeCell ref="S45:T45"/>
    <mergeCell ref="U45:V45"/>
    <mergeCell ref="W45:X45"/>
    <mergeCell ref="Y45:Z45"/>
    <mergeCell ref="AA45:AB45"/>
    <mergeCell ref="AC45:AD45"/>
    <mergeCell ref="AE45:AF45"/>
    <mergeCell ref="AU44:AV44"/>
    <mergeCell ref="AW44:AX44"/>
    <mergeCell ref="AY44:AZ44"/>
    <mergeCell ref="BA44:BB44"/>
    <mergeCell ref="BC44:BD44"/>
    <mergeCell ref="BE44:BF44"/>
    <mergeCell ref="BG44:BH44"/>
    <mergeCell ref="B41:C41"/>
    <mergeCell ref="D41:F41"/>
    <mergeCell ref="G41:H41"/>
    <mergeCell ref="K41:L41"/>
    <mergeCell ref="M41:N41"/>
    <mergeCell ref="O41:P41"/>
    <mergeCell ref="Q41:R41"/>
    <mergeCell ref="B42:C42"/>
    <mergeCell ref="D42:F42"/>
    <mergeCell ref="G42:H42"/>
    <mergeCell ref="K42:L42"/>
    <mergeCell ref="M42:N42"/>
    <mergeCell ref="O42:P42"/>
    <mergeCell ref="Q42:R42"/>
    <mergeCell ref="S42:T42"/>
    <mergeCell ref="U42:V42"/>
    <mergeCell ref="W42:X42"/>
    <mergeCell ref="Y42:Z42"/>
    <mergeCell ref="AA42:AB42"/>
    <mergeCell ref="AC42:AD42"/>
    <mergeCell ref="AE42:AF42"/>
    <mergeCell ref="AU41:AV41"/>
    <mergeCell ref="AW41:AX41"/>
    <mergeCell ref="AY41:AZ41"/>
    <mergeCell ref="BA41:BB41"/>
    <mergeCell ref="BC41:BD41"/>
    <mergeCell ref="BE41:BF41"/>
    <mergeCell ref="BG41:BH41"/>
    <mergeCell ref="BS42:BT42"/>
    <mergeCell ref="BU42:CA42"/>
    <mergeCell ref="CB42:CH42"/>
    <mergeCell ref="BI41:BJ41"/>
    <mergeCell ref="BK41:BL41"/>
    <mergeCell ref="BM41:BN41"/>
    <mergeCell ref="BO41:BQ41"/>
    <mergeCell ref="BS41:BT41"/>
    <mergeCell ref="BU41:CA41"/>
    <mergeCell ref="CB41:CH41"/>
    <mergeCell ref="AU42:AV42"/>
    <mergeCell ref="AW42:AX42"/>
    <mergeCell ref="AG42:AH42"/>
    <mergeCell ref="AI42:AJ42"/>
    <mergeCell ref="AK42:AL42"/>
    <mergeCell ref="AM42:AN42"/>
    <mergeCell ref="AO42:AP42"/>
    <mergeCell ref="AQ42:AR42"/>
    <mergeCell ref="AS42:AT42"/>
    <mergeCell ref="AY47:AZ47"/>
    <mergeCell ref="BA47:BB47"/>
    <mergeCell ref="BC47:BD47"/>
    <mergeCell ref="BE47:BF47"/>
    <mergeCell ref="BG47:BH47"/>
    <mergeCell ref="BS48:BT48"/>
    <mergeCell ref="BU48:CA48"/>
    <mergeCell ref="CB48:CH48"/>
    <mergeCell ref="BI47:BJ47"/>
    <mergeCell ref="BK47:BL47"/>
    <mergeCell ref="BM47:BN47"/>
    <mergeCell ref="BO47:BQ47"/>
    <mergeCell ref="BS47:BT47"/>
    <mergeCell ref="BU47:CA47"/>
    <mergeCell ref="CB47:CH47"/>
    <mergeCell ref="BM42:BN42"/>
    <mergeCell ref="BO42:BQ42"/>
    <mergeCell ref="AY42:AZ42"/>
    <mergeCell ref="BA42:BB42"/>
    <mergeCell ref="BC42:BD42"/>
    <mergeCell ref="BE42:BF42"/>
    <mergeCell ref="BG42:BH42"/>
    <mergeCell ref="BI42:BJ42"/>
    <mergeCell ref="BK42:BL42"/>
    <mergeCell ref="S41:T41"/>
    <mergeCell ref="U41:V41"/>
    <mergeCell ref="W41:X41"/>
    <mergeCell ref="Y41:Z41"/>
    <mergeCell ref="AA41:AB41"/>
    <mergeCell ref="AC41:AD41"/>
    <mergeCell ref="AE41:AF41"/>
    <mergeCell ref="AG41:AH41"/>
    <mergeCell ref="AI41:AJ41"/>
    <mergeCell ref="AK41:AL41"/>
    <mergeCell ref="AM41:AN41"/>
    <mergeCell ref="AO41:AP41"/>
    <mergeCell ref="AQ41:AR41"/>
    <mergeCell ref="AS41:AT41"/>
    <mergeCell ref="S43:T43"/>
    <mergeCell ref="U43:V43"/>
    <mergeCell ref="W43:X43"/>
    <mergeCell ref="Y43:Z43"/>
    <mergeCell ref="AA43:AB43"/>
    <mergeCell ref="AC43:AD43"/>
    <mergeCell ref="AE43:AF43"/>
    <mergeCell ref="AG43:AH43"/>
    <mergeCell ref="AI43:AJ43"/>
    <mergeCell ref="AK43:AL43"/>
    <mergeCell ref="AM43:AN43"/>
    <mergeCell ref="AO43:AP43"/>
    <mergeCell ref="AQ43:AR43"/>
    <mergeCell ref="AS43:AT43"/>
    <mergeCell ref="BI43:BJ43"/>
    <mergeCell ref="BK43:BL43"/>
    <mergeCell ref="BM43:BN43"/>
    <mergeCell ref="BO43:BQ43"/>
    <mergeCell ref="BS43:BT43"/>
    <mergeCell ref="BU43:CA43"/>
    <mergeCell ref="CB43:CH43"/>
    <mergeCell ref="AU43:AV43"/>
    <mergeCell ref="AW43:AX43"/>
    <mergeCell ref="AY43:AZ43"/>
    <mergeCell ref="BA43:BB43"/>
    <mergeCell ref="BC43:BD43"/>
    <mergeCell ref="BO1003:BQ1003"/>
    <mergeCell ref="BS1003:BT1003"/>
    <mergeCell ref="BU1003:CA1003"/>
    <mergeCell ref="CB1003:CH1003"/>
    <mergeCell ref="AU1003:AV1003"/>
    <mergeCell ref="AW1003:AX1003"/>
    <mergeCell ref="AY1003:AZ1003"/>
    <mergeCell ref="BA1003:BB1003"/>
    <mergeCell ref="BC1003:BD1003"/>
    <mergeCell ref="BE1003:BF1003"/>
    <mergeCell ref="BG1003:BH1003"/>
    <mergeCell ref="B1003:C1003"/>
    <mergeCell ref="D1003:F1003"/>
    <mergeCell ref="G1003:H1003"/>
    <mergeCell ref="K1003:L1003"/>
    <mergeCell ref="M1003:N1003"/>
    <mergeCell ref="O1003:P1003"/>
    <mergeCell ref="Q1003:R1003"/>
    <mergeCell ref="BM48:BN48"/>
    <mergeCell ref="BO48:BQ48"/>
    <mergeCell ref="AY48:AZ48"/>
    <mergeCell ref="BA48:BB48"/>
    <mergeCell ref="BC48:BD48"/>
    <mergeCell ref="BE48:BF48"/>
    <mergeCell ref="BG48:BH48"/>
    <mergeCell ref="BI48:BJ48"/>
    <mergeCell ref="BK48:BL48"/>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47"/>
    <mergeCell ref="B47:C47"/>
    <mergeCell ref="D47:F47"/>
    <mergeCell ref="G47:H47"/>
    <mergeCell ref="K47:L47"/>
    <mergeCell ref="M47:N47"/>
    <mergeCell ref="O47:P47"/>
    <mergeCell ref="Q47:R47"/>
    <mergeCell ref="B48:C48"/>
    <mergeCell ref="D48:F48"/>
    <mergeCell ref="G48:H48"/>
    <mergeCell ref="K48:L48"/>
    <mergeCell ref="M48:N48"/>
    <mergeCell ref="O48:P48"/>
    <mergeCell ref="Q48:R48"/>
    <mergeCell ref="S48:T48"/>
    <mergeCell ref="U48:V48"/>
    <mergeCell ref="W48:X48"/>
    <mergeCell ref="Y48:Z48"/>
    <mergeCell ref="AA48:AB48"/>
    <mergeCell ref="AC48:AD48"/>
    <mergeCell ref="AE48:AF48"/>
    <mergeCell ref="AU47:AV47"/>
    <mergeCell ref="AW47:AX47"/>
    <mergeCell ref="B1000:C1000"/>
    <mergeCell ref="D1000:F1000"/>
    <mergeCell ref="G1000:H1000"/>
    <mergeCell ref="K1000:L1000"/>
    <mergeCell ref="M1000:N1000"/>
    <mergeCell ref="O1000:P1000"/>
    <mergeCell ref="Q1000:R1000"/>
    <mergeCell ref="AU1002:AV1002"/>
    <mergeCell ref="AW1002:AX1002"/>
    <mergeCell ref="AG1002:AH1002"/>
    <mergeCell ref="AI1002:AJ1002"/>
    <mergeCell ref="AK1002:AL1002"/>
    <mergeCell ref="AM1002:AN1002"/>
    <mergeCell ref="AO1002:AP1002"/>
    <mergeCell ref="AQ1002:AR1002"/>
    <mergeCell ref="AS1002:AT1002"/>
    <mergeCell ref="S1003:T1003"/>
    <mergeCell ref="U1003:V1003"/>
    <mergeCell ref="W1003:X1003"/>
    <mergeCell ref="Y1003:Z1003"/>
    <mergeCell ref="AA1003:AB1003"/>
    <mergeCell ref="AC1003:AD1003"/>
    <mergeCell ref="AE1003:AF1003"/>
    <mergeCell ref="AG1003:AH1003"/>
    <mergeCell ref="AI1003:AJ1003"/>
    <mergeCell ref="AK1003:AL1003"/>
    <mergeCell ref="AM1003:AN1003"/>
    <mergeCell ref="AO1003:AP1003"/>
    <mergeCell ref="AQ1003:AR1003"/>
    <mergeCell ref="AS1003:AT1003"/>
    <mergeCell ref="BI1003:BJ1003"/>
    <mergeCell ref="BK1003:BL1003"/>
    <mergeCell ref="BM1003:BN1003"/>
    <mergeCell ref="BS999:BT999"/>
    <mergeCell ref="BU999:CA999"/>
    <mergeCell ref="CB999:CH999"/>
    <mergeCell ref="BI998:BJ998"/>
    <mergeCell ref="BK998:BL998"/>
    <mergeCell ref="BM998:BN998"/>
    <mergeCell ref="BO998:BQ998"/>
    <mergeCell ref="BS998:BT998"/>
    <mergeCell ref="BU998:CA998"/>
    <mergeCell ref="CB998:CH998"/>
    <mergeCell ref="AU999:AV999"/>
    <mergeCell ref="AW999:AX999"/>
    <mergeCell ref="AG999:AH999"/>
    <mergeCell ref="AI999:AJ999"/>
    <mergeCell ref="AK999:AL999"/>
    <mergeCell ref="AM999:AN999"/>
    <mergeCell ref="AO999:AP999"/>
    <mergeCell ref="AQ999:AR999"/>
    <mergeCell ref="AS999:AT999"/>
    <mergeCell ref="S1000:T1000"/>
    <mergeCell ref="U1000:V1000"/>
    <mergeCell ref="W1000:X1000"/>
    <mergeCell ref="Y1000:Z1000"/>
    <mergeCell ref="AA1000:AB1000"/>
    <mergeCell ref="AC1000:AD1000"/>
    <mergeCell ref="AE1000:AF1000"/>
    <mergeCell ref="AG1000:AH1000"/>
    <mergeCell ref="AI1000:AJ1000"/>
    <mergeCell ref="AK1000:AL1000"/>
    <mergeCell ref="AM1000:AN1000"/>
    <mergeCell ref="AO1000:AP1000"/>
    <mergeCell ref="AQ1000:AR1000"/>
    <mergeCell ref="AS1000:AT1000"/>
    <mergeCell ref="BI1000:BJ1000"/>
    <mergeCell ref="BK1000:BL1000"/>
    <mergeCell ref="BM1000:BN1000"/>
    <mergeCell ref="BO1000:BQ1000"/>
    <mergeCell ref="BS1000:BT1000"/>
    <mergeCell ref="BU1000:CA1000"/>
    <mergeCell ref="CB1000:CH1000"/>
    <mergeCell ref="AU1000:AV1000"/>
    <mergeCell ref="AW1000:AX1000"/>
    <mergeCell ref="AY1000:AZ1000"/>
    <mergeCell ref="BA1000:BB1000"/>
    <mergeCell ref="BC1000:BD1000"/>
    <mergeCell ref="BE1000:BF1000"/>
    <mergeCell ref="BG1000:BH1000"/>
    <mergeCell ref="BE997:BF997"/>
    <mergeCell ref="BG997:BH997"/>
    <mergeCell ref="B997:C997"/>
    <mergeCell ref="D997:F997"/>
    <mergeCell ref="G997:H997"/>
    <mergeCell ref="K997:L997"/>
    <mergeCell ref="M997:N997"/>
    <mergeCell ref="O997:P997"/>
    <mergeCell ref="Q997:R997"/>
    <mergeCell ref="BM999:BN999"/>
    <mergeCell ref="BO999:BQ999"/>
    <mergeCell ref="AY999:AZ999"/>
    <mergeCell ref="BA999:BB999"/>
    <mergeCell ref="BC999:BD999"/>
    <mergeCell ref="BE999:BF999"/>
    <mergeCell ref="BG999:BH999"/>
    <mergeCell ref="BI999:BJ999"/>
    <mergeCell ref="BK999:BL999"/>
    <mergeCell ref="S998:T998"/>
    <mergeCell ref="U998:V998"/>
    <mergeCell ref="W998:X998"/>
    <mergeCell ref="Y998:Z998"/>
    <mergeCell ref="AA998:AB998"/>
    <mergeCell ref="AC998:AD998"/>
    <mergeCell ref="AE998:AF998"/>
    <mergeCell ref="AG998:AH998"/>
    <mergeCell ref="AI998:AJ998"/>
    <mergeCell ref="AK998:AL998"/>
    <mergeCell ref="AM998:AN998"/>
    <mergeCell ref="AO998:AP998"/>
    <mergeCell ref="AQ998:AR998"/>
    <mergeCell ref="AS998:AT998"/>
    <mergeCell ref="B998:C998"/>
    <mergeCell ref="D998:F998"/>
    <mergeCell ref="G998:H998"/>
    <mergeCell ref="K998:L998"/>
    <mergeCell ref="M998:N998"/>
    <mergeCell ref="O998:P998"/>
    <mergeCell ref="Q998:R998"/>
    <mergeCell ref="B999:C999"/>
    <mergeCell ref="D999:F999"/>
    <mergeCell ref="G999:H999"/>
    <mergeCell ref="K999:L999"/>
    <mergeCell ref="M999:N999"/>
    <mergeCell ref="O999:P999"/>
    <mergeCell ref="Q999:R999"/>
    <mergeCell ref="S999:T999"/>
    <mergeCell ref="U999:V999"/>
    <mergeCell ref="W999:X999"/>
    <mergeCell ref="Y999:Z999"/>
    <mergeCell ref="AA999:AB999"/>
    <mergeCell ref="AC999:AD999"/>
    <mergeCell ref="AE999:AF999"/>
    <mergeCell ref="AU998:AV998"/>
    <mergeCell ref="AW998:AX998"/>
    <mergeCell ref="AY998:AZ998"/>
    <mergeCell ref="BA998:BB998"/>
    <mergeCell ref="BC998:BD998"/>
    <mergeCell ref="BE998:BF998"/>
    <mergeCell ref="BG998:BH998"/>
    <mergeCell ref="B995:C995"/>
    <mergeCell ref="D995:F995"/>
    <mergeCell ref="G995:H995"/>
    <mergeCell ref="K995:L995"/>
    <mergeCell ref="M995:N995"/>
    <mergeCell ref="O995:P995"/>
    <mergeCell ref="Q995:R995"/>
    <mergeCell ref="B996:C996"/>
    <mergeCell ref="D996:F996"/>
    <mergeCell ref="G996:H996"/>
    <mergeCell ref="K996:L996"/>
    <mergeCell ref="M996:N996"/>
    <mergeCell ref="O996:P996"/>
    <mergeCell ref="Q996:R996"/>
    <mergeCell ref="S996:T996"/>
    <mergeCell ref="U996:V996"/>
    <mergeCell ref="W996:X996"/>
    <mergeCell ref="Y996:Z996"/>
    <mergeCell ref="AA996:AB996"/>
    <mergeCell ref="AC996:AD996"/>
    <mergeCell ref="AE996:AF996"/>
    <mergeCell ref="AU995:AV995"/>
    <mergeCell ref="AW995:AX995"/>
    <mergeCell ref="AY995:AZ995"/>
    <mergeCell ref="BA995:BB995"/>
    <mergeCell ref="BC995:BD995"/>
    <mergeCell ref="BE995:BF995"/>
    <mergeCell ref="BG995:BH995"/>
    <mergeCell ref="BS996:BT996"/>
    <mergeCell ref="BU996:CA996"/>
    <mergeCell ref="CB996:CH996"/>
    <mergeCell ref="BI995:BJ995"/>
    <mergeCell ref="BK995:BL995"/>
    <mergeCell ref="BM995:BN995"/>
    <mergeCell ref="BO995:BQ995"/>
    <mergeCell ref="BS995:BT995"/>
    <mergeCell ref="BU995:CA995"/>
    <mergeCell ref="CB995:CH995"/>
    <mergeCell ref="AU996:AV996"/>
    <mergeCell ref="AW996:AX996"/>
    <mergeCell ref="AG996:AH996"/>
    <mergeCell ref="AI996:AJ996"/>
    <mergeCell ref="AK996:AL996"/>
    <mergeCell ref="AM996:AN996"/>
    <mergeCell ref="AO996:AP996"/>
    <mergeCell ref="AQ996:AR996"/>
    <mergeCell ref="AS996:AT996"/>
    <mergeCell ref="AY1001:AZ1001"/>
    <mergeCell ref="BA1001:BB1001"/>
    <mergeCell ref="BC1001:BD1001"/>
    <mergeCell ref="BE1001:BF1001"/>
    <mergeCell ref="BG1001:BH1001"/>
    <mergeCell ref="BS1002:BT1002"/>
    <mergeCell ref="BU1002:CA1002"/>
    <mergeCell ref="CB1002:CH1002"/>
    <mergeCell ref="BI1001:BJ1001"/>
    <mergeCell ref="BK1001:BL1001"/>
    <mergeCell ref="BM1001:BN1001"/>
    <mergeCell ref="BO1001:BQ1001"/>
    <mergeCell ref="BS1001:BT1001"/>
    <mergeCell ref="BU1001:CA1001"/>
    <mergeCell ref="CB1001:CH1001"/>
    <mergeCell ref="BM996:BN996"/>
    <mergeCell ref="BO996:BQ996"/>
    <mergeCell ref="AY996:AZ996"/>
    <mergeCell ref="BA996:BB996"/>
    <mergeCell ref="BC996:BD996"/>
    <mergeCell ref="BE996:BF996"/>
    <mergeCell ref="BG996:BH996"/>
    <mergeCell ref="BI996:BJ996"/>
    <mergeCell ref="BK996:BL996"/>
    <mergeCell ref="S995:T995"/>
    <mergeCell ref="U995:V995"/>
    <mergeCell ref="W995:X995"/>
    <mergeCell ref="Y995:Z995"/>
    <mergeCell ref="AA995:AB995"/>
    <mergeCell ref="AC995:AD995"/>
    <mergeCell ref="AE995:AF995"/>
    <mergeCell ref="AG995:AH995"/>
    <mergeCell ref="AI995:AJ995"/>
    <mergeCell ref="AK995:AL995"/>
    <mergeCell ref="AM995:AN995"/>
    <mergeCell ref="AO995:AP995"/>
    <mergeCell ref="AQ995:AR995"/>
    <mergeCell ref="AS995:AT995"/>
    <mergeCell ref="S997:T997"/>
    <mergeCell ref="U997:V997"/>
    <mergeCell ref="W997:X997"/>
    <mergeCell ref="Y997:Z997"/>
    <mergeCell ref="AA997:AB997"/>
    <mergeCell ref="AC997:AD997"/>
    <mergeCell ref="AE997:AF997"/>
    <mergeCell ref="AG997:AH997"/>
    <mergeCell ref="AI997:AJ997"/>
    <mergeCell ref="AK997:AL997"/>
    <mergeCell ref="AM997:AN997"/>
    <mergeCell ref="AO997:AP997"/>
    <mergeCell ref="AQ997:AR997"/>
    <mergeCell ref="AS997:AT997"/>
    <mergeCell ref="BI997:BJ997"/>
    <mergeCell ref="BK997:BL997"/>
    <mergeCell ref="BM997:BN997"/>
    <mergeCell ref="BO997:BQ997"/>
    <mergeCell ref="BS997:BT997"/>
    <mergeCell ref="BU997:CA997"/>
    <mergeCell ref="CB997:CH997"/>
    <mergeCell ref="AU997:AV997"/>
    <mergeCell ref="AW997:AX997"/>
    <mergeCell ref="AY997:AZ997"/>
    <mergeCell ref="BA997:BB997"/>
    <mergeCell ref="BC997:BD997"/>
    <mergeCell ref="BO994:BQ994"/>
    <mergeCell ref="BS994:BT994"/>
    <mergeCell ref="BU994:CA994"/>
    <mergeCell ref="CB994:CH994"/>
    <mergeCell ref="AU994:AV994"/>
    <mergeCell ref="AW994:AX994"/>
    <mergeCell ref="AY994:AZ994"/>
    <mergeCell ref="BA994:BB994"/>
    <mergeCell ref="BC994:BD994"/>
    <mergeCell ref="BE994:BF994"/>
    <mergeCell ref="BG994:BH994"/>
    <mergeCell ref="B994:C994"/>
    <mergeCell ref="D994:F994"/>
    <mergeCell ref="G994:H994"/>
    <mergeCell ref="K994:L994"/>
    <mergeCell ref="M994:N994"/>
    <mergeCell ref="O994:P994"/>
    <mergeCell ref="Q994:R994"/>
    <mergeCell ref="BM1002:BN1002"/>
    <mergeCell ref="BO1002:BQ1002"/>
    <mergeCell ref="AY1002:AZ1002"/>
    <mergeCell ref="BA1002:BB1002"/>
    <mergeCell ref="BC1002:BD1002"/>
    <mergeCell ref="BE1002:BF1002"/>
    <mergeCell ref="BG1002:BH1002"/>
    <mergeCell ref="BI1002:BJ1002"/>
    <mergeCell ref="BK1002:BL1002"/>
    <mergeCell ref="S1001:T1001"/>
    <mergeCell ref="U1001:V1001"/>
    <mergeCell ref="W1001:X1001"/>
    <mergeCell ref="Y1001:Z1001"/>
    <mergeCell ref="AA1001:AB1001"/>
    <mergeCell ref="AC1001:AD1001"/>
    <mergeCell ref="AE1001:AF1001"/>
    <mergeCell ref="AG1001:AH1001"/>
    <mergeCell ref="AI1001:AJ1001"/>
    <mergeCell ref="AK1001:AL1001"/>
    <mergeCell ref="AM1001:AN1001"/>
    <mergeCell ref="AO1001:AP1001"/>
    <mergeCell ref="AQ1001:AR1001"/>
    <mergeCell ref="AS1001:AT1001"/>
    <mergeCell ref="B1001:C1001"/>
    <mergeCell ref="D1001:F1001"/>
    <mergeCell ref="G1001:H1001"/>
    <mergeCell ref="K1001:L1001"/>
    <mergeCell ref="M1001:N1001"/>
    <mergeCell ref="O1001:P1001"/>
    <mergeCell ref="Q1001:R1001"/>
    <mergeCell ref="B1002:C1002"/>
    <mergeCell ref="D1002:F1002"/>
    <mergeCell ref="G1002:H1002"/>
    <mergeCell ref="K1002:L1002"/>
    <mergeCell ref="M1002:N1002"/>
    <mergeCell ref="O1002:P1002"/>
    <mergeCell ref="Q1002:R1002"/>
    <mergeCell ref="S1002:T1002"/>
    <mergeCell ref="U1002:V1002"/>
    <mergeCell ref="W1002:X1002"/>
    <mergeCell ref="Y1002:Z1002"/>
    <mergeCell ref="AA1002:AB1002"/>
    <mergeCell ref="AC1002:AD1002"/>
    <mergeCell ref="AE1002:AF1002"/>
    <mergeCell ref="AU1001:AV1001"/>
    <mergeCell ref="AW1001:AX1001"/>
    <mergeCell ref="B991:C991"/>
    <mergeCell ref="D991:F991"/>
    <mergeCell ref="G991:H991"/>
    <mergeCell ref="K991:L991"/>
    <mergeCell ref="M991:N991"/>
    <mergeCell ref="O991:P991"/>
    <mergeCell ref="Q991:R991"/>
    <mergeCell ref="AU993:AV993"/>
    <mergeCell ref="AW993:AX993"/>
    <mergeCell ref="AG993:AH993"/>
    <mergeCell ref="AI993:AJ993"/>
    <mergeCell ref="AK993:AL993"/>
    <mergeCell ref="AM993:AN993"/>
    <mergeCell ref="AO993:AP993"/>
    <mergeCell ref="AQ993:AR993"/>
    <mergeCell ref="AS993:AT993"/>
    <mergeCell ref="S994:T994"/>
    <mergeCell ref="U994:V994"/>
    <mergeCell ref="W994:X994"/>
    <mergeCell ref="Y994:Z994"/>
    <mergeCell ref="AA994:AB994"/>
    <mergeCell ref="AC994:AD994"/>
    <mergeCell ref="AE994:AF994"/>
    <mergeCell ref="AG994:AH994"/>
    <mergeCell ref="AI994:AJ994"/>
    <mergeCell ref="AK994:AL994"/>
    <mergeCell ref="AM994:AN994"/>
    <mergeCell ref="AO994:AP994"/>
    <mergeCell ref="AQ994:AR994"/>
    <mergeCell ref="AS994:AT994"/>
    <mergeCell ref="BI994:BJ994"/>
    <mergeCell ref="BK994:BL994"/>
    <mergeCell ref="BM994:BN994"/>
    <mergeCell ref="BS990:BT990"/>
    <mergeCell ref="BU990:CA990"/>
    <mergeCell ref="CB990:CH990"/>
    <mergeCell ref="BI989:BJ989"/>
    <mergeCell ref="BK989:BL989"/>
    <mergeCell ref="BM989:BN989"/>
    <mergeCell ref="BO989:BQ989"/>
    <mergeCell ref="BS989:BT989"/>
    <mergeCell ref="BU989:CA989"/>
    <mergeCell ref="CB989:CH989"/>
    <mergeCell ref="AU990:AV990"/>
    <mergeCell ref="AW990:AX990"/>
    <mergeCell ref="AG990:AH990"/>
    <mergeCell ref="AI990:AJ990"/>
    <mergeCell ref="AK990:AL990"/>
    <mergeCell ref="AM990:AN990"/>
    <mergeCell ref="AO990:AP990"/>
    <mergeCell ref="AQ990:AR990"/>
    <mergeCell ref="AS990:AT990"/>
    <mergeCell ref="S991:T991"/>
    <mergeCell ref="U991:V991"/>
    <mergeCell ref="W991:X991"/>
    <mergeCell ref="Y991:Z991"/>
    <mergeCell ref="AA991:AB991"/>
    <mergeCell ref="AC991:AD991"/>
    <mergeCell ref="AE991:AF991"/>
    <mergeCell ref="AG991:AH991"/>
    <mergeCell ref="AI991:AJ991"/>
    <mergeCell ref="AK991:AL991"/>
    <mergeCell ref="AM991:AN991"/>
    <mergeCell ref="AO991:AP991"/>
    <mergeCell ref="AQ991:AR991"/>
    <mergeCell ref="AS991:AT991"/>
    <mergeCell ref="BI991:BJ991"/>
    <mergeCell ref="BK991:BL991"/>
    <mergeCell ref="BM991:BN991"/>
    <mergeCell ref="BO991:BQ991"/>
    <mergeCell ref="BS991:BT991"/>
    <mergeCell ref="BU991:CA991"/>
    <mergeCell ref="CB991:CH991"/>
    <mergeCell ref="AU991:AV991"/>
    <mergeCell ref="AW991:AX991"/>
    <mergeCell ref="AY991:AZ991"/>
    <mergeCell ref="BA991:BB991"/>
    <mergeCell ref="BC991:BD991"/>
    <mergeCell ref="BE991:BF991"/>
    <mergeCell ref="BG991:BH991"/>
    <mergeCell ref="BE988:BF988"/>
    <mergeCell ref="BG988:BH988"/>
    <mergeCell ref="B988:C988"/>
    <mergeCell ref="D988:F988"/>
    <mergeCell ref="G988:H988"/>
    <mergeCell ref="K988:L988"/>
    <mergeCell ref="M988:N988"/>
    <mergeCell ref="O988:P988"/>
    <mergeCell ref="Q988:R988"/>
    <mergeCell ref="BM990:BN990"/>
    <mergeCell ref="BO990:BQ990"/>
    <mergeCell ref="AY990:AZ990"/>
    <mergeCell ref="BA990:BB990"/>
    <mergeCell ref="BC990:BD990"/>
    <mergeCell ref="BE990:BF990"/>
    <mergeCell ref="BG990:BH990"/>
    <mergeCell ref="BI990:BJ990"/>
    <mergeCell ref="BK990:BL990"/>
    <mergeCell ref="S989:T989"/>
    <mergeCell ref="U989:V989"/>
    <mergeCell ref="W989:X989"/>
    <mergeCell ref="Y989:Z989"/>
    <mergeCell ref="AA989:AB989"/>
    <mergeCell ref="AC989:AD989"/>
    <mergeCell ref="AE989:AF989"/>
    <mergeCell ref="AG989:AH989"/>
    <mergeCell ref="AI989:AJ989"/>
    <mergeCell ref="AK989:AL989"/>
    <mergeCell ref="AM989:AN989"/>
    <mergeCell ref="AO989:AP989"/>
    <mergeCell ref="AQ989:AR989"/>
    <mergeCell ref="AS989:AT989"/>
    <mergeCell ref="B989:C989"/>
    <mergeCell ref="D989:F989"/>
    <mergeCell ref="G989:H989"/>
    <mergeCell ref="K989:L989"/>
    <mergeCell ref="M989:N989"/>
    <mergeCell ref="O989:P989"/>
    <mergeCell ref="Q989:R989"/>
    <mergeCell ref="B990:C990"/>
    <mergeCell ref="D990:F990"/>
    <mergeCell ref="G990:H990"/>
    <mergeCell ref="K990:L990"/>
    <mergeCell ref="M990:N990"/>
    <mergeCell ref="O990:P990"/>
    <mergeCell ref="Q990:R990"/>
    <mergeCell ref="S990:T990"/>
    <mergeCell ref="U990:V990"/>
    <mergeCell ref="W990:X990"/>
    <mergeCell ref="Y990:Z990"/>
    <mergeCell ref="AA990:AB990"/>
    <mergeCell ref="AC990:AD990"/>
    <mergeCell ref="AE990:AF990"/>
    <mergeCell ref="AU989:AV989"/>
    <mergeCell ref="AW989:AX989"/>
    <mergeCell ref="AY989:AZ989"/>
    <mergeCell ref="BA989:BB989"/>
    <mergeCell ref="BC989:BD989"/>
    <mergeCell ref="BE989:BF989"/>
    <mergeCell ref="BG989:BH989"/>
    <mergeCell ref="B986:C986"/>
    <mergeCell ref="D986:F986"/>
    <mergeCell ref="G986:H986"/>
    <mergeCell ref="K986:L986"/>
    <mergeCell ref="M986:N986"/>
    <mergeCell ref="O986:P986"/>
    <mergeCell ref="Q986:R986"/>
    <mergeCell ref="B987:C987"/>
    <mergeCell ref="D987:F987"/>
    <mergeCell ref="G987:H987"/>
    <mergeCell ref="K987:L987"/>
    <mergeCell ref="M987:N987"/>
    <mergeCell ref="O987:P987"/>
    <mergeCell ref="Q987:R987"/>
    <mergeCell ref="S987:T987"/>
    <mergeCell ref="U987:V987"/>
    <mergeCell ref="W987:X987"/>
    <mergeCell ref="Y987:Z987"/>
    <mergeCell ref="AA987:AB987"/>
    <mergeCell ref="AC987:AD987"/>
    <mergeCell ref="AE987:AF987"/>
    <mergeCell ref="AU986:AV986"/>
    <mergeCell ref="AW986:AX986"/>
    <mergeCell ref="AY986:AZ986"/>
    <mergeCell ref="BA986:BB986"/>
    <mergeCell ref="BC986:BD986"/>
    <mergeCell ref="BE986:BF986"/>
    <mergeCell ref="BG986:BH986"/>
    <mergeCell ref="BS987:BT987"/>
    <mergeCell ref="BU987:CA987"/>
    <mergeCell ref="CB987:CH987"/>
    <mergeCell ref="BI986:BJ986"/>
    <mergeCell ref="BK986:BL986"/>
    <mergeCell ref="BM986:BN986"/>
    <mergeCell ref="BO986:BQ986"/>
    <mergeCell ref="BS986:BT986"/>
    <mergeCell ref="BU986:CA986"/>
    <mergeCell ref="CB986:CH986"/>
    <mergeCell ref="AU987:AV987"/>
    <mergeCell ref="AW987:AX987"/>
    <mergeCell ref="AG987:AH987"/>
    <mergeCell ref="AI987:AJ987"/>
    <mergeCell ref="AK987:AL987"/>
    <mergeCell ref="AM987:AN987"/>
    <mergeCell ref="AO987:AP987"/>
    <mergeCell ref="AQ987:AR987"/>
    <mergeCell ref="AS987:AT987"/>
    <mergeCell ref="AY992:AZ992"/>
    <mergeCell ref="BA992:BB992"/>
    <mergeCell ref="BC992:BD992"/>
    <mergeCell ref="BE992:BF992"/>
    <mergeCell ref="BG992:BH992"/>
    <mergeCell ref="BS993:BT993"/>
    <mergeCell ref="BU993:CA993"/>
    <mergeCell ref="CB993:CH993"/>
    <mergeCell ref="BI992:BJ992"/>
    <mergeCell ref="BK992:BL992"/>
    <mergeCell ref="BM992:BN992"/>
    <mergeCell ref="BO992:BQ992"/>
    <mergeCell ref="BS992:BT992"/>
    <mergeCell ref="BU992:CA992"/>
    <mergeCell ref="CB992:CH992"/>
    <mergeCell ref="BM987:BN987"/>
    <mergeCell ref="BO987:BQ987"/>
    <mergeCell ref="AY987:AZ987"/>
    <mergeCell ref="BA987:BB987"/>
    <mergeCell ref="BC987:BD987"/>
    <mergeCell ref="BE987:BF987"/>
    <mergeCell ref="BG987:BH987"/>
    <mergeCell ref="BI987:BJ987"/>
    <mergeCell ref="BK987:BL987"/>
    <mergeCell ref="S986:T986"/>
    <mergeCell ref="U986:V986"/>
    <mergeCell ref="W986:X986"/>
    <mergeCell ref="Y986:Z986"/>
    <mergeCell ref="AA986:AB986"/>
    <mergeCell ref="AC986:AD986"/>
    <mergeCell ref="AE986:AF986"/>
    <mergeCell ref="AG986:AH986"/>
    <mergeCell ref="AI986:AJ986"/>
    <mergeCell ref="AK986:AL986"/>
    <mergeCell ref="AM986:AN986"/>
    <mergeCell ref="AO986:AP986"/>
    <mergeCell ref="AQ986:AR986"/>
    <mergeCell ref="AS986:AT986"/>
    <mergeCell ref="S988:T988"/>
    <mergeCell ref="U988:V988"/>
    <mergeCell ref="W988:X988"/>
    <mergeCell ref="Y988:Z988"/>
    <mergeCell ref="AA988:AB988"/>
    <mergeCell ref="AC988:AD988"/>
    <mergeCell ref="AE988:AF988"/>
    <mergeCell ref="AG988:AH988"/>
    <mergeCell ref="AI988:AJ988"/>
    <mergeCell ref="AK988:AL988"/>
    <mergeCell ref="AM988:AN988"/>
    <mergeCell ref="AO988:AP988"/>
    <mergeCell ref="AQ988:AR988"/>
    <mergeCell ref="AS988:AT988"/>
    <mergeCell ref="BI988:BJ988"/>
    <mergeCell ref="BK988:BL988"/>
    <mergeCell ref="BM988:BN988"/>
    <mergeCell ref="BO988:BQ988"/>
    <mergeCell ref="BS988:BT988"/>
    <mergeCell ref="BU988:CA988"/>
    <mergeCell ref="CB988:CH988"/>
    <mergeCell ref="AU988:AV988"/>
    <mergeCell ref="AW988:AX988"/>
    <mergeCell ref="AY988:AZ988"/>
    <mergeCell ref="BA988:BB988"/>
    <mergeCell ref="BC988:BD988"/>
    <mergeCell ref="BO985:BQ985"/>
    <mergeCell ref="BS985:BT985"/>
    <mergeCell ref="BU985:CA985"/>
    <mergeCell ref="CB985:CH985"/>
    <mergeCell ref="AU985:AV985"/>
    <mergeCell ref="AW985:AX985"/>
    <mergeCell ref="AY985:AZ985"/>
    <mergeCell ref="BA985:BB985"/>
    <mergeCell ref="BC985:BD985"/>
    <mergeCell ref="BE985:BF985"/>
    <mergeCell ref="BG985:BH985"/>
    <mergeCell ref="B985:C985"/>
    <mergeCell ref="D985:F985"/>
    <mergeCell ref="G985:H985"/>
    <mergeCell ref="K985:L985"/>
    <mergeCell ref="M985:N985"/>
    <mergeCell ref="O985:P985"/>
    <mergeCell ref="Q985:R985"/>
    <mergeCell ref="BM993:BN993"/>
    <mergeCell ref="BO993:BQ993"/>
    <mergeCell ref="AY993:AZ993"/>
    <mergeCell ref="BA993:BB993"/>
    <mergeCell ref="BC993:BD993"/>
    <mergeCell ref="BE993:BF993"/>
    <mergeCell ref="BG993:BH993"/>
    <mergeCell ref="BI993:BJ993"/>
    <mergeCell ref="BK993:BL993"/>
    <mergeCell ref="S992:T992"/>
    <mergeCell ref="U992:V992"/>
    <mergeCell ref="W992:X992"/>
    <mergeCell ref="Y992:Z992"/>
    <mergeCell ref="AA992:AB992"/>
    <mergeCell ref="AC992:AD992"/>
    <mergeCell ref="AE992:AF992"/>
    <mergeCell ref="AG992:AH992"/>
    <mergeCell ref="AI992:AJ992"/>
    <mergeCell ref="AK992:AL992"/>
    <mergeCell ref="AM992:AN992"/>
    <mergeCell ref="AO992:AP992"/>
    <mergeCell ref="AQ992:AR992"/>
    <mergeCell ref="AS992:AT992"/>
    <mergeCell ref="B992:C992"/>
    <mergeCell ref="D992:F992"/>
    <mergeCell ref="G992:H992"/>
    <mergeCell ref="K992:L992"/>
    <mergeCell ref="M992:N992"/>
    <mergeCell ref="O992:P992"/>
    <mergeCell ref="Q992:R992"/>
    <mergeCell ref="B993:C993"/>
    <mergeCell ref="D993:F993"/>
    <mergeCell ref="G993:H993"/>
    <mergeCell ref="K993:L993"/>
    <mergeCell ref="M993:N993"/>
    <mergeCell ref="O993:P993"/>
    <mergeCell ref="Q993:R993"/>
    <mergeCell ref="S993:T993"/>
    <mergeCell ref="U993:V993"/>
    <mergeCell ref="W993:X993"/>
    <mergeCell ref="Y993:Z993"/>
    <mergeCell ref="AA993:AB993"/>
    <mergeCell ref="AC993:AD993"/>
    <mergeCell ref="AE993:AF993"/>
    <mergeCell ref="AU992:AV992"/>
    <mergeCell ref="AW992:AX992"/>
    <mergeCell ref="B982:C982"/>
    <mergeCell ref="D982:F982"/>
    <mergeCell ref="G982:H982"/>
    <mergeCell ref="K982:L982"/>
    <mergeCell ref="M982:N982"/>
    <mergeCell ref="O982:P982"/>
    <mergeCell ref="Q982:R982"/>
    <mergeCell ref="AU984:AV984"/>
    <mergeCell ref="AW984:AX984"/>
    <mergeCell ref="AG984:AH984"/>
    <mergeCell ref="AI984:AJ984"/>
    <mergeCell ref="AK984:AL984"/>
    <mergeCell ref="AM984:AN984"/>
    <mergeCell ref="AO984:AP984"/>
    <mergeCell ref="AQ984:AR984"/>
    <mergeCell ref="AS984:AT984"/>
    <mergeCell ref="S985:T985"/>
    <mergeCell ref="U985:V985"/>
    <mergeCell ref="W985:X985"/>
    <mergeCell ref="Y985:Z985"/>
    <mergeCell ref="AA985:AB985"/>
    <mergeCell ref="AC985:AD985"/>
    <mergeCell ref="AE985:AF985"/>
    <mergeCell ref="AG985:AH985"/>
    <mergeCell ref="AI985:AJ985"/>
    <mergeCell ref="AK985:AL985"/>
    <mergeCell ref="AM985:AN985"/>
    <mergeCell ref="AO985:AP985"/>
    <mergeCell ref="AQ985:AR985"/>
    <mergeCell ref="AS985:AT985"/>
    <mergeCell ref="BI985:BJ985"/>
    <mergeCell ref="BK985:BL985"/>
    <mergeCell ref="BM985:BN985"/>
    <mergeCell ref="BS981:BT981"/>
    <mergeCell ref="BU981:CA981"/>
    <mergeCell ref="CB981:CH981"/>
    <mergeCell ref="BI980:BJ980"/>
    <mergeCell ref="BK980:BL980"/>
    <mergeCell ref="BM980:BN980"/>
    <mergeCell ref="BO980:BQ980"/>
    <mergeCell ref="BS980:BT980"/>
    <mergeCell ref="BU980:CA980"/>
    <mergeCell ref="CB980:CH980"/>
    <mergeCell ref="AU981:AV981"/>
    <mergeCell ref="AW981:AX981"/>
    <mergeCell ref="AG981:AH981"/>
    <mergeCell ref="AI981:AJ981"/>
    <mergeCell ref="AK981:AL981"/>
    <mergeCell ref="AM981:AN981"/>
    <mergeCell ref="AO981:AP981"/>
    <mergeCell ref="AQ981:AR981"/>
    <mergeCell ref="AS981:AT981"/>
    <mergeCell ref="S982:T982"/>
    <mergeCell ref="U982:V982"/>
    <mergeCell ref="W982:X982"/>
    <mergeCell ref="Y982:Z982"/>
    <mergeCell ref="AA982:AB982"/>
    <mergeCell ref="AC982:AD982"/>
    <mergeCell ref="AE982:AF982"/>
    <mergeCell ref="AG982:AH982"/>
    <mergeCell ref="AI982:AJ982"/>
    <mergeCell ref="AK982:AL982"/>
    <mergeCell ref="AM982:AN982"/>
    <mergeCell ref="AO982:AP982"/>
    <mergeCell ref="AQ982:AR982"/>
    <mergeCell ref="AS982:AT982"/>
    <mergeCell ref="BI982:BJ982"/>
    <mergeCell ref="BK982:BL982"/>
    <mergeCell ref="BM982:BN982"/>
    <mergeCell ref="BO982:BQ982"/>
    <mergeCell ref="BS982:BT982"/>
    <mergeCell ref="BU982:CA982"/>
    <mergeCell ref="CB982:CH982"/>
    <mergeCell ref="AU982:AV982"/>
    <mergeCell ref="AW982:AX982"/>
    <mergeCell ref="AY982:AZ982"/>
    <mergeCell ref="BA982:BB982"/>
    <mergeCell ref="BC982:BD982"/>
    <mergeCell ref="BE982:BF982"/>
    <mergeCell ref="BG982:BH982"/>
    <mergeCell ref="BE979:BF979"/>
    <mergeCell ref="BG979:BH979"/>
    <mergeCell ref="B979:C979"/>
    <mergeCell ref="D979:F979"/>
    <mergeCell ref="G979:H979"/>
    <mergeCell ref="K979:L979"/>
    <mergeCell ref="M979:N979"/>
    <mergeCell ref="O979:P979"/>
    <mergeCell ref="Q979:R979"/>
    <mergeCell ref="BM981:BN981"/>
    <mergeCell ref="BO981:BQ981"/>
    <mergeCell ref="AY981:AZ981"/>
    <mergeCell ref="BA981:BB981"/>
    <mergeCell ref="BC981:BD981"/>
    <mergeCell ref="BE981:BF981"/>
    <mergeCell ref="BG981:BH981"/>
    <mergeCell ref="BI981:BJ981"/>
    <mergeCell ref="BK981:BL981"/>
    <mergeCell ref="S980:T980"/>
    <mergeCell ref="U980:V980"/>
    <mergeCell ref="W980:X980"/>
    <mergeCell ref="Y980:Z980"/>
    <mergeCell ref="AA980:AB980"/>
    <mergeCell ref="AC980:AD980"/>
    <mergeCell ref="AE980:AF980"/>
    <mergeCell ref="AG980:AH980"/>
    <mergeCell ref="AI980:AJ980"/>
    <mergeCell ref="AK980:AL980"/>
    <mergeCell ref="AM980:AN980"/>
    <mergeCell ref="AO980:AP980"/>
    <mergeCell ref="AQ980:AR980"/>
    <mergeCell ref="AS980:AT980"/>
    <mergeCell ref="B980:C980"/>
    <mergeCell ref="D980:F980"/>
    <mergeCell ref="G980:H980"/>
    <mergeCell ref="K980:L980"/>
    <mergeCell ref="M980:N980"/>
    <mergeCell ref="O980:P980"/>
    <mergeCell ref="Q980:R980"/>
    <mergeCell ref="B981:C981"/>
    <mergeCell ref="D981:F981"/>
    <mergeCell ref="G981:H981"/>
    <mergeCell ref="K981:L981"/>
    <mergeCell ref="M981:N981"/>
    <mergeCell ref="O981:P981"/>
    <mergeCell ref="Q981:R981"/>
    <mergeCell ref="S981:T981"/>
    <mergeCell ref="U981:V981"/>
    <mergeCell ref="W981:X981"/>
    <mergeCell ref="Y981:Z981"/>
    <mergeCell ref="AA981:AB981"/>
    <mergeCell ref="AC981:AD981"/>
    <mergeCell ref="AE981:AF981"/>
    <mergeCell ref="AU980:AV980"/>
    <mergeCell ref="AW980:AX980"/>
    <mergeCell ref="AY980:AZ980"/>
    <mergeCell ref="BA980:BB980"/>
    <mergeCell ref="BC980:BD980"/>
    <mergeCell ref="BE980:BF980"/>
    <mergeCell ref="BG980:BH980"/>
    <mergeCell ref="B977:C977"/>
    <mergeCell ref="D977:F977"/>
    <mergeCell ref="G977:H977"/>
    <mergeCell ref="K977:L977"/>
    <mergeCell ref="M977:N977"/>
    <mergeCell ref="O977:P977"/>
    <mergeCell ref="Q977:R977"/>
    <mergeCell ref="B978:C978"/>
    <mergeCell ref="D978:F978"/>
    <mergeCell ref="G978:H978"/>
    <mergeCell ref="K978:L978"/>
    <mergeCell ref="M978:N978"/>
    <mergeCell ref="O978:P978"/>
    <mergeCell ref="Q978:R978"/>
    <mergeCell ref="S978:T978"/>
    <mergeCell ref="U978:V978"/>
    <mergeCell ref="W978:X978"/>
    <mergeCell ref="Y978:Z978"/>
    <mergeCell ref="AA978:AB978"/>
    <mergeCell ref="AC978:AD978"/>
    <mergeCell ref="AE978:AF978"/>
    <mergeCell ref="AU977:AV977"/>
    <mergeCell ref="AW977:AX977"/>
    <mergeCell ref="AY977:AZ977"/>
    <mergeCell ref="BA977:BB977"/>
    <mergeCell ref="BC977:BD977"/>
    <mergeCell ref="BE977:BF977"/>
    <mergeCell ref="BG977:BH977"/>
    <mergeCell ref="BS978:BT978"/>
    <mergeCell ref="BU978:CA978"/>
    <mergeCell ref="CB978:CH978"/>
    <mergeCell ref="BI977:BJ977"/>
    <mergeCell ref="BK977:BL977"/>
    <mergeCell ref="BM977:BN977"/>
    <mergeCell ref="BO977:BQ977"/>
    <mergeCell ref="BS977:BT977"/>
    <mergeCell ref="BU977:CA977"/>
    <mergeCell ref="CB977:CH977"/>
    <mergeCell ref="AU978:AV978"/>
    <mergeCell ref="AW978:AX978"/>
    <mergeCell ref="AG978:AH978"/>
    <mergeCell ref="AI978:AJ978"/>
    <mergeCell ref="AK978:AL978"/>
    <mergeCell ref="AM978:AN978"/>
    <mergeCell ref="AO978:AP978"/>
    <mergeCell ref="AQ978:AR978"/>
    <mergeCell ref="AS978:AT978"/>
    <mergeCell ref="AY983:AZ983"/>
    <mergeCell ref="BA983:BB983"/>
    <mergeCell ref="BC983:BD983"/>
    <mergeCell ref="BE983:BF983"/>
    <mergeCell ref="BG983:BH983"/>
    <mergeCell ref="BS984:BT984"/>
    <mergeCell ref="BU984:CA984"/>
    <mergeCell ref="CB984:CH984"/>
    <mergeCell ref="BI983:BJ983"/>
    <mergeCell ref="BK983:BL983"/>
    <mergeCell ref="BM983:BN983"/>
    <mergeCell ref="BO983:BQ983"/>
    <mergeCell ref="BS983:BT983"/>
    <mergeCell ref="BU983:CA983"/>
    <mergeCell ref="CB983:CH983"/>
    <mergeCell ref="BM978:BN978"/>
    <mergeCell ref="BO978:BQ978"/>
    <mergeCell ref="AY978:AZ978"/>
    <mergeCell ref="BA978:BB978"/>
    <mergeCell ref="BC978:BD978"/>
    <mergeCell ref="BE978:BF978"/>
    <mergeCell ref="BG978:BH978"/>
    <mergeCell ref="BI978:BJ978"/>
    <mergeCell ref="BK978:BL978"/>
    <mergeCell ref="S977:T977"/>
    <mergeCell ref="U977:V977"/>
    <mergeCell ref="W977:X977"/>
    <mergeCell ref="Y977:Z977"/>
    <mergeCell ref="AA977:AB977"/>
    <mergeCell ref="AC977:AD977"/>
    <mergeCell ref="AE977:AF977"/>
    <mergeCell ref="AG977:AH977"/>
    <mergeCell ref="AI977:AJ977"/>
    <mergeCell ref="AK977:AL977"/>
    <mergeCell ref="AM977:AN977"/>
    <mergeCell ref="AO977:AP977"/>
    <mergeCell ref="AQ977:AR977"/>
    <mergeCell ref="AS977:AT977"/>
    <mergeCell ref="S979:T979"/>
    <mergeCell ref="U979:V979"/>
    <mergeCell ref="W979:X979"/>
    <mergeCell ref="Y979:Z979"/>
    <mergeCell ref="AA979:AB979"/>
    <mergeCell ref="AC979:AD979"/>
    <mergeCell ref="AE979:AF979"/>
    <mergeCell ref="AG979:AH979"/>
    <mergeCell ref="AI979:AJ979"/>
    <mergeCell ref="AK979:AL979"/>
    <mergeCell ref="AM979:AN979"/>
    <mergeCell ref="AO979:AP979"/>
    <mergeCell ref="AQ979:AR979"/>
    <mergeCell ref="AS979:AT979"/>
    <mergeCell ref="BI979:BJ979"/>
    <mergeCell ref="BK979:BL979"/>
    <mergeCell ref="BM979:BN979"/>
    <mergeCell ref="BO979:BQ979"/>
    <mergeCell ref="BS979:BT979"/>
    <mergeCell ref="BU979:CA979"/>
    <mergeCell ref="CB979:CH979"/>
    <mergeCell ref="AU979:AV979"/>
    <mergeCell ref="AW979:AX979"/>
    <mergeCell ref="AY979:AZ979"/>
    <mergeCell ref="BA979:BB979"/>
    <mergeCell ref="BC979:BD979"/>
    <mergeCell ref="BO976:BQ976"/>
    <mergeCell ref="BS976:BT976"/>
    <mergeCell ref="BU976:CA976"/>
    <mergeCell ref="CB976:CH976"/>
    <mergeCell ref="AU976:AV976"/>
    <mergeCell ref="AW976:AX976"/>
    <mergeCell ref="AY976:AZ976"/>
    <mergeCell ref="BA976:BB976"/>
    <mergeCell ref="BC976:BD976"/>
    <mergeCell ref="BE976:BF976"/>
    <mergeCell ref="BG976:BH976"/>
    <mergeCell ref="B976:C976"/>
    <mergeCell ref="D976:F976"/>
    <mergeCell ref="G976:H976"/>
    <mergeCell ref="K976:L976"/>
    <mergeCell ref="M976:N976"/>
    <mergeCell ref="O976:P976"/>
    <mergeCell ref="Q976:R976"/>
    <mergeCell ref="BM984:BN984"/>
    <mergeCell ref="BO984:BQ984"/>
    <mergeCell ref="AY984:AZ984"/>
    <mergeCell ref="BA984:BB984"/>
    <mergeCell ref="BC984:BD984"/>
    <mergeCell ref="BE984:BF984"/>
    <mergeCell ref="BG984:BH984"/>
    <mergeCell ref="BI984:BJ984"/>
    <mergeCell ref="BK984:BL984"/>
    <mergeCell ref="S983:T983"/>
    <mergeCell ref="U983:V983"/>
    <mergeCell ref="W983:X983"/>
    <mergeCell ref="Y983:Z983"/>
    <mergeCell ref="AA983:AB983"/>
    <mergeCell ref="AC983:AD983"/>
    <mergeCell ref="AE983:AF983"/>
    <mergeCell ref="AG983:AH983"/>
    <mergeCell ref="AI983:AJ983"/>
    <mergeCell ref="AK983:AL983"/>
    <mergeCell ref="AM983:AN983"/>
    <mergeCell ref="AO983:AP983"/>
    <mergeCell ref="AQ983:AR983"/>
    <mergeCell ref="AS983:AT983"/>
    <mergeCell ref="B983:C983"/>
    <mergeCell ref="D983:F983"/>
    <mergeCell ref="G983:H983"/>
    <mergeCell ref="K983:L983"/>
    <mergeCell ref="M983:N983"/>
    <mergeCell ref="O983:P983"/>
    <mergeCell ref="Q983:R983"/>
    <mergeCell ref="B984:C984"/>
    <mergeCell ref="D984:F984"/>
    <mergeCell ref="G984:H984"/>
    <mergeCell ref="K984:L984"/>
    <mergeCell ref="M984:N984"/>
    <mergeCell ref="O984:P984"/>
    <mergeCell ref="Q984:R984"/>
    <mergeCell ref="S984:T984"/>
    <mergeCell ref="U984:V984"/>
    <mergeCell ref="W984:X984"/>
    <mergeCell ref="Y984:Z984"/>
    <mergeCell ref="AA984:AB984"/>
    <mergeCell ref="AC984:AD984"/>
    <mergeCell ref="AE984:AF984"/>
    <mergeCell ref="AU983:AV983"/>
    <mergeCell ref="AW983:AX983"/>
    <mergeCell ref="B973:C973"/>
    <mergeCell ref="D973:F973"/>
    <mergeCell ref="G973:H973"/>
    <mergeCell ref="K973:L973"/>
    <mergeCell ref="M973:N973"/>
    <mergeCell ref="O973:P973"/>
    <mergeCell ref="Q973:R973"/>
    <mergeCell ref="AU975:AV975"/>
    <mergeCell ref="AW975:AX975"/>
    <mergeCell ref="AG975:AH975"/>
    <mergeCell ref="AI975:AJ975"/>
    <mergeCell ref="AK975:AL975"/>
    <mergeCell ref="AM975:AN975"/>
    <mergeCell ref="AO975:AP975"/>
    <mergeCell ref="AQ975:AR975"/>
    <mergeCell ref="AS975:AT975"/>
    <mergeCell ref="S976:T976"/>
    <mergeCell ref="U976:V976"/>
    <mergeCell ref="W976:X976"/>
    <mergeCell ref="Y976:Z976"/>
    <mergeCell ref="AA976:AB976"/>
    <mergeCell ref="AC976:AD976"/>
    <mergeCell ref="AE976:AF976"/>
    <mergeCell ref="AG976:AH976"/>
    <mergeCell ref="AI976:AJ976"/>
    <mergeCell ref="AK976:AL976"/>
    <mergeCell ref="AM976:AN976"/>
    <mergeCell ref="AO976:AP976"/>
    <mergeCell ref="AQ976:AR976"/>
    <mergeCell ref="AS976:AT976"/>
    <mergeCell ref="BI976:BJ976"/>
    <mergeCell ref="BK976:BL976"/>
    <mergeCell ref="BM976:BN976"/>
    <mergeCell ref="BS972:BT972"/>
    <mergeCell ref="BU972:CA972"/>
    <mergeCell ref="CB972:CH972"/>
    <mergeCell ref="BI971:BJ971"/>
    <mergeCell ref="BK971:BL971"/>
    <mergeCell ref="BM971:BN971"/>
    <mergeCell ref="BO971:BQ971"/>
    <mergeCell ref="BS971:BT971"/>
    <mergeCell ref="BU971:CA971"/>
    <mergeCell ref="CB971:CH971"/>
    <mergeCell ref="AU972:AV972"/>
    <mergeCell ref="AW972:AX972"/>
    <mergeCell ref="AG972:AH972"/>
    <mergeCell ref="AI972:AJ972"/>
    <mergeCell ref="AK972:AL972"/>
    <mergeCell ref="AM972:AN972"/>
    <mergeCell ref="AO972:AP972"/>
    <mergeCell ref="AQ972:AR972"/>
    <mergeCell ref="AS972:AT972"/>
    <mergeCell ref="S973:T973"/>
    <mergeCell ref="U973:V973"/>
    <mergeCell ref="W973:X973"/>
    <mergeCell ref="Y973:Z973"/>
    <mergeCell ref="AA973:AB973"/>
    <mergeCell ref="AC973:AD973"/>
    <mergeCell ref="AE973:AF973"/>
    <mergeCell ref="AG973:AH973"/>
    <mergeCell ref="AI973:AJ973"/>
    <mergeCell ref="AK973:AL973"/>
    <mergeCell ref="AM973:AN973"/>
    <mergeCell ref="AO973:AP973"/>
    <mergeCell ref="AQ973:AR973"/>
    <mergeCell ref="AS973:AT973"/>
    <mergeCell ref="BI973:BJ973"/>
    <mergeCell ref="BK973:BL973"/>
    <mergeCell ref="BM973:BN973"/>
    <mergeCell ref="BO973:BQ973"/>
    <mergeCell ref="BS973:BT973"/>
    <mergeCell ref="BU973:CA973"/>
    <mergeCell ref="CB973:CH973"/>
    <mergeCell ref="AU973:AV973"/>
    <mergeCell ref="AW973:AX973"/>
    <mergeCell ref="AY973:AZ973"/>
    <mergeCell ref="BA973:BB973"/>
    <mergeCell ref="BC973:BD973"/>
    <mergeCell ref="BE973:BF973"/>
    <mergeCell ref="BG973:BH973"/>
    <mergeCell ref="BE970:BF970"/>
    <mergeCell ref="BG970:BH970"/>
    <mergeCell ref="B970:C970"/>
    <mergeCell ref="D970:F970"/>
    <mergeCell ref="G970:H970"/>
    <mergeCell ref="K970:L970"/>
    <mergeCell ref="M970:N970"/>
    <mergeCell ref="O970:P970"/>
    <mergeCell ref="Q970:R970"/>
    <mergeCell ref="BM972:BN972"/>
    <mergeCell ref="BO972:BQ972"/>
    <mergeCell ref="AY972:AZ972"/>
    <mergeCell ref="BA972:BB972"/>
    <mergeCell ref="BC972:BD972"/>
    <mergeCell ref="BE972:BF972"/>
    <mergeCell ref="BG972:BH972"/>
    <mergeCell ref="BI972:BJ972"/>
    <mergeCell ref="BK972:BL972"/>
    <mergeCell ref="S971:T971"/>
    <mergeCell ref="U971:V971"/>
    <mergeCell ref="W971:X971"/>
    <mergeCell ref="Y971:Z971"/>
    <mergeCell ref="AA971:AB971"/>
    <mergeCell ref="AC971:AD971"/>
    <mergeCell ref="AE971:AF971"/>
    <mergeCell ref="AG971:AH971"/>
    <mergeCell ref="AI971:AJ971"/>
    <mergeCell ref="AK971:AL971"/>
    <mergeCell ref="AM971:AN971"/>
    <mergeCell ref="AO971:AP971"/>
    <mergeCell ref="AQ971:AR971"/>
    <mergeCell ref="AS971:AT971"/>
    <mergeCell ref="B971:C971"/>
    <mergeCell ref="D971:F971"/>
    <mergeCell ref="G971:H971"/>
    <mergeCell ref="K971:L971"/>
    <mergeCell ref="M971:N971"/>
    <mergeCell ref="O971:P971"/>
    <mergeCell ref="Q971:R971"/>
    <mergeCell ref="B972:C972"/>
    <mergeCell ref="D972:F972"/>
    <mergeCell ref="G972:H972"/>
    <mergeCell ref="K972:L972"/>
    <mergeCell ref="M972:N972"/>
    <mergeCell ref="O972:P972"/>
    <mergeCell ref="Q972:R972"/>
    <mergeCell ref="S972:T972"/>
    <mergeCell ref="U972:V972"/>
    <mergeCell ref="W972:X972"/>
    <mergeCell ref="Y972:Z972"/>
    <mergeCell ref="AA972:AB972"/>
    <mergeCell ref="AC972:AD972"/>
    <mergeCell ref="AE972:AF972"/>
    <mergeCell ref="AU971:AV971"/>
    <mergeCell ref="AW971:AX971"/>
    <mergeCell ref="AY971:AZ971"/>
    <mergeCell ref="BA971:BB971"/>
    <mergeCell ref="BC971:BD971"/>
    <mergeCell ref="BE971:BF971"/>
    <mergeCell ref="BG971:BH971"/>
    <mergeCell ref="B968:C968"/>
    <mergeCell ref="D968:F968"/>
    <mergeCell ref="G968:H968"/>
    <mergeCell ref="K968:L968"/>
    <mergeCell ref="M968:N968"/>
    <mergeCell ref="O968:P968"/>
    <mergeCell ref="Q968:R968"/>
    <mergeCell ref="B969:C969"/>
    <mergeCell ref="D969:F969"/>
    <mergeCell ref="G969:H969"/>
    <mergeCell ref="K969:L969"/>
    <mergeCell ref="M969:N969"/>
    <mergeCell ref="O969:P969"/>
    <mergeCell ref="Q969:R969"/>
    <mergeCell ref="S969:T969"/>
    <mergeCell ref="U969:V969"/>
    <mergeCell ref="W969:X969"/>
    <mergeCell ref="Y969:Z969"/>
    <mergeCell ref="AA969:AB969"/>
    <mergeCell ref="AC969:AD969"/>
    <mergeCell ref="AE969:AF969"/>
    <mergeCell ref="AU968:AV968"/>
    <mergeCell ref="AW968:AX968"/>
    <mergeCell ref="AY968:AZ968"/>
    <mergeCell ref="BA968:BB968"/>
    <mergeCell ref="BC968:BD968"/>
    <mergeCell ref="BE968:BF968"/>
    <mergeCell ref="BG968:BH968"/>
    <mergeCell ref="BS969:BT969"/>
    <mergeCell ref="BU969:CA969"/>
    <mergeCell ref="CB969:CH969"/>
    <mergeCell ref="BI968:BJ968"/>
    <mergeCell ref="BK968:BL968"/>
    <mergeCell ref="BM968:BN968"/>
    <mergeCell ref="BO968:BQ968"/>
    <mergeCell ref="BS968:BT968"/>
    <mergeCell ref="BU968:CA968"/>
    <mergeCell ref="CB968:CH968"/>
    <mergeCell ref="AU969:AV969"/>
    <mergeCell ref="AW969:AX969"/>
    <mergeCell ref="AG969:AH969"/>
    <mergeCell ref="AI969:AJ969"/>
    <mergeCell ref="AK969:AL969"/>
    <mergeCell ref="AM969:AN969"/>
    <mergeCell ref="AO969:AP969"/>
    <mergeCell ref="AQ969:AR969"/>
    <mergeCell ref="AS969:AT969"/>
    <mergeCell ref="AY974:AZ974"/>
    <mergeCell ref="BA974:BB974"/>
    <mergeCell ref="BC974:BD974"/>
    <mergeCell ref="BE974:BF974"/>
    <mergeCell ref="BG974:BH974"/>
    <mergeCell ref="BS975:BT975"/>
    <mergeCell ref="BU975:CA975"/>
    <mergeCell ref="CB975:CH975"/>
    <mergeCell ref="BI974:BJ974"/>
    <mergeCell ref="BK974:BL974"/>
    <mergeCell ref="BM974:BN974"/>
    <mergeCell ref="BO974:BQ974"/>
    <mergeCell ref="BS974:BT974"/>
    <mergeCell ref="BU974:CA974"/>
    <mergeCell ref="CB974:CH974"/>
    <mergeCell ref="BM969:BN969"/>
    <mergeCell ref="BO969:BQ969"/>
    <mergeCell ref="AY969:AZ969"/>
    <mergeCell ref="BA969:BB969"/>
    <mergeCell ref="BC969:BD969"/>
    <mergeCell ref="BE969:BF969"/>
    <mergeCell ref="BG969:BH969"/>
    <mergeCell ref="BI969:BJ969"/>
    <mergeCell ref="BK969:BL969"/>
    <mergeCell ref="S968:T968"/>
    <mergeCell ref="U968:V968"/>
    <mergeCell ref="W968:X968"/>
    <mergeCell ref="Y968:Z968"/>
    <mergeCell ref="AA968:AB968"/>
    <mergeCell ref="AC968:AD968"/>
    <mergeCell ref="AE968:AF968"/>
    <mergeCell ref="AG968:AH968"/>
    <mergeCell ref="AI968:AJ968"/>
    <mergeCell ref="AK968:AL968"/>
    <mergeCell ref="AM968:AN968"/>
    <mergeCell ref="AO968:AP968"/>
    <mergeCell ref="AQ968:AR968"/>
    <mergeCell ref="AS968:AT968"/>
    <mergeCell ref="S970:T970"/>
    <mergeCell ref="U970:V970"/>
    <mergeCell ref="W970:X970"/>
    <mergeCell ref="Y970:Z970"/>
    <mergeCell ref="AA970:AB970"/>
    <mergeCell ref="AC970:AD970"/>
    <mergeCell ref="AE970:AF970"/>
    <mergeCell ref="AG970:AH970"/>
    <mergeCell ref="AI970:AJ970"/>
    <mergeCell ref="AK970:AL970"/>
    <mergeCell ref="AM970:AN970"/>
    <mergeCell ref="AO970:AP970"/>
    <mergeCell ref="AQ970:AR970"/>
    <mergeCell ref="AS970:AT970"/>
    <mergeCell ref="BI970:BJ970"/>
    <mergeCell ref="BK970:BL970"/>
    <mergeCell ref="BM970:BN970"/>
    <mergeCell ref="BO970:BQ970"/>
    <mergeCell ref="BS970:BT970"/>
    <mergeCell ref="BU970:CA970"/>
    <mergeCell ref="CB970:CH970"/>
    <mergeCell ref="AU970:AV970"/>
    <mergeCell ref="AW970:AX970"/>
    <mergeCell ref="AY970:AZ970"/>
    <mergeCell ref="BA970:BB970"/>
    <mergeCell ref="BC970:BD970"/>
    <mergeCell ref="BO967:BQ967"/>
    <mergeCell ref="BS967:BT967"/>
    <mergeCell ref="BU967:CA967"/>
    <mergeCell ref="CB967:CH967"/>
    <mergeCell ref="AU967:AV967"/>
    <mergeCell ref="AW967:AX967"/>
    <mergeCell ref="AY967:AZ967"/>
    <mergeCell ref="BA967:BB967"/>
    <mergeCell ref="BC967:BD967"/>
    <mergeCell ref="BE967:BF967"/>
    <mergeCell ref="BG967:BH967"/>
    <mergeCell ref="B967:C967"/>
    <mergeCell ref="D967:F967"/>
    <mergeCell ref="G967:H967"/>
    <mergeCell ref="K967:L967"/>
    <mergeCell ref="M967:N967"/>
    <mergeCell ref="O967:P967"/>
    <mergeCell ref="Q967:R967"/>
    <mergeCell ref="BM975:BN975"/>
    <mergeCell ref="BO975:BQ975"/>
    <mergeCell ref="AY975:AZ975"/>
    <mergeCell ref="BA975:BB975"/>
    <mergeCell ref="BC975:BD975"/>
    <mergeCell ref="BE975:BF975"/>
    <mergeCell ref="BG975:BH975"/>
    <mergeCell ref="BI975:BJ975"/>
    <mergeCell ref="BK975:BL975"/>
    <mergeCell ref="S974:T974"/>
    <mergeCell ref="U974:V974"/>
    <mergeCell ref="W974:X974"/>
    <mergeCell ref="Y974:Z974"/>
    <mergeCell ref="AA974:AB974"/>
    <mergeCell ref="AC974:AD974"/>
    <mergeCell ref="AE974:AF974"/>
    <mergeCell ref="AG974:AH974"/>
    <mergeCell ref="AI974:AJ974"/>
    <mergeCell ref="AK974:AL974"/>
    <mergeCell ref="AM974:AN974"/>
    <mergeCell ref="AO974:AP974"/>
    <mergeCell ref="AQ974:AR974"/>
    <mergeCell ref="AS974:AT974"/>
    <mergeCell ref="B974:C974"/>
    <mergeCell ref="D974:F974"/>
    <mergeCell ref="G974:H974"/>
    <mergeCell ref="K974:L974"/>
    <mergeCell ref="M974:N974"/>
    <mergeCell ref="O974:P974"/>
    <mergeCell ref="Q974:R974"/>
    <mergeCell ref="B975:C975"/>
    <mergeCell ref="D975:F975"/>
    <mergeCell ref="G975:H975"/>
    <mergeCell ref="K975:L975"/>
    <mergeCell ref="M975:N975"/>
    <mergeCell ref="O975:P975"/>
    <mergeCell ref="Q975:R975"/>
    <mergeCell ref="S975:T975"/>
    <mergeCell ref="U975:V975"/>
    <mergeCell ref="W975:X975"/>
    <mergeCell ref="Y975:Z975"/>
    <mergeCell ref="AA975:AB975"/>
    <mergeCell ref="AC975:AD975"/>
    <mergeCell ref="AE975:AF975"/>
    <mergeCell ref="AU974:AV974"/>
    <mergeCell ref="AW974:AX974"/>
    <mergeCell ref="B964:C964"/>
    <mergeCell ref="D964:F964"/>
    <mergeCell ref="G964:H964"/>
    <mergeCell ref="K964:L964"/>
    <mergeCell ref="M964:N964"/>
    <mergeCell ref="O964:P964"/>
    <mergeCell ref="Q964:R964"/>
    <mergeCell ref="AU966:AV966"/>
    <mergeCell ref="AW966:AX966"/>
    <mergeCell ref="AG966:AH966"/>
    <mergeCell ref="AI966:AJ966"/>
    <mergeCell ref="AK966:AL966"/>
    <mergeCell ref="AM966:AN966"/>
    <mergeCell ref="AO966:AP966"/>
    <mergeCell ref="AQ966:AR966"/>
    <mergeCell ref="AS966:AT966"/>
    <mergeCell ref="S967:T967"/>
    <mergeCell ref="U967:V967"/>
    <mergeCell ref="W967:X967"/>
    <mergeCell ref="Y967:Z967"/>
    <mergeCell ref="AA967:AB967"/>
    <mergeCell ref="AC967:AD967"/>
    <mergeCell ref="AE967:AF967"/>
    <mergeCell ref="AG967:AH967"/>
    <mergeCell ref="AI967:AJ967"/>
    <mergeCell ref="AK967:AL967"/>
    <mergeCell ref="AM967:AN967"/>
    <mergeCell ref="AO967:AP967"/>
    <mergeCell ref="AQ967:AR967"/>
    <mergeCell ref="AS967:AT967"/>
    <mergeCell ref="BI967:BJ967"/>
    <mergeCell ref="BK967:BL967"/>
    <mergeCell ref="BM967:BN967"/>
    <mergeCell ref="BS963:BT963"/>
    <mergeCell ref="BU963:CA963"/>
    <mergeCell ref="CB963:CH963"/>
    <mergeCell ref="BI962:BJ962"/>
    <mergeCell ref="BK962:BL962"/>
    <mergeCell ref="BM962:BN962"/>
    <mergeCell ref="BO962:BQ962"/>
    <mergeCell ref="BS962:BT962"/>
    <mergeCell ref="BU962:CA962"/>
    <mergeCell ref="CB962:CH962"/>
    <mergeCell ref="AU963:AV963"/>
    <mergeCell ref="AW963:AX963"/>
    <mergeCell ref="AG963:AH963"/>
    <mergeCell ref="AI963:AJ963"/>
    <mergeCell ref="AK963:AL963"/>
    <mergeCell ref="AM963:AN963"/>
    <mergeCell ref="AO963:AP963"/>
    <mergeCell ref="AQ963:AR963"/>
    <mergeCell ref="AS963:AT963"/>
    <mergeCell ref="S964:T964"/>
    <mergeCell ref="U964:V964"/>
    <mergeCell ref="W964:X964"/>
    <mergeCell ref="Y964:Z964"/>
    <mergeCell ref="AA964:AB964"/>
    <mergeCell ref="AC964:AD964"/>
    <mergeCell ref="AE964:AF964"/>
    <mergeCell ref="AG964:AH964"/>
    <mergeCell ref="AI964:AJ964"/>
    <mergeCell ref="AK964:AL964"/>
    <mergeCell ref="AM964:AN964"/>
    <mergeCell ref="AO964:AP964"/>
    <mergeCell ref="AQ964:AR964"/>
    <mergeCell ref="AS964:AT964"/>
    <mergeCell ref="BI964:BJ964"/>
    <mergeCell ref="BK964:BL964"/>
    <mergeCell ref="BM964:BN964"/>
    <mergeCell ref="BO964:BQ964"/>
    <mergeCell ref="BS964:BT964"/>
    <mergeCell ref="BU964:CA964"/>
    <mergeCell ref="CB964:CH964"/>
    <mergeCell ref="AU964:AV964"/>
    <mergeCell ref="AW964:AX964"/>
    <mergeCell ref="AY964:AZ964"/>
    <mergeCell ref="BA964:BB964"/>
    <mergeCell ref="BC964:BD964"/>
    <mergeCell ref="BE964:BF964"/>
    <mergeCell ref="BG964:BH964"/>
    <mergeCell ref="BE961:BF961"/>
    <mergeCell ref="BG961:BH961"/>
    <mergeCell ref="B961:C961"/>
    <mergeCell ref="D961:F961"/>
    <mergeCell ref="G961:H961"/>
    <mergeCell ref="K961:L961"/>
    <mergeCell ref="M961:N961"/>
    <mergeCell ref="O961:P961"/>
    <mergeCell ref="Q961:R961"/>
    <mergeCell ref="BM963:BN963"/>
    <mergeCell ref="BO963:BQ963"/>
    <mergeCell ref="AY963:AZ963"/>
    <mergeCell ref="BA963:BB963"/>
    <mergeCell ref="BC963:BD963"/>
    <mergeCell ref="BE963:BF963"/>
    <mergeCell ref="BG963:BH963"/>
    <mergeCell ref="BI963:BJ963"/>
    <mergeCell ref="BK963:BL963"/>
    <mergeCell ref="S962:T962"/>
    <mergeCell ref="U962:V962"/>
    <mergeCell ref="W962:X962"/>
    <mergeCell ref="Y962:Z962"/>
    <mergeCell ref="AA962:AB962"/>
    <mergeCell ref="AC962:AD962"/>
    <mergeCell ref="AE962:AF962"/>
    <mergeCell ref="AG962:AH962"/>
    <mergeCell ref="AI962:AJ962"/>
    <mergeCell ref="AK962:AL962"/>
    <mergeCell ref="AM962:AN962"/>
    <mergeCell ref="AO962:AP962"/>
    <mergeCell ref="AQ962:AR962"/>
    <mergeCell ref="AS962:AT962"/>
    <mergeCell ref="B962:C962"/>
    <mergeCell ref="D962:F962"/>
    <mergeCell ref="G962:H962"/>
    <mergeCell ref="K962:L962"/>
    <mergeCell ref="M962:N962"/>
    <mergeCell ref="O962:P962"/>
    <mergeCell ref="Q962:R962"/>
    <mergeCell ref="B963:C963"/>
    <mergeCell ref="D963:F963"/>
    <mergeCell ref="G963:H963"/>
    <mergeCell ref="K963:L963"/>
    <mergeCell ref="M963:N963"/>
    <mergeCell ref="O963:P963"/>
    <mergeCell ref="Q963:R963"/>
    <mergeCell ref="S963:T963"/>
    <mergeCell ref="U963:V963"/>
    <mergeCell ref="W963:X963"/>
    <mergeCell ref="Y963:Z963"/>
    <mergeCell ref="AA963:AB963"/>
    <mergeCell ref="AC963:AD963"/>
    <mergeCell ref="AE963:AF963"/>
    <mergeCell ref="AU962:AV962"/>
    <mergeCell ref="AW962:AX962"/>
    <mergeCell ref="AY962:AZ962"/>
    <mergeCell ref="BA962:BB962"/>
    <mergeCell ref="BC962:BD962"/>
    <mergeCell ref="BE962:BF962"/>
    <mergeCell ref="BG962:BH962"/>
    <mergeCell ref="B959:C959"/>
    <mergeCell ref="D959:F959"/>
    <mergeCell ref="G959:H959"/>
    <mergeCell ref="K959:L959"/>
    <mergeCell ref="M959:N959"/>
    <mergeCell ref="O959:P959"/>
    <mergeCell ref="Q959:R959"/>
    <mergeCell ref="B960:C960"/>
    <mergeCell ref="D960:F960"/>
    <mergeCell ref="G960:H960"/>
    <mergeCell ref="K960:L960"/>
    <mergeCell ref="M960:N960"/>
    <mergeCell ref="O960:P960"/>
    <mergeCell ref="Q960:R960"/>
    <mergeCell ref="S960:T960"/>
    <mergeCell ref="U960:V960"/>
    <mergeCell ref="W960:X960"/>
    <mergeCell ref="Y960:Z960"/>
    <mergeCell ref="AA960:AB960"/>
    <mergeCell ref="AC960:AD960"/>
    <mergeCell ref="AE960:AF960"/>
    <mergeCell ref="AU959:AV959"/>
    <mergeCell ref="AW959:AX959"/>
    <mergeCell ref="AY959:AZ959"/>
    <mergeCell ref="BA959:BB959"/>
    <mergeCell ref="BC959:BD959"/>
    <mergeCell ref="BE959:BF959"/>
    <mergeCell ref="BG959:BH959"/>
    <mergeCell ref="BS960:BT960"/>
    <mergeCell ref="BU960:CA960"/>
    <mergeCell ref="CB960:CH960"/>
    <mergeCell ref="BI959:BJ959"/>
    <mergeCell ref="BK959:BL959"/>
    <mergeCell ref="BM959:BN959"/>
    <mergeCell ref="BO959:BQ959"/>
    <mergeCell ref="BS959:BT959"/>
    <mergeCell ref="BU959:CA959"/>
    <mergeCell ref="CB959:CH959"/>
    <mergeCell ref="AU960:AV960"/>
    <mergeCell ref="AW960:AX960"/>
    <mergeCell ref="AG960:AH960"/>
    <mergeCell ref="AI960:AJ960"/>
    <mergeCell ref="AK960:AL960"/>
    <mergeCell ref="AM960:AN960"/>
    <mergeCell ref="AO960:AP960"/>
    <mergeCell ref="AQ960:AR960"/>
    <mergeCell ref="AS960:AT960"/>
    <mergeCell ref="AY965:AZ965"/>
    <mergeCell ref="BA965:BB965"/>
    <mergeCell ref="BC965:BD965"/>
    <mergeCell ref="BE965:BF965"/>
    <mergeCell ref="BG965:BH965"/>
    <mergeCell ref="BS966:BT966"/>
    <mergeCell ref="BU966:CA966"/>
    <mergeCell ref="CB966:CH966"/>
    <mergeCell ref="BI965:BJ965"/>
    <mergeCell ref="BK965:BL965"/>
    <mergeCell ref="BM965:BN965"/>
    <mergeCell ref="BO965:BQ965"/>
    <mergeCell ref="BS965:BT965"/>
    <mergeCell ref="BU965:CA965"/>
    <mergeCell ref="CB965:CH965"/>
    <mergeCell ref="BM960:BN960"/>
    <mergeCell ref="BO960:BQ960"/>
    <mergeCell ref="AY960:AZ960"/>
    <mergeCell ref="BA960:BB960"/>
    <mergeCell ref="BC960:BD960"/>
    <mergeCell ref="BE960:BF960"/>
    <mergeCell ref="BG960:BH960"/>
    <mergeCell ref="BI960:BJ960"/>
    <mergeCell ref="BK960:BL960"/>
    <mergeCell ref="S959:T959"/>
    <mergeCell ref="U959:V959"/>
    <mergeCell ref="W959:X959"/>
    <mergeCell ref="Y959:Z959"/>
    <mergeCell ref="AA959:AB959"/>
    <mergeCell ref="AC959:AD959"/>
    <mergeCell ref="AE959:AF959"/>
    <mergeCell ref="AG959:AH959"/>
    <mergeCell ref="AI959:AJ959"/>
    <mergeCell ref="AK959:AL959"/>
    <mergeCell ref="AM959:AN959"/>
    <mergeCell ref="AO959:AP959"/>
    <mergeCell ref="AQ959:AR959"/>
    <mergeCell ref="AS959:AT959"/>
    <mergeCell ref="S961:T961"/>
    <mergeCell ref="U961:V961"/>
    <mergeCell ref="W961:X961"/>
    <mergeCell ref="Y961:Z961"/>
    <mergeCell ref="AA961:AB961"/>
    <mergeCell ref="AC961:AD961"/>
    <mergeCell ref="AE961:AF961"/>
    <mergeCell ref="AG961:AH961"/>
    <mergeCell ref="AI961:AJ961"/>
    <mergeCell ref="AK961:AL961"/>
    <mergeCell ref="AM961:AN961"/>
    <mergeCell ref="AO961:AP961"/>
    <mergeCell ref="AQ961:AR961"/>
    <mergeCell ref="AS961:AT961"/>
    <mergeCell ref="BI961:BJ961"/>
    <mergeCell ref="BK961:BL961"/>
    <mergeCell ref="BM961:BN961"/>
    <mergeCell ref="BO961:BQ961"/>
    <mergeCell ref="BS961:BT961"/>
    <mergeCell ref="BU961:CA961"/>
    <mergeCell ref="CB961:CH961"/>
    <mergeCell ref="AU961:AV961"/>
    <mergeCell ref="AW961:AX961"/>
    <mergeCell ref="AY961:AZ961"/>
    <mergeCell ref="BA961:BB961"/>
    <mergeCell ref="BC961:BD961"/>
    <mergeCell ref="BO958:BQ958"/>
    <mergeCell ref="BS958:BT958"/>
    <mergeCell ref="BU958:CA958"/>
    <mergeCell ref="CB958:CH958"/>
    <mergeCell ref="AU958:AV958"/>
    <mergeCell ref="AW958:AX958"/>
    <mergeCell ref="AY958:AZ958"/>
    <mergeCell ref="BA958:BB958"/>
    <mergeCell ref="BC958:BD958"/>
    <mergeCell ref="BE958:BF958"/>
    <mergeCell ref="BG958:BH958"/>
    <mergeCell ref="B958:C958"/>
    <mergeCell ref="D958:F958"/>
    <mergeCell ref="G958:H958"/>
    <mergeCell ref="K958:L958"/>
    <mergeCell ref="M958:N958"/>
    <mergeCell ref="O958:P958"/>
    <mergeCell ref="Q958:R958"/>
    <mergeCell ref="BM966:BN966"/>
    <mergeCell ref="BO966:BQ966"/>
    <mergeCell ref="AY966:AZ966"/>
    <mergeCell ref="BA966:BB966"/>
    <mergeCell ref="BC966:BD966"/>
    <mergeCell ref="BE966:BF966"/>
    <mergeCell ref="BG966:BH966"/>
    <mergeCell ref="BI966:BJ966"/>
    <mergeCell ref="BK966:BL966"/>
    <mergeCell ref="S965:T965"/>
    <mergeCell ref="U965:V965"/>
    <mergeCell ref="W965:X965"/>
    <mergeCell ref="Y965:Z965"/>
    <mergeCell ref="AA965:AB965"/>
    <mergeCell ref="AC965:AD965"/>
    <mergeCell ref="AE965:AF965"/>
    <mergeCell ref="AG965:AH965"/>
    <mergeCell ref="AI965:AJ965"/>
    <mergeCell ref="AK965:AL965"/>
    <mergeCell ref="AM965:AN965"/>
    <mergeCell ref="AO965:AP965"/>
    <mergeCell ref="AQ965:AR965"/>
    <mergeCell ref="AS965:AT965"/>
    <mergeCell ref="B965:C965"/>
    <mergeCell ref="D965:F965"/>
    <mergeCell ref="G965:H965"/>
    <mergeCell ref="K965:L965"/>
    <mergeCell ref="M965:N965"/>
    <mergeCell ref="O965:P965"/>
    <mergeCell ref="Q965:R965"/>
    <mergeCell ref="B966:C966"/>
    <mergeCell ref="D966:F966"/>
    <mergeCell ref="G966:H966"/>
    <mergeCell ref="K966:L966"/>
    <mergeCell ref="M966:N966"/>
    <mergeCell ref="O966:P966"/>
    <mergeCell ref="Q966:R966"/>
    <mergeCell ref="S966:T966"/>
    <mergeCell ref="U966:V966"/>
    <mergeCell ref="W966:X966"/>
    <mergeCell ref="Y966:Z966"/>
    <mergeCell ref="AA966:AB966"/>
    <mergeCell ref="AC966:AD966"/>
    <mergeCell ref="AE966:AF966"/>
    <mergeCell ref="AU965:AV965"/>
    <mergeCell ref="AW965:AX965"/>
    <mergeCell ref="B955:C955"/>
    <mergeCell ref="D955:F955"/>
    <mergeCell ref="G955:H955"/>
    <mergeCell ref="K955:L955"/>
    <mergeCell ref="M955:N955"/>
    <mergeCell ref="O955:P955"/>
    <mergeCell ref="Q955:R955"/>
    <mergeCell ref="AU957:AV957"/>
    <mergeCell ref="AW957:AX957"/>
    <mergeCell ref="AG957:AH957"/>
    <mergeCell ref="AI957:AJ957"/>
    <mergeCell ref="AK957:AL957"/>
    <mergeCell ref="AM957:AN957"/>
    <mergeCell ref="AO957:AP957"/>
    <mergeCell ref="AQ957:AR957"/>
    <mergeCell ref="AS957:AT957"/>
    <mergeCell ref="S958:T958"/>
    <mergeCell ref="U958:V958"/>
    <mergeCell ref="W958:X958"/>
    <mergeCell ref="Y958:Z958"/>
    <mergeCell ref="AA958:AB958"/>
    <mergeCell ref="AC958:AD958"/>
    <mergeCell ref="AE958:AF958"/>
    <mergeCell ref="AG958:AH958"/>
    <mergeCell ref="AI958:AJ958"/>
    <mergeCell ref="AK958:AL958"/>
    <mergeCell ref="AM958:AN958"/>
    <mergeCell ref="AO958:AP958"/>
    <mergeCell ref="AQ958:AR958"/>
    <mergeCell ref="AS958:AT958"/>
    <mergeCell ref="BI958:BJ958"/>
    <mergeCell ref="BK958:BL958"/>
    <mergeCell ref="BM958:BN958"/>
    <mergeCell ref="BS954:BT954"/>
    <mergeCell ref="BU954:CA954"/>
    <mergeCell ref="CB954:CH954"/>
    <mergeCell ref="BI953:BJ953"/>
    <mergeCell ref="BK953:BL953"/>
    <mergeCell ref="BM953:BN953"/>
    <mergeCell ref="BO953:BQ953"/>
    <mergeCell ref="BS953:BT953"/>
    <mergeCell ref="BU953:CA953"/>
    <mergeCell ref="CB953:CH953"/>
    <mergeCell ref="AU954:AV954"/>
    <mergeCell ref="AW954:AX954"/>
    <mergeCell ref="AG954:AH954"/>
    <mergeCell ref="AI954:AJ954"/>
    <mergeCell ref="AK954:AL954"/>
    <mergeCell ref="AM954:AN954"/>
    <mergeCell ref="AO954:AP954"/>
    <mergeCell ref="AQ954:AR954"/>
    <mergeCell ref="AS954:AT954"/>
    <mergeCell ref="S955:T955"/>
    <mergeCell ref="U955:V955"/>
    <mergeCell ref="W955:X955"/>
    <mergeCell ref="Y955:Z955"/>
    <mergeCell ref="AA955:AB955"/>
    <mergeCell ref="AC955:AD955"/>
    <mergeCell ref="AE955:AF955"/>
    <mergeCell ref="AG955:AH955"/>
    <mergeCell ref="AI955:AJ955"/>
    <mergeCell ref="AK955:AL955"/>
    <mergeCell ref="AM955:AN955"/>
    <mergeCell ref="AO955:AP955"/>
    <mergeCell ref="AQ955:AR955"/>
    <mergeCell ref="AS955:AT955"/>
    <mergeCell ref="BI955:BJ955"/>
    <mergeCell ref="BK955:BL955"/>
    <mergeCell ref="BM955:BN955"/>
    <mergeCell ref="BO955:BQ955"/>
    <mergeCell ref="BS955:BT955"/>
    <mergeCell ref="BU955:CA955"/>
    <mergeCell ref="CB955:CH955"/>
    <mergeCell ref="AU955:AV955"/>
    <mergeCell ref="AW955:AX955"/>
    <mergeCell ref="AY955:AZ955"/>
    <mergeCell ref="BA955:BB955"/>
    <mergeCell ref="BC955:BD955"/>
    <mergeCell ref="BE955:BF955"/>
    <mergeCell ref="BG955:BH955"/>
    <mergeCell ref="BE952:BF952"/>
    <mergeCell ref="BG952:BH952"/>
    <mergeCell ref="B952:C952"/>
    <mergeCell ref="D952:F952"/>
    <mergeCell ref="G952:H952"/>
    <mergeCell ref="K952:L952"/>
    <mergeCell ref="M952:N952"/>
    <mergeCell ref="O952:P952"/>
    <mergeCell ref="Q952:R952"/>
    <mergeCell ref="BM954:BN954"/>
    <mergeCell ref="BO954:BQ954"/>
    <mergeCell ref="AY954:AZ954"/>
    <mergeCell ref="BA954:BB954"/>
    <mergeCell ref="BC954:BD954"/>
    <mergeCell ref="BE954:BF954"/>
    <mergeCell ref="BG954:BH954"/>
    <mergeCell ref="BI954:BJ954"/>
    <mergeCell ref="BK954:BL954"/>
    <mergeCell ref="S953:T953"/>
    <mergeCell ref="U953:V953"/>
    <mergeCell ref="W953:X953"/>
    <mergeCell ref="Y953:Z953"/>
    <mergeCell ref="AA953:AB953"/>
    <mergeCell ref="AC953:AD953"/>
    <mergeCell ref="AE953:AF953"/>
    <mergeCell ref="AG953:AH953"/>
    <mergeCell ref="AI953:AJ953"/>
    <mergeCell ref="AK953:AL953"/>
    <mergeCell ref="AM953:AN953"/>
    <mergeCell ref="AO953:AP953"/>
    <mergeCell ref="AQ953:AR953"/>
    <mergeCell ref="AS953:AT953"/>
    <mergeCell ref="B953:C953"/>
    <mergeCell ref="D953:F953"/>
    <mergeCell ref="G953:H953"/>
    <mergeCell ref="K953:L953"/>
    <mergeCell ref="M953:N953"/>
    <mergeCell ref="O953:P953"/>
    <mergeCell ref="Q953:R953"/>
    <mergeCell ref="B954:C954"/>
    <mergeCell ref="D954:F954"/>
    <mergeCell ref="G954:H954"/>
    <mergeCell ref="K954:L954"/>
    <mergeCell ref="M954:N954"/>
    <mergeCell ref="O954:P954"/>
    <mergeCell ref="Q954:R954"/>
    <mergeCell ref="S954:T954"/>
    <mergeCell ref="U954:V954"/>
    <mergeCell ref="W954:X954"/>
    <mergeCell ref="Y954:Z954"/>
    <mergeCell ref="AA954:AB954"/>
    <mergeCell ref="AC954:AD954"/>
    <mergeCell ref="AE954:AF954"/>
    <mergeCell ref="AU953:AV953"/>
    <mergeCell ref="AW953:AX953"/>
    <mergeCell ref="AY953:AZ953"/>
    <mergeCell ref="BA953:BB953"/>
    <mergeCell ref="BC953:BD953"/>
    <mergeCell ref="BE953:BF953"/>
    <mergeCell ref="BG953:BH953"/>
    <mergeCell ref="B950:C950"/>
    <mergeCell ref="D950:F950"/>
    <mergeCell ref="G950:H950"/>
    <mergeCell ref="K950:L950"/>
    <mergeCell ref="M950:N950"/>
    <mergeCell ref="O950:P950"/>
    <mergeCell ref="Q950:R950"/>
    <mergeCell ref="B951:C951"/>
    <mergeCell ref="D951:F951"/>
    <mergeCell ref="G951:H951"/>
    <mergeCell ref="K951:L951"/>
    <mergeCell ref="M951:N951"/>
    <mergeCell ref="O951:P951"/>
    <mergeCell ref="Q951:R951"/>
    <mergeCell ref="S951:T951"/>
    <mergeCell ref="U951:V951"/>
    <mergeCell ref="W951:X951"/>
    <mergeCell ref="Y951:Z951"/>
    <mergeCell ref="AA951:AB951"/>
    <mergeCell ref="AC951:AD951"/>
    <mergeCell ref="AE951:AF951"/>
    <mergeCell ref="AU950:AV950"/>
    <mergeCell ref="AW950:AX950"/>
    <mergeCell ref="AY950:AZ950"/>
    <mergeCell ref="BA950:BB950"/>
    <mergeCell ref="BC950:BD950"/>
    <mergeCell ref="BE950:BF950"/>
    <mergeCell ref="BG950:BH950"/>
    <mergeCell ref="BS951:BT951"/>
    <mergeCell ref="BU951:CA951"/>
    <mergeCell ref="CB951:CH951"/>
    <mergeCell ref="BI950:BJ950"/>
    <mergeCell ref="BK950:BL950"/>
    <mergeCell ref="BM950:BN950"/>
    <mergeCell ref="BO950:BQ950"/>
    <mergeCell ref="BS950:BT950"/>
    <mergeCell ref="BU950:CA950"/>
    <mergeCell ref="CB950:CH950"/>
    <mergeCell ref="AU951:AV951"/>
    <mergeCell ref="AW951:AX951"/>
    <mergeCell ref="AG951:AH951"/>
    <mergeCell ref="AI951:AJ951"/>
    <mergeCell ref="AK951:AL951"/>
    <mergeCell ref="AM951:AN951"/>
    <mergeCell ref="AO951:AP951"/>
    <mergeCell ref="AQ951:AR951"/>
    <mergeCell ref="AS951:AT951"/>
    <mergeCell ref="AY956:AZ956"/>
    <mergeCell ref="BA956:BB956"/>
    <mergeCell ref="BC956:BD956"/>
    <mergeCell ref="BE956:BF956"/>
    <mergeCell ref="BG956:BH956"/>
    <mergeCell ref="BS957:BT957"/>
    <mergeCell ref="BU957:CA957"/>
    <mergeCell ref="CB957:CH957"/>
    <mergeCell ref="BI956:BJ956"/>
    <mergeCell ref="BK956:BL956"/>
    <mergeCell ref="BM956:BN956"/>
    <mergeCell ref="BO956:BQ956"/>
    <mergeCell ref="BS956:BT956"/>
    <mergeCell ref="BU956:CA956"/>
    <mergeCell ref="CB956:CH956"/>
    <mergeCell ref="BM951:BN951"/>
    <mergeCell ref="BO951:BQ951"/>
    <mergeCell ref="AY951:AZ951"/>
    <mergeCell ref="BA951:BB951"/>
    <mergeCell ref="BC951:BD951"/>
    <mergeCell ref="BE951:BF951"/>
    <mergeCell ref="BG951:BH951"/>
    <mergeCell ref="BI951:BJ951"/>
    <mergeCell ref="BK951:BL951"/>
    <mergeCell ref="S950:T950"/>
    <mergeCell ref="U950:V950"/>
    <mergeCell ref="W950:X950"/>
    <mergeCell ref="Y950:Z950"/>
    <mergeCell ref="AA950:AB950"/>
    <mergeCell ref="AC950:AD950"/>
    <mergeCell ref="AE950:AF950"/>
    <mergeCell ref="AG950:AH950"/>
    <mergeCell ref="AI950:AJ950"/>
    <mergeCell ref="AK950:AL950"/>
    <mergeCell ref="AM950:AN950"/>
    <mergeCell ref="AO950:AP950"/>
    <mergeCell ref="AQ950:AR950"/>
    <mergeCell ref="AS950:AT950"/>
    <mergeCell ref="S952:T952"/>
    <mergeCell ref="U952:V952"/>
    <mergeCell ref="W952:X952"/>
    <mergeCell ref="Y952:Z952"/>
    <mergeCell ref="AA952:AB952"/>
    <mergeCell ref="AC952:AD952"/>
    <mergeCell ref="AE952:AF952"/>
    <mergeCell ref="AG952:AH952"/>
    <mergeCell ref="AI952:AJ952"/>
    <mergeCell ref="AK952:AL952"/>
    <mergeCell ref="AM952:AN952"/>
    <mergeCell ref="AO952:AP952"/>
    <mergeCell ref="AQ952:AR952"/>
    <mergeCell ref="AS952:AT952"/>
    <mergeCell ref="BI952:BJ952"/>
    <mergeCell ref="BK952:BL952"/>
    <mergeCell ref="BM952:BN952"/>
    <mergeCell ref="BO952:BQ952"/>
    <mergeCell ref="BS952:BT952"/>
    <mergeCell ref="BU952:CA952"/>
    <mergeCell ref="CB952:CH952"/>
    <mergeCell ref="AU952:AV952"/>
    <mergeCell ref="AW952:AX952"/>
    <mergeCell ref="AY952:AZ952"/>
    <mergeCell ref="BA952:BB952"/>
    <mergeCell ref="BC952:BD952"/>
    <mergeCell ref="BO949:BQ949"/>
    <mergeCell ref="BS949:BT949"/>
    <mergeCell ref="BU949:CA949"/>
    <mergeCell ref="CB949:CH949"/>
    <mergeCell ref="AU949:AV949"/>
    <mergeCell ref="AW949:AX949"/>
    <mergeCell ref="AY949:AZ949"/>
    <mergeCell ref="BA949:BB949"/>
    <mergeCell ref="BC949:BD949"/>
    <mergeCell ref="BE949:BF949"/>
    <mergeCell ref="BG949:BH949"/>
    <mergeCell ref="B949:C949"/>
    <mergeCell ref="D949:F949"/>
    <mergeCell ref="G949:H949"/>
    <mergeCell ref="K949:L949"/>
    <mergeCell ref="M949:N949"/>
    <mergeCell ref="O949:P949"/>
    <mergeCell ref="Q949:R949"/>
    <mergeCell ref="BM957:BN957"/>
    <mergeCell ref="BO957:BQ957"/>
    <mergeCell ref="AY957:AZ957"/>
    <mergeCell ref="BA957:BB957"/>
    <mergeCell ref="BC957:BD957"/>
    <mergeCell ref="BE957:BF957"/>
    <mergeCell ref="BG957:BH957"/>
    <mergeCell ref="BI957:BJ957"/>
    <mergeCell ref="BK957:BL957"/>
    <mergeCell ref="S956:T956"/>
    <mergeCell ref="U956:V956"/>
    <mergeCell ref="W956:X956"/>
    <mergeCell ref="Y956:Z956"/>
    <mergeCell ref="AA956:AB956"/>
    <mergeCell ref="AC956:AD956"/>
    <mergeCell ref="AE956:AF956"/>
    <mergeCell ref="AG956:AH956"/>
    <mergeCell ref="AI956:AJ956"/>
    <mergeCell ref="AK956:AL956"/>
    <mergeCell ref="AM956:AN956"/>
    <mergeCell ref="AO956:AP956"/>
    <mergeCell ref="AQ956:AR956"/>
    <mergeCell ref="AS956:AT956"/>
    <mergeCell ref="B956:C956"/>
    <mergeCell ref="D956:F956"/>
    <mergeCell ref="G956:H956"/>
    <mergeCell ref="K956:L956"/>
    <mergeCell ref="M956:N956"/>
    <mergeCell ref="O956:P956"/>
    <mergeCell ref="Q956:R956"/>
    <mergeCell ref="B957:C957"/>
    <mergeCell ref="D957:F957"/>
    <mergeCell ref="G957:H957"/>
    <mergeCell ref="K957:L957"/>
    <mergeCell ref="M957:N957"/>
    <mergeCell ref="O957:P957"/>
    <mergeCell ref="Q957:R957"/>
    <mergeCell ref="S957:T957"/>
    <mergeCell ref="U957:V957"/>
    <mergeCell ref="W957:X957"/>
    <mergeCell ref="Y957:Z957"/>
    <mergeCell ref="AA957:AB957"/>
    <mergeCell ref="AC957:AD957"/>
    <mergeCell ref="AE957:AF957"/>
    <mergeCell ref="AU956:AV956"/>
    <mergeCell ref="AW956:AX956"/>
    <mergeCell ref="B946:C946"/>
    <mergeCell ref="D946:F946"/>
    <mergeCell ref="G946:H946"/>
    <mergeCell ref="K946:L946"/>
    <mergeCell ref="M946:N946"/>
    <mergeCell ref="O946:P946"/>
    <mergeCell ref="Q946:R946"/>
    <mergeCell ref="AU948:AV948"/>
    <mergeCell ref="AW948:AX948"/>
    <mergeCell ref="AG948:AH948"/>
    <mergeCell ref="AI948:AJ948"/>
    <mergeCell ref="AK948:AL948"/>
    <mergeCell ref="AM948:AN948"/>
    <mergeCell ref="AO948:AP948"/>
    <mergeCell ref="AQ948:AR948"/>
    <mergeCell ref="AS948:AT948"/>
    <mergeCell ref="S949:T949"/>
    <mergeCell ref="U949:V949"/>
    <mergeCell ref="W949:X949"/>
    <mergeCell ref="Y949:Z949"/>
    <mergeCell ref="AA949:AB949"/>
    <mergeCell ref="AC949:AD949"/>
    <mergeCell ref="AE949:AF949"/>
    <mergeCell ref="AG949:AH949"/>
    <mergeCell ref="AI949:AJ949"/>
    <mergeCell ref="AK949:AL949"/>
    <mergeCell ref="AM949:AN949"/>
    <mergeCell ref="AO949:AP949"/>
    <mergeCell ref="AQ949:AR949"/>
    <mergeCell ref="AS949:AT949"/>
    <mergeCell ref="BI949:BJ949"/>
    <mergeCell ref="BK949:BL949"/>
    <mergeCell ref="BM949:BN949"/>
    <mergeCell ref="BS945:BT945"/>
    <mergeCell ref="BU945:CA945"/>
    <mergeCell ref="CB945:CH945"/>
    <mergeCell ref="BI944:BJ944"/>
    <mergeCell ref="BK944:BL944"/>
    <mergeCell ref="BM944:BN944"/>
    <mergeCell ref="BO944:BQ944"/>
    <mergeCell ref="BS944:BT944"/>
    <mergeCell ref="BU944:CA944"/>
    <mergeCell ref="CB944:CH944"/>
    <mergeCell ref="AU945:AV945"/>
    <mergeCell ref="AW945:AX945"/>
    <mergeCell ref="AG945:AH945"/>
    <mergeCell ref="AI945:AJ945"/>
    <mergeCell ref="AK945:AL945"/>
    <mergeCell ref="AM945:AN945"/>
    <mergeCell ref="AO945:AP945"/>
    <mergeCell ref="AQ945:AR945"/>
    <mergeCell ref="AS945:AT945"/>
    <mergeCell ref="S946:T946"/>
    <mergeCell ref="U946:V946"/>
    <mergeCell ref="W946:X946"/>
    <mergeCell ref="Y946:Z946"/>
    <mergeCell ref="AA946:AB946"/>
    <mergeCell ref="AC946:AD946"/>
    <mergeCell ref="AE946:AF946"/>
    <mergeCell ref="AG946:AH946"/>
    <mergeCell ref="AI946:AJ946"/>
    <mergeCell ref="AK946:AL946"/>
    <mergeCell ref="AM946:AN946"/>
    <mergeCell ref="AO946:AP946"/>
    <mergeCell ref="AQ946:AR946"/>
    <mergeCell ref="AS946:AT946"/>
    <mergeCell ref="BI946:BJ946"/>
    <mergeCell ref="BK946:BL946"/>
    <mergeCell ref="BM946:BN946"/>
    <mergeCell ref="BO946:BQ946"/>
    <mergeCell ref="BS946:BT946"/>
    <mergeCell ref="BU946:CA946"/>
    <mergeCell ref="CB946:CH946"/>
    <mergeCell ref="AU946:AV946"/>
    <mergeCell ref="AW946:AX946"/>
    <mergeCell ref="AY946:AZ946"/>
    <mergeCell ref="BA946:BB946"/>
    <mergeCell ref="BC946:BD946"/>
    <mergeCell ref="BE946:BF946"/>
    <mergeCell ref="BG946:BH946"/>
    <mergeCell ref="BE943:BF943"/>
    <mergeCell ref="BG943:BH943"/>
    <mergeCell ref="B943:C943"/>
    <mergeCell ref="D943:F943"/>
    <mergeCell ref="G943:H943"/>
    <mergeCell ref="K943:L943"/>
    <mergeCell ref="M943:N943"/>
    <mergeCell ref="O943:P943"/>
    <mergeCell ref="Q943:R943"/>
    <mergeCell ref="BM945:BN945"/>
    <mergeCell ref="BO945:BQ945"/>
    <mergeCell ref="AY945:AZ945"/>
    <mergeCell ref="BA945:BB945"/>
    <mergeCell ref="BC945:BD945"/>
    <mergeCell ref="BE945:BF945"/>
    <mergeCell ref="BG945:BH945"/>
    <mergeCell ref="BI945:BJ945"/>
    <mergeCell ref="BK945:BL945"/>
    <mergeCell ref="S944:T944"/>
    <mergeCell ref="U944:V944"/>
    <mergeCell ref="W944:X944"/>
    <mergeCell ref="Y944:Z944"/>
    <mergeCell ref="AA944:AB944"/>
    <mergeCell ref="AC944:AD944"/>
    <mergeCell ref="AE944:AF944"/>
    <mergeCell ref="AG944:AH944"/>
    <mergeCell ref="AI944:AJ944"/>
    <mergeCell ref="AK944:AL944"/>
    <mergeCell ref="AM944:AN944"/>
    <mergeCell ref="AO944:AP944"/>
    <mergeCell ref="AQ944:AR944"/>
    <mergeCell ref="AS944:AT944"/>
    <mergeCell ref="B944:C944"/>
    <mergeCell ref="D944:F944"/>
    <mergeCell ref="G944:H944"/>
    <mergeCell ref="K944:L944"/>
    <mergeCell ref="M944:N944"/>
    <mergeCell ref="O944:P944"/>
    <mergeCell ref="Q944:R944"/>
    <mergeCell ref="B945:C945"/>
    <mergeCell ref="D945:F945"/>
    <mergeCell ref="G945:H945"/>
    <mergeCell ref="K945:L945"/>
    <mergeCell ref="M945:N945"/>
    <mergeCell ref="O945:P945"/>
    <mergeCell ref="Q945:R945"/>
    <mergeCell ref="S945:T945"/>
    <mergeCell ref="U945:V945"/>
    <mergeCell ref="W945:X945"/>
    <mergeCell ref="Y945:Z945"/>
    <mergeCell ref="AA945:AB945"/>
    <mergeCell ref="AC945:AD945"/>
    <mergeCell ref="AE945:AF945"/>
    <mergeCell ref="AU944:AV944"/>
    <mergeCell ref="AW944:AX944"/>
    <mergeCell ref="AY944:AZ944"/>
    <mergeCell ref="BA944:BB944"/>
    <mergeCell ref="BC944:BD944"/>
    <mergeCell ref="BE944:BF944"/>
    <mergeCell ref="BG944:BH944"/>
    <mergeCell ref="B941:C941"/>
    <mergeCell ref="D941:F941"/>
    <mergeCell ref="G941:H941"/>
    <mergeCell ref="K941:L941"/>
    <mergeCell ref="M941:N941"/>
    <mergeCell ref="O941:P941"/>
    <mergeCell ref="Q941:R941"/>
    <mergeCell ref="B942:C942"/>
    <mergeCell ref="D942:F942"/>
    <mergeCell ref="G942:H942"/>
    <mergeCell ref="K942:L942"/>
    <mergeCell ref="M942:N942"/>
    <mergeCell ref="O942:P942"/>
    <mergeCell ref="Q942:R942"/>
    <mergeCell ref="S942:T942"/>
    <mergeCell ref="U942:V942"/>
    <mergeCell ref="W942:X942"/>
    <mergeCell ref="Y942:Z942"/>
    <mergeCell ref="AA942:AB942"/>
    <mergeCell ref="AC942:AD942"/>
    <mergeCell ref="AE942:AF942"/>
    <mergeCell ref="AU941:AV941"/>
    <mergeCell ref="AW941:AX941"/>
    <mergeCell ref="AY941:AZ941"/>
    <mergeCell ref="BA941:BB941"/>
    <mergeCell ref="BC941:BD941"/>
    <mergeCell ref="BE941:BF941"/>
    <mergeCell ref="BG941:BH941"/>
    <mergeCell ref="BS942:BT942"/>
    <mergeCell ref="BU942:CA942"/>
    <mergeCell ref="CB942:CH942"/>
    <mergeCell ref="BI941:BJ941"/>
    <mergeCell ref="BK941:BL941"/>
    <mergeCell ref="BM941:BN941"/>
    <mergeCell ref="BO941:BQ941"/>
    <mergeCell ref="BS941:BT941"/>
    <mergeCell ref="BU941:CA941"/>
    <mergeCell ref="CB941:CH941"/>
    <mergeCell ref="AU942:AV942"/>
    <mergeCell ref="AW942:AX942"/>
    <mergeCell ref="AG942:AH942"/>
    <mergeCell ref="AI942:AJ942"/>
    <mergeCell ref="AK942:AL942"/>
    <mergeCell ref="AM942:AN942"/>
    <mergeCell ref="AO942:AP942"/>
    <mergeCell ref="AQ942:AR942"/>
    <mergeCell ref="AS942:AT942"/>
    <mergeCell ref="AY947:AZ947"/>
    <mergeCell ref="BA947:BB947"/>
    <mergeCell ref="BC947:BD947"/>
    <mergeCell ref="BE947:BF947"/>
    <mergeCell ref="BG947:BH947"/>
    <mergeCell ref="BS948:BT948"/>
    <mergeCell ref="BU948:CA948"/>
    <mergeCell ref="CB948:CH948"/>
    <mergeCell ref="BI947:BJ947"/>
    <mergeCell ref="BK947:BL947"/>
    <mergeCell ref="BM947:BN947"/>
    <mergeCell ref="BO947:BQ947"/>
    <mergeCell ref="BS947:BT947"/>
    <mergeCell ref="BU947:CA947"/>
    <mergeCell ref="CB947:CH947"/>
    <mergeCell ref="BM942:BN942"/>
    <mergeCell ref="BO942:BQ942"/>
    <mergeCell ref="AY942:AZ942"/>
    <mergeCell ref="BA942:BB942"/>
    <mergeCell ref="BC942:BD942"/>
    <mergeCell ref="BE942:BF942"/>
    <mergeCell ref="BG942:BH942"/>
    <mergeCell ref="BI942:BJ942"/>
    <mergeCell ref="BK942:BL942"/>
    <mergeCell ref="S941:T941"/>
    <mergeCell ref="U941:V941"/>
    <mergeCell ref="W941:X941"/>
    <mergeCell ref="Y941:Z941"/>
    <mergeCell ref="AA941:AB941"/>
    <mergeCell ref="AC941:AD941"/>
    <mergeCell ref="AE941:AF941"/>
    <mergeCell ref="AG941:AH941"/>
    <mergeCell ref="AI941:AJ941"/>
    <mergeCell ref="AK941:AL941"/>
    <mergeCell ref="AM941:AN941"/>
    <mergeCell ref="AO941:AP941"/>
    <mergeCell ref="AQ941:AR941"/>
    <mergeCell ref="AS941:AT941"/>
    <mergeCell ref="S943:T943"/>
    <mergeCell ref="U943:V943"/>
    <mergeCell ref="W943:X943"/>
    <mergeCell ref="Y943:Z943"/>
    <mergeCell ref="AA943:AB943"/>
    <mergeCell ref="AC943:AD943"/>
    <mergeCell ref="AE943:AF943"/>
    <mergeCell ref="AG943:AH943"/>
    <mergeCell ref="AI943:AJ943"/>
    <mergeCell ref="AK943:AL943"/>
    <mergeCell ref="AM943:AN943"/>
    <mergeCell ref="AO943:AP943"/>
    <mergeCell ref="AQ943:AR943"/>
    <mergeCell ref="AS943:AT943"/>
    <mergeCell ref="BI943:BJ943"/>
    <mergeCell ref="BK943:BL943"/>
    <mergeCell ref="BM943:BN943"/>
    <mergeCell ref="BO943:BQ943"/>
    <mergeCell ref="BS943:BT943"/>
    <mergeCell ref="BU943:CA943"/>
    <mergeCell ref="CB943:CH943"/>
    <mergeCell ref="AU943:AV943"/>
    <mergeCell ref="AW943:AX943"/>
    <mergeCell ref="AY943:AZ943"/>
    <mergeCell ref="BA943:BB943"/>
    <mergeCell ref="BC943:BD943"/>
    <mergeCell ref="BO877:BQ877"/>
    <mergeCell ref="BS877:BT877"/>
    <mergeCell ref="BU877:CA877"/>
    <mergeCell ref="CB877:CH877"/>
    <mergeCell ref="AU877:AV877"/>
    <mergeCell ref="AW877:AX877"/>
    <mergeCell ref="AY877:AZ877"/>
    <mergeCell ref="BA877:BB877"/>
    <mergeCell ref="BC877:BD877"/>
    <mergeCell ref="BE877:BF877"/>
    <mergeCell ref="BG877:BH877"/>
    <mergeCell ref="B877:C877"/>
    <mergeCell ref="D877:F877"/>
    <mergeCell ref="G877:H877"/>
    <mergeCell ref="K877:L877"/>
    <mergeCell ref="M877:N877"/>
    <mergeCell ref="O877:P877"/>
    <mergeCell ref="Q877:R877"/>
    <mergeCell ref="BM948:BN948"/>
    <mergeCell ref="BO948:BQ948"/>
    <mergeCell ref="AY948:AZ948"/>
    <mergeCell ref="BA948:BB948"/>
    <mergeCell ref="BC948:BD948"/>
    <mergeCell ref="BE948:BF948"/>
    <mergeCell ref="BG948:BH948"/>
    <mergeCell ref="BI948:BJ948"/>
    <mergeCell ref="BK948:BL948"/>
    <mergeCell ref="S947:T947"/>
    <mergeCell ref="U947:V947"/>
    <mergeCell ref="W947:X947"/>
    <mergeCell ref="Y947:Z947"/>
    <mergeCell ref="AA947:AB947"/>
    <mergeCell ref="AC947:AD947"/>
    <mergeCell ref="AE947:AF947"/>
    <mergeCell ref="AG947:AH947"/>
    <mergeCell ref="AI947:AJ947"/>
    <mergeCell ref="AK947:AL947"/>
    <mergeCell ref="AM947:AN947"/>
    <mergeCell ref="AO947:AP947"/>
    <mergeCell ref="AQ947:AR947"/>
    <mergeCell ref="AS947:AT947"/>
    <mergeCell ref="B947:C947"/>
    <mergeCell ref="D947:F947"/>
    <mergeCell ref="G947:H947"/>
    <mergeCell ref="K947:L947"/>
    <mergeCell ref="M947:N947"/>
    <mergeCell ref="O947:P947"/>
    <mergeCell ref="Q947:R947"/>
    <mergeCell ref="B948:C948"/>
    <mergeCell ref="D948:F948"/>
    <mergeCell ref="G948:H948"/>
    <mergeCell ref="K948:L948"/>
    <mergeCell ref="M948:N948"/>
    <mergeCell ref="O948:P948"/>
    <mergeCell ref="Q948:R948"/>
    <mergeCell ref="S948:T948"/>
    <mergeCell ref="U948:V948"/>
    <mergeCell ref="W948:X948"/>
    <mergeCell ref="Y948:Z948"/>
    <mergeCell ref="AA948:AB948"/>
    <mergeCell ref="AC948:AD948"/>
    <mergeCell ref="AE948:AF948"/>
    <mergeCell ref="AU947:AV947"/>
    <mergeCell ref="AW947:AX947"/>
    <mergeCell ref="B874:C874"/>
    <mergeCell ref="D874:F874"/>
    <mergeCell ref="G874:H874"/>
    <mergeCell ref="K874:L874"/>
    <mergeCell ref="M874:N874"/>
    <mergeCell ref="O874:P874"/>
    <mergeCell ref="Q874:R874"/>
    <mergeCell ref="AU876:AV876"/>
    <mergeCell ref="AW876:AX876"/>
    <mergeCell ref="AG876:AH876"/>
    <mergeCell ref="AI876:AJ876"/>
    <mergeCell ref="AK876:AL876"/>
    <mergeCell ref="AM876:AN876"/>
    <mergeCell ref="AO876:AP876"/>
    <mergeCell ref="AQ876:AR876"/>
    <mergeCell ref="AS876:AT876"/>
    <mergeCell ref="S877:T877"/>
    <mergeCell ref="U877:V877"/>
    <mergeCell ref="W877:X877"/>
    <mergeCell ref="Y877:Z877"/>
    <mergeCell ref="AA877:AB877"/>
    <mergeCell ref="AC877:AD877"/>
    <mergeCell ref="AE877:AF877"/>
    <mergeCell ref="AG877:AH877"/>
    <mergeCell ref="AI877:AJ877"/>
    <mergeCell ref="AK877:AL877"/>
    <mergeCell ref="AM877:AN877"/>
    <mergeCell ref="AO877:AP877"/>
    <mergeCell ref="AQ877:AR877"/>
    <mergeCell ref="AS877:AT877"/>
    <mergeCell ref="BI877:BJ877"/>
    <mergeCell ref="BK877:BL877"/>
    <mergeCell ref="BM877:BN877"/>
    <mergeCell ref="BS873:BT873"/>
    <mergeCell ref="BU873:CA873"/>
    <mergeCell ref="CB873:CH873"/>
    <mergeCell ref="BI872:BJ872"/>
    <mergeCell ref="BK872:BL872"/>
    <mergeCell ref="BM872:BN872"/>
    <mergeCell ref="BO872:BQ872"/>
    <mergeCell ref="BS872:BT872"/>
    <mergeCell ref="BU872:CA872"/>
    <mergeCell ref="CB872:CH872"/>
    <mergeCell ref="AU873:AV873"/>
    <mergeCell ref="AW873:AX873"/>
    <mergeCell ref="AG873:AH873"/>
    <mergeCell ref="AI873:AJ873"/>
    <mergeCell ref="AK873:AL873"/>
    <mergeCell ref="AM873:AN873"/>
    <mergeCell ref="AO873:AP873"/>
    <mergeCell ref="AQ873:AR873"/>
    <mergeCell ref="AS873:AT873"/>
    <mergeCell ref="S874:T874"/>
    <mergeCell ref="U874:V874"/>
    <mergeCell ref="W874:X874"/>
    <mergeCell ref="Y874:Z874"/>
    <mergeCell ref="AA874:AB874"/>
    <mergeCell ref="AC874:AD874"/>
    <mergeCell ref="AE874:AF874"/>
    <mergeCell ref="AG874:AH874"/>
    <mergeCell ref="AI874:AJ874"/>
    <mergeCell ref="AK874:AL874"/>
    <mergeCell ref="AM874:AN874"/>
    <mergeCell ref="AO874:AP874"/>
    <mergeCell ref="AQ874:AR874"/>
    <mergeCell ref="AS874:AT874"/>
    <mergeCell ref="BI874:BJ874"/>
    <mergeCell ref="BK874:BL874"/>
    <mergeCell ref="BM874:BN874"/>
    <mergeCell ref="BO874:BQ874"/>
    <mergeCell ref="BS874:BT874"/>
    <mergeCell ref="BU874:CA874"/>
    <mergeCell ref="CB874:CH874"/>
    <mergeCell ref="AU874:AV874"/>
    <mergeCell ref="AW874:AX874"/>
    <mergeCell ref="AY874:AZ874"/>
    <mergeCell ref="BA874:BB874"/>
    <mergeCell ref="BC874:BD874"/>
    <mergeCell ref="BE874:BF874"/>
    <mergeCell ref="BG874:BH874"/>
    <mergeCell ref="BE871:BF871"/>
    <mergeCell ref="BG871:BH871"/>
    <mergeCell ref="B871:C871"/>
    <mergeCell ref="D871:F871"/>
    <mergeCell ref="G871:H871"/>
    <mergeCell ref="K871:L871"/>
    <mergeCell ref="M871:N871"/>
    <mergeCell ref="O871:P871"/>
    <mergeCell ref="Q871:R871"/>
    <mergeCell ref="BM873:BN873"/>
    <mergeCell ref="BO873:BQ873"/>
    <mergeCell ref="AY873:AZ873"/>
    <mergeCell ref="BA873:BB873"/>
    <mergeCell ref="BC873:BD873"/>
    <mergeCell ref="BE873:BF873"/>
    <mergeCell ref="BG873:BH873"/>
    <mergeCell ref="BI873:BJ873"/>
    <mergeCell ref="BK873:BL873"/>
    <mergeCell ref="S872:T872"/>
    <mergeCell ref="U872:V872"/>
    <mergeCell ref="W872:X872"/>
    <mergeCell ref="Y872:Z872"/>
    <mergeCell ref="AA872:AB872"/>
    <mergeCell ref="AC872:AD872"/>
    <mergeCell ref="AE872:AF872"/>
    <mergeCell ref="AG872:AH872"/>
    <mergeCell ref="AI872:AJ872"/>
    <mergeCell ref="AK872:AL872"/>
    <mergeCell ref="AM872:AN872"/>
    <mergeCell ref="AO872:AP872"/>
    <mergeCell ref="AQ872:AR872"/>
    <mergeCell ref="AS872:AT872"/>
    <mergeCell ref="B872:C872"/>
    <mergeCell ref="D872:F872"/>
    <mergeCell ref="G872:H872"/>
    <mergeCell ref="K872:L872"/>
    <mergeCell ref="M872:N872"/>
    <mergeCell ref="O872:P872"/>
    <mergeCell ref="Q872:R872"/>
    <mergeCell ref="B873:C873"/>
    <mergeCell ref="D873:F873"/>
    <mergeCell ref="G873:H873"/>
    <mergeCell ref="K873:L873"/>
    <mergeCell ref="M873:N873"/>
    <mergeCell ref="O873:P873"/>
    <mergeCell ref="Q873:R873"/>
    <mergeCell ref="S873:T873"/>
    <mergeCell ref="U873:V873"/>
    <mergeCell ref="W873:X873"/>
    <mergeCell ref="Y873:Z873"/>
    <mergeCell ref="AA873:AB873"/>
    <mergeCell ref="AC873:AD873"/>
    <mergeCell ref="AE873:AF873"/>
    <mergeCell ref="AU872:AV872"/>
    <mergeCell ref="AW872:AX872"/>
    <mergeCell ref="AY872:AZ872"/>
    <mergeCell ref="BA872:BB872"/>
    <mergeCell ref="BC872:BD872"/>
    <mergeCell ref="BE872:BF872"/>
    <mergeCell ref="BG872:BH872"/>
    <mergeCell ref="B869:C869"/>
    <mergeCell ref="D869:F869"/>
    <mergeCell ref="G869:H869"/>
    <mergeCell ref="K869:L869"/>
    <mergeCell ref="M869:N869"/>
    <mergeCell ref="O869:P869"/>
    <mergeCell ref="Q869:R869"/>
    <mergeCell ref="B870:C870"/>
    <mergeCell ref="D870:F870"/>
    <mergeCell ref="G870:H870"/>
    <mergeCell ref="K870:L870"/>
    <mergeCell ref="M870:N870"/>
    <mergeCell ref="O870:P870"/>
    <mergeCell ref="Q870:R870"/>
    <mergeCell ref="S870:T870"/>
    <mergeCell ref="U870:V870"/>
    <mergeCell ref="W870:X870"/>
    <mergeCell ref="Y870:Z870"/>
    <mergeCell ref="AA870:AB870"/>
    <mergeCell ref="AC870:AD870"/>
    <mergeCell ref="AE870:AF870"/>
    <mergeCell ref="AU869:AV869"/>
    <mergeCell ref="AW869:AX869"/>
    <mergeCell ref="AY869:AZ869"/>
    <mergeCell ref="BA869:BB869"/>
    <mergeCell ref="BC869:BD869"/>
    <mergeCell ref="BE869:BF869"/>
    <mergeCell ref="BG869:BH869"/>
    <mergeCell ref="BS870:BT870"/>
    <mergeCell ref="BU870:CA870"/>
    <mergeCell ref="CB870:CH870"/>
    <mergeCell ref="BI869:BJ869"/>
    <mergeCell ref="BK869:BL869"/>
    <mergeCell ref="BM869:BN869"/>
    <mergeCell ref="BO869:BQ869"/>
    <mergeCell ref="BS869:BT869"/>
    <mergeCell ref="BU869:CA869"/>
    <mergeCell ref="CB869:CH869"/>
    <mergeCell ref="AU870:AV870"/>
    <mergeCell ref="AW870:AX870"/>
    <mergeCell ref="AG870:AH870"/>
    <mergeCell ref="AI870:AJ870"/>
    <mergeCell ref="AK870:AL870"/>
    <mergeCell ref="AM870:AN870"/>
    <mergeCell ref="AO870:AP870"/>
    <mergeCell ref="AQ870:AR870"/>
    <mergeCell ref="AS870:AT870"/>
    <mergeCell ref="AY875:AZ875"/>
    <mergeCell ref="BA875:BB875"/>
    <mergeCell ref="BC875:BD875"/>
    <mergeCell ref="BE875:BF875"/>
    <mergeCell ref="BG875:BH875"/>
    <mergeCell ref="BS876:BT876"/>
    <mergeCell ref="BU876:CA876"/>
    <mergeCell ref="CB876:CH876"/>
    <mergeCell ref="BI875:BJ875"/>
    <mergeCell ref="BK875:BL875"/>
    <mergeCell ref="BM875:BN875"/>
    <mergeCell ref="BO875:BQ875"/>
    <mergeCell ref="BS875:BT875"/>
    <mergeCell ref="BU875:CA875"/>
    <mergeCell ref="CB875:CH875"/>
    <mergeCell ref="BM870:BN870"/>
    <mergeCell ref="BO870:BQ870"/>
    <mergeCell ref="AY870:AZ870"/>
    <mergeCell ref="BA870:BB870"/>
    <mergeCell ref="BC870:BD870"/>
    <mergeCell ref="BE870:BF870"/>
    <mergeCell ref="BG870:BH870"/>
    <mergeCell ref="BI870:BJ870"/>
    <mergeCell ref="BK870:BL870"/>
    <mergeCell ref="S869:T869"/>
    <mergeCell ref="U869:V869"/>
    <mergeCell ref="W869:X869"/>
    <mergeCell ref="Y869:Z869"/>
    <mergeCell ref="AA869:AB869"/>
    <mergeCell ref="AC869:AD869"/>
    <mergeCell ref="AE869:AF869"/>
    <mergeCell ref="AG869:AH869"/>
    <mergeCell ref="AI869:AJ869"/>
    <mergeCell ref="AK869:AL869"/>
    <mergeCell ref="AM869:AN869"/>
    <mergeCell ref="AO869:AP869"/>
    <mergeCell ref="AQ869:AR869"/>
    <mergeCell ref="AS869:AT869"/>
    <mergeCell ref="S871:T871"/>
    <mergeCell ref="U871:V871"/>
    <mergeCell ref="W871:X871"/>
    <mergeCell ref="Y871:Z871"/>
    <mergeCell ref="AA871:AB871"/>
    <mergeCell ref="AC871:AD871"/>
    <mergeCell ref="AE871:AF871"/>
    <mergeCell ref="AG871:AH871"/>
    <mergeCell ref="AI871:AJ871"/>
    <mergeCell ref="AK871:AL871"/>
    <mergeCell ref="AM871:AN871"/>
    <mergeCell ref="AO871:AP871"/>
    <mergeCell ref="AQ871:AR871"/>
    <mergeCell ref="AS871:AT871"/>
    <mergeCell ref="BI871:BJ871"/>
    <mergeCell ref="BK871:BL871"/>
    <mergeCell ref="BM871:BN871"/>
    <mergeCell ref="BO871:BQ871"/>
    <mergeCell ref="BS871:BT871"/>
    <mergeCell ref="BU871:CA871"/>
    <mergeCell ref="CB871:CH871"/>
    <mergeCell ref="AU871:AV871"/>
    <mergeCell ref="AW871:AX871"/>
    <mergeCell ref="AY871:AZ871"/>
    <mergeCell ref="BA871:BB871"/>
    <mergeCell ref="BC871:BD871"/>
    <mergeCell ref="BO868:BQ868"/>
    <mergeCell ref="BS868:BT868"/>
    <mergeCell ref="BU868:CA868"/>
    <mergeCell ref="CB868:CH868"/>
    <mergeCell ref="AU868:AV868"/>
    <mergeCell ref="AW868:AX868"/>
    <mergeCell ref="AY868:AZ868"/>
    <mergeCell ref="BA868:BB868"/>
    <mergeCell ref="BC868:BD868"/>
    <mergeCell ref="BE868:BF868"/>
    <mergeCell ref="BG868:BH868"/>
    <mergeCell ref="B868:C868"/>
    <mergeCell ref="D868:F868"/>
    <mergeCell ref="G868:H868"/>
    <mergeCell ref="K868:L868"/>
    <mergeCell ref="M868:N868"/>
    <mergeCell ref="O868:P868"/>
    <mergeCell ref="Q868:R868"/>
    <mergeCell ref="BM876:BN876"/>
    <mergeCell ref="BO876:BQ876"/>
    <mergeCell ref="AY876:AZ876"/>
    <mergeCell ref="BA876:BB876"/>
    <mergeCell ref="BC876:BD876"/>
    <mergeCell ref="BE876:BF876"/>
    <mergeCell ref="BG876:BH876"/>
    <mergeCell ref="BI876:BJ876"/>
    <mergeCell ref="BK876:BL876"/>
    <mergeCell ref="S875:T875"/>
    <mergeCell ref="U875:V875"/>
    <mergeCell ref="W875:X875"/>
    <mergeCell ref="Y875:Z875"/>
    <mergeCell ref="AA875:AB875"/>
    <mergeCell ref="AC875:AD875"/>
    <mergeCell ref="AE875:AF875"/>
    <mergeCell ref="AG875:AH875"/>
    <mergeCell ref="AI875:AJ875"/>
    <mergeCell ref="AK875:AL875"/>
    <mergeCell ref="AM875:AN875"/>
    <mergeCell ref="AO875:AP875"/>
    <mergeCell ref="AQ875:AR875"/>
    <mergeCell ref="AS875:AT875"/>
    <mergeCell ref="B875:C875"/>
    <mergeCell ref="D875:F875"/>
    <mergeCell ref="G875:H875"/>
    <mergeCell ref="K875:L875"/>
    <mergeCell ref="M875:N875"/>
    <mergeCell ref="O875:P875"/>
    <mergeCell ref="Q875:R875"/>
    <mergeCell ref="B876:C876"/>
    <mergeCell ref="D876:F876"/>
    <mergeCell ref="G876:H876"/>
    <mergeCell ref="K876:L876"/>
    <mergeCell ref="M876:N876"/>
    <mergeCell ref="O876:P876"/>
    <mergeCell ref="Q876:R876"/>
    <mergeCell ref="S876:T876"/>
    <mergeCell ref="U876:V876"/>
    <mergeCell ref="W876:X876"/>
    <mergeCell ref="Y876:Z876"/>
    <mergeCell ref="AA876:AB876"/>
    <mergeCell ref="AC876:AD876"/>
    <mergeCell ref="AE876:AF876"/>
    <mergeCell ref="AU875:AV875"/>
    <mergeCell ref="AW875:AX875"/>
    <mergeCell ref="B865:C865"/>
    <mergeCell ref="D865:F865"/>
    <mergeCell ref="G865:H865"/>
    <mergeCell ref="K865:L865"/>
    <mergeCell ref="M865:N865"/>
    <mergeCell ref="O865:P865"/>
    <mergeCell ref="Q865:R865"/>
    <mergeCell ref="AU867:AV867"/>
    <mergeCell ref="AW867:AX867"/>
    <mergeCell ref="AG867:AH867"/>
    <mergeCell ref="AI867:AJ867"/>
    <mergeCell ref="AK867:AL867"/>
    <mergeCell ref="AM867:AN867"/>
    <mergeCell ref="AO867:AP867"/>
    <mergeCell ref="AQ867:AR867"/>
    <mergeCell ref="AS867:AT867"/>
    <mergeCell ref="S868:T868"/>
    <mergeCell ref="U868:V868"/>
    <mergeCell ref="W868:X868"/>
    <mergeCell ref="Y868:Z868"/>
    <mergeCell ref="AA868:AB868"/>
    <mergeCell ref="AC868:AD868"/>
    <mergeCell ref="AE868:AF868"/>
    <mergeCell ref="AG868:AH868"/>
    <mergeCell ref="AI868:AJ868"/>
    <mergeCell ref="AK868:AL868"/>
    <mergeCell ref="AM868:AN868"/>
    <mergeCell ref="AO868:AP868"/>
    <mergeCell ref="AQ868:AR868"/>
    <mergeCell ref="AS868:AT868"/>
    <mergeCell ref="BI868:BJ868"/>
    <mergeCell ref="BK868:BL868"/>
    <mergeCell ref="BM868:BN868"/>
    <mergeCell ref="BS864:BT864"/>
    <mergeCell ref="BU864:CA864"/>
    <mergeCell ref="CB864:CH864"/>
    <mergeCell ref="BI863:BJ863"/>
    <mergeCell ref="BK863:BL863"/>
    <mergeCell ref="BM863:BN863"/>
    <mergeCell ref="BO863:BQ863"/>
    <mergeCell ref="BS863:BT863"/>
    <mergeCell ref="BU863:CA863"/>
    <mergeCell ref="CB863:CH863"/>
    <mergeCell ref="AU864:AV864"/>
    <mergeCell ref="AW864:AX864"/>
    <mergeCell ref="AG864:AH864"/>
    <mergeCell ref="AI864:AJ864"/>
    <mergeCell ref="AK864:AL864"/>
    <mergeCell ref="AM864:AN864"/>
    <mergeCell ref="AO864:AP864"/>
    <mergeCell ref="AQ864:AR864"/>
    <mergeCell ref="AS864:AT864"/>
    <mergeCell ref="S865:T865"/>
    <mergeCell ref="U865:V865"/>
    <mergeCell ref="W865:X865"/>
    <mergeCell ref="Y865:Z865"/>
    <mergeCell ref="AA865:AB865"/>
    <mergeCell ref="AC865:AD865"/>
    <mergeCell ref="AE865:AF865"/>
    <mergeCell ref="AG865:AH865"/>
    <mergeCell ref="AI865:AJ865"/>
    <mergeCell ref="AK865:AL865"/>
    <mergeCell ref="AM865:AN865"/>
    <mergeCell ref="AO865:AP865"/>
    <mergeCell ref="AQ865:AR865"/>
    <mergeCell ref="AS865:AT865"/>
    <mergeCell ref="BI865:BJ865"/>
    <mergeCell ref="BK865:BL865"/>
    <mergeCell ref="BM865:BN865"/>
    <mergeCell ref="BO865:BQ865"/>
    <mergeCell ref="BS865:BT865"/>
    <mergeCell ref="BU865:CA865"/>
    <mergeCell ref="CB865:CH865"/>
    <mergeCell ref="AU865:AV865"/>
    <mergeCell ref="AW865:AX865"/>
    <mergeCell ref="AY865:AZ865"/>
    <mergeCell ref="BA865:BB865"/>
    <mergeCell ref="BC865:BD865"/>
    <mergeCell ref="BE865:BF865"/>
    <mergeCell ref="BG865:BH865"/>
    <mergeCell ref="BE862:BF862"/>
    <mergeCell ref="BG862:BH862"/>
    <mergeCell ref="B862:C862"/>
    <mergeCell ref="D862:F862"/>
    <mergeCell ref="G862:H862"/>
    <mergeCell ref="K862:L862"/>
    <mergeCell ref="M862:N862"/>
    <mergeCell ref="O862:P862"/>
    <mergeCell ref="Q862:R862"/>
    <mergeCell ref="BM864:BN864"/>
    <mergeCell ref="BO864:BQ864"/>
    <mergeCell ref="AY864:AZ864"/>
    <mergeCell ref="BA864:BB864"/>
    <mergeCell ref="BC864:BD864"/>
    <mergeCell ref="BE864:BF864"/>
    <mergeCell ref="BG864:BH864"/>
    <mergeCell ref="BI864:BJ864"/>
    <mergeCell ref="BK864:BL864"/>
    <mergeCell ref="S863:T863"/>
    <mergeCell ref="U863:V863"/>
    <mergeCell ref="W863:X863"/>
    <mergeCell ref="Y863:Z863"/>
    <mergeCell ref="AA863:AB863"/>
    <mergeCell ref="AC863:AD863"/>
    <mergeCell ref="AE863:AF863"/>
    <mergeCell ref="AG863:AH863"/>
    <mergeCell ref="AI863:AJ863"/>
    <mergeCell ref="AK863:AL863"/>
    <mergeCell ref="AM863:AN863"/>
    <mergeCell ref="AO863:AP863"/>
    <mergeCell ref="AQ863:AR863"/>
    <mergeCell ref="AS863:AT863"/>
    <mergeCell ref="B863:C863"/>
    <mergeCell ref="D863:F863"/>
    <mergeCell ref="G863:H863"/>
    <mergeCell ref="K863:L863"/>
    <mergeCell ref="M863:N863"/>
    <mergeCell ref="O863:P863"/>
    <mergeCell ref="Q863:R863"/>
    <mergeCell ref="B864:C864"/>
    <mergeCell ref="D864:F864"/>
    <mergeCell ref="G864:H864"/>
    <mergeCell ref="K864:L864"/>
    <mergeCell ref="M864:N864"/>
    <mergeCell ref="O864:P864"/>
    <mergeCell ref="Q864:R864"/>
    <mergeCell ref="S864:T864"/>
    <mergeCell ref="U864:V864"/>
    <mergeCell ref="W864:X864"/>
    <mergeCell ref="Y864:Z864"/>
    <mergeCell ref="AA864:AB864"/>
    <mergeCell ref="AC864:AD864"/>
    <mergeCell ref="AE864:AF864"/>
    <mergeCell ref="AU863:AV863"/>
    <mergeCell ref="AW863:AX863"/>
    <mergeCell ref="AY863:AZ863"/>
    <mergeCell ref="BA863:BB863"/>
    <mergeCell ref="BC863:BD863"/>
    <mergeCell ref="BE863:BF863"/>
    <mergeCell ref="BG863:BH863"/>
    <mergeCell ref="B860:C860"/>
    <mergeCell ref="D860:F860"/>
    <mergeCell ref="G860:H860"/>
    <mergeCell ref="K860:L860"/>
    <mergeCell ref="M860:N860"/>
    <mergeCell ref="O860:P860"/>
    <mergeCell ref="Q860:R860"/>
    <mergeCell ref="B861:C861"/>
    <mergeCell ref="D861:F861"/>
    <mergeCell ref="G861:H861"/>
    <mergeCell ref="K861:L861"/>
    <mergeCell ref="M861:N861"/>
    <mergeCell ref="O861:P861"/>
    <mergeCell ref="Q861:R861"/>
    <mergeCell ref="S861:T861"/>
    <mergeCell ref="U861:V861"/>
    <mergeCell ref="W861:X861"/>
    <mergeCell ref="Y861:Z861"/>
    <mergeCell ref="AA861:AB861"/>
    <mergeCell ref="AC861:AD861"/>
    <mergeCell ref="AE861:AF861"/>
    <mergeCell ref="AU860:AV860"/>
    <mergeCell ref="AW860:AX860"/>
    <mergeCell ref="AY860:AZ860"/>
    <mergeCell ref="BA860:BB860"/>
    <mergeCell ref="BC860:BD860"/>
    <mergeCell ref="BE860:BF860"/>
    <mergeCell ref="BG860:BH860"/>
    <mergeCell ref="BS861:BT861"/>
    <mergeCell ref="BU861:CA861"/>
    <mergeCell ref="CB861:CH861"/>
    <mergeCell ref="BI860:BJ860"/>
    <mergeCell ref="BK860:BL860"/>
    <mergeCell ref="BM860:BN860"/>
    <mergeCell ref="BO860:BQ860"/>
    <mergeCell ref="BS860:BT860"/>
    <mergeCell ref="BU860:CA860"/>
    <mergeCell ref="CB860:CH860"/>
    <mergeCell ref="AU861:AV861"/>
    <mergeCell ref="AW861:AX861"/>
    <mergeCell ref="AG861:AH861"/>
    <mergeCell ref="AI861:AJ861"/>
    <mergeCell ref="AK861:AL861"/>
    <mergeCell ref="AM861:AN861"/>
    <mergeCell ref="AO861:AP861"/>
    <mergeCell ref="AQ861:AR861"/>
    <mergeCell ref="AS861:AT861"/>
    <mergeCell ref="AY866:AZ866"/>
    <mergeCell ref="BA866:BB866"/>
    <mergeCell ref="BC866:BD866"/>
    <mergeCell ref="BE866:BF866"/>
    <mergeCell ref="BG866:BH866"/>
    <mergeCell ref="BS867:BT867"/>
    <mergeCell ref="BU867:CA867"/>
    <mergeCell ref="CB867:CH867"/>
    <mergeCell ref="BI866:BJ866"/>
    <mergeCell ref="BK866:BL866"/>
    <mergeCell ref="BM866:BN866"/>
    <mergeCell ref="BO866:BQ866"/>
    <mergeCell ref="BS866:BT866"/>
    <mergeCell ref="BU866:CA866"/>
    <mergeCell ref="CB866:CH866"/>
    <mergeCell ref="BM861:BN861"/>
    <mergeCell ref="BO861:BQ861"/>
    <mergeCell ref="AY861:AZ861"/>
    <mergeCell ref="BA861:BB861"/>
    <mergeCell ref="BC861:BD861"/>
    <mergeCell ref="BE861:BF861"/>
    <mergeCell ref="BG861:BH861"/>
    <mergeCell ref="BI861:BJ861"/>
    <mergeCell ref="BK861:BL861"/>
    <mergeCell ref="S860:T860"/>
    <mergeCell ref="U860:V860"/>
    <mergeCell ref="W860:X860"/>
    <mergeCell ref="Y860:Z860"/>
    <mergeCell ref="AA860:AB860"/>
    <mergeCell ref="AC860:AD860"/>
    <mergeCell ref="AE860:AF860"/>
    <mergeCell ref="AG860:AH860"/>
    <mergeCell ref="AI860:AJ860"/>
    <mergeCell ref="AK860:AL860"/>
    <mergeCell ref="AM860:AN860"/>
    <mergeCell ref="AO860:AP860"/>
    <mergeCell ref="AQ860:AR860"/>
    <mergeCell ref="AS860:AT860"/>
    <mergeCell ref="S862:T862"/>
    <mergeCell ref="U862:V862"/>
    <mergeCell ref="W862:X862"/>
    <mergeCell ref="Y862:Z862"/>
    <mergeCell ref="AA862:AB862"/>
    <mergeCell ref="AC862:AD862"/>
    <mergeCell ref="AE862:AF862"/>
    <mergeCell ref="AG862:AH862"/>
    <mergeCell ref="AI862:AJ862"/>
    <mergeCell ref="AK862:AL862"/>
    <mergeCell ref="AM862:AN862"/>
    <mergeCell ref="AO862:AP862"/>
    <mergeCell ref="AQ862:AR862"/>
    <mergeCell ref="AS862:AT862"/>
    <mergeCell ref="BI862:BJ862"/>
    <mergeCell ref="BK862:BL862"/>
    <mergeCell ref="BM862:BN862"/>
    <mergeCell ref="BO862:BQ862"/>
    <mergeCell ref="BS862:BT862"/>
    <mergeCell ref="BU862:CA862"/>
    <mergeCell ref="CB862:CH862"/>
    <mergeCell ref="AU862:AV862"/>
    <mergeCell ref="AW862:AX862"/>
    <mergeCell ref="AY862:AZ862"/>
    <mergeCell ref="BA862:BB862"/>
    <mergeCell ref="BC862:BD862"/>
    <mergeCell ref="BO859:BQ859"/>
    <mergeCell ref="BS859:BT859"/>
    <mergeCell ref="BU859:CA859"/>
    <mergeCell ref="CB859:CH859"/>
    <mergeCell ref="AU859:AV859"/>
    <mergeCell ref="AW859:AX859"/>
    <mergeCell ref="AY859:AZ859"/>
    <mergeCell ref="BA859:BB859"/>
    <mergeCell ref="BC859:BD859"/>
    <mergeCell ref="BE859:BF859"/>
    <mergeCell ref="BG859:BH859"/>
    <mergeCell ref="B859:C859"/>
    <mergeCell ref="D859:F859"/>
    <mergeCell ref="G859:H859"/>
    <mergeCell ref="K859:L859"/>
    <mergeCell ref="M859:N859"/>
    <mergeCell ref="O859:P859"/>
    <mergeCell ref="Q859:R859"/>
    <mergeCell ref="BM867:BN867"/>
    <mergeCell ref="BO867:BQ867"/>
    <mergeCell ref="AY867:AZ867"/>
    <mergeCell ref="BA867:BB867"/>
    <mergeCell ref="BC867:BD867"/>
    <mergeCell ref="BE867:BF867"/>
    <mergeCell ref="BG867:BH867"/>
    <mergeCell ref="BI867:BJ867"/>
    <mergeCell ref="BK867:BL867"/>
    <mergeCell ref="S866:T866"/>
    <mergeCell ref="U866:V866"/>
    <mergeCell ref="W866:X866"/>
    <mergeCell ref="Y866:Z866"/>
    <mergeCell ref="AA866:AB866"/>
    <mergeCell ref="AC866:AD866"/>
    <mergeCell ref="AE866:AF866"/>
    <mergeCell ref="AG866:AH866"/>
    <mergeCell ref="AI866:AJ866"/>
    <mergeCell ref="AK866:AL866"/>
    <mergeCell ref="AM866:AN866"/>
    <mergeCell ref="AO866:AP866"/>
    <mergeCell ref="AQ866:AR866"/>
    <mergeCell ref="AS866:AT866"/>
    <mergeCell ref="B866:C866"/>
    <mergeCell ref="D866:F866"/>
    <mergeCell ref="G866:H866"/>
    <mergeCell ref="K866:L866"/>
    <mergeCell ref="M866:N866"/>
    <mergeCell ref="O866:P866"/>
    <mergeCell ref="Q866:R866"/>
    <mergeCell ref="B867:C867"/>
    <mergeCell ref="D867:F867"/>
    <mergeCell ref="G867:H867"/>
    <mergeCell ref="K867:L867"/>
    <mergeCell ref="M867:N867"/>
    <mergeCell ref="O867:P867"/>
    <mergeCell ref="Q867:R867"/>
    <mergeCell ref="S867:T867"/>
    <mergeCell ref="U867:V867"/>
    <mergeCell ref="W867:X867"/>
    <mergeCell ref="Y867:Z867"/>
    <mergeCell ref="AA867:AB867"/>
    <mergeCell ref="AC867:AD867"/>
    <mergeCell ref="AE867:AF867"/>
    <mergeCell ref="AU866:AV866"/>
    <mergeCell ref="AW866:AX866"/>
    <mergeCell ref="B856:C856"/>
    <mergeCell ref="D856:F856"/>
    <mergeCell ref="G856:H856"/>
    <mergeCell ref="K856:L856"/>
    <mergeCell ref="M856:N856"/>
    <mergeCell ref="O856:P856"/>
    <mergeCell ref="Q856:R856"/>
    <mergeCell ref="AU858:AV858"/>
    <mergeCell ref="AW858:AX858"/>
    <mergeCell ref="AG858:AH858"/>
    <mergeCell ref="AI858:AJ858"/>
    <mergeCell ref="AK858:AL858"/>
    <mergeCell ref="AM858:AN858"/>
    <mergeCell ref="AO858:AP858"/>
    <mergeCell ref="AQ858:AR858"/>
    <mergeCell ref="AS858:AT858"/>
    <mergeCell ref="S859:T859"/>
    <mergeCell ref="U859:V859"/>
    <mergeCell ref="W859:X859"/>
    <mergeCell ref="Y859:Z859"/>
    <mergeCell ref="AA859:AB859"/>
    <mergeCell ref="AC859:AD859"/>
    <mergeCell ref="AE859:AF859"/>
    <mergeCell ref="AG859:AH859"/>
    <mergeCell ref="AI859:AJ859"/>
    <mergeCell ref="AK859:AL859"/>
    <mergeCell ref="AM859:AN859"/>
    <mergeCell ref="AO859:AP859"/>
    <mergeCell ref="AQ859:AR859"/>
    <mergeCell ref="AS859:AT859"/>
    <mergeCell ref="BI859:BJ859"/>
    <mergeCell ref="BK859:BL859"/>
    <mergeCell ref="BM859:BN859"/>
    <mergeCell ref="BS855:BT855"/>
    <mergeCell ref="BU855:CA855"/>
    <mergeCell ref="CB855:CH855"/>
    <mergeCell ref="BI854:BJ854"/>
    <mergeCell ref="BK854:BL854"/>
    <mergeCell ref="BM854:BN854"/>
    <mergeCell ref="BO854:BQ854"/>
    <mergeCell ref="BS854:BT854"/>
    <mergeCell ref="BU854:CA854"/>
    <mergeCell ref="CB854:CH854"/>
    <mergeCell ref="AU855:AV855"/>
    <mergeCell ref="AW855:AX855"/>
    <mergeCell ref="AG855:AH855"/>
    <mergeCell ref="AI855:AJ855"/>
    <mergeCell ref="AK855:AL855"/>
    <mergeCell ref="AM855:AN855"/>
    <mergeCell ref="AO855:AP855"/>
    <mergeCell ref="AQ855:AR855"/>
    <mergeCell ref="AS855:AT855"/>
    <mergeCell ref="S856:T856"/>
    <mergeCell ref="U856:V856"/>
    <mergeCell ref="W856:X856"/>
    <mergeCell ref="Y856:Z856"/>
    <mergeCell ref="AA856:AB856"/>
    <mergeCell ref="AC856:AD856"/>
    <mergeCell ref="AE856:AF856"/>
    <mergeCell ref="AG856:AH856"/>
    <mergeCell ref="AI856:AJ856"/>
    <mergeCell ref="AK856:AL856"/>
    <mergeCell ref="AM856:AN856"/>
    <mergeCell ref="AO856:AP856"/>
    <mergeCell ref="AQ856:AR856"/>
    <mergeCell ref="AS856:AT856"/>
    <mergeCell ref="BI856:BJ856"/>
    <mergeCell ref="BK856:BL856"/>
    <mergeCell ref="BM856:BN856"/>
    <mergeCell ref="BO856:BQ856"/>
    <mergeCell ref="BS856:BT856"/>
    <mergeCell ref="BU856:CA856"/>
    <mergeCell ref="CB856:CH856"/>
    <mergeCell ref="AU856:AV856"/>
    <mergeCell ref="AW856:AX856"/>
    <mergeCell ref="AY856:AZ856"/>
    <mergeCell ref="BA856:BB856"/>
    <mergeCell ref="BC856:BD856"/>
    <mergeCell ref="BE856:BF856"/>
    <mergeCell ref="BG856:BH856"/>
    <mergeCell ref="BE853:BF853"/>
    <mergeCell ref="BG853:BH853"/>
    <mergeCell ref="B853:C853"/>
    <mergeCell ref="D853:F853"/>
    <mergeCell ref="G853:H853"/>
    <mergeCell ref="K853:L853"/>
    <mergeCell ref="M853:N853"/>
    <mergeCell ref="O853:P853"/>
    <mergeCell ref="Q853:R853"/>
    <mergeCell ref="BM855:BN855"/>
    <mergeCell ref="BO855:BQ855"/>
    <mergeCell ref="AY855:AZ855"/>
    <mergeCell ref="BA855:BB855"/>
    <mergeCell ref="BC855:BD855"/>
    <mergeCell ref="BE855:BF855"/>
    <mergeCell ref="BG855:BH855"/>
    <mergeCell ref="BI855:BJ855"/>
    <mergeCell ref="BK855:BL855"/>
    <mergeCell ref="S854:T854"/>
    <mergeCell ref="U854:V854"/>
    <mergeCell ref="W854:X854"/>
    <mergeCell ref="Y854:Z854"/>
    <mergeCell ref="AA854:AB854"/>
    <mergeCell ref="AC854:AD854"/>
    <mergeCell ref="AE854:AF854"/>
    <mergeCell ref="AG854:AH854"/>
    <mergeCell ref="AI854:AJ854"/>
    <mergeCell ref="AK854:AL854"/>
    <mergeCell ref="AM854:AN854"/>
    <mergeCell ref="AO854:AP854"/>
    <mergeCell ref="AQ854:AR854"/>
    <mergeCell ref="AS854:AT854"/>
    <mergeCell ref="B854:C854"/>
    <mergeCell ref="D854:F854"/>
    <mergeCell ref="G854:H854"/>
    <mergeCell ref="K854:L854"/>
    <mergeCell ref="M854:N854"/>
    <mergeCell ref="O854:P854"/>
    <mergeCell ref="Q854:R854"/>
    <mergeCell ref="B855:C855"/>
    <mergeCell ref="D855:F855"/>
    <mergeCell ref="G855:H855"/>
    <mergeCell ref="K855:L855"/>
    <mergeCell ref="M855:N855"/>
    <mergeCell ref="O855:P855"/>
    <mergeCell ref="Q855:R855"/>
    <mergeCell ref="S855:T855"/>
    <mergeCell ref="U855:V855"/>
    <mergeCell ref="W855:X855"/>
    <mergeCell ref="Y855:Z855"/>
    <mergeCell ref="AA855:AB855"/>
    <mergeCell ref="AC855:AD855"/>
    <mergeCell ref="AE855:AF855"/>
    <mergeCell ref="AU854:AV854"/>
    <mergeCell ref="AW854:AX854"/>
    <mergeCell ref="AY854:AZ854"/>
    <mergeCell ref="BA854:BB854"/>
    <mergeCell ref="BC854:BD854"/>
    <mergeCell ref="BE854:BF854"/>
    <mergeCell ref="BG854:BH854"/>
    <mergeCell ref="B851:C851"/>
    <mergeCell ref="D851:F851"/>
    <mergeCell ref="G851:H851"/>
    <mergeCell ref="K851:L851"/>
    <mergeCell ref="M851:N851"/>
    <mergeCell ref="O851:P851"/>
    <mergeCell ref="Q851:R851"/>
    <mergeCell ref="B852:C852"/>
    <mergeCell ref="D852:F852"/>
    <mergeCell ref="G852:H852"/>
    <mergeCell ref="K852:L852"/>
    <mergeCell ref="M852:N852"/>
    <mergeCell ref="O852:P852"/>
    <mergeCell ref="Q852:R852"/>
    <mergeCell ref="S852:T852"/>
    <mergeCell ref="U852:V852"/>
    <mergeCell ref="W852:X852"/>
    <mergeCell ref="Y852:Z852"/>
    <mergeCell ref="AA852:AB852"/>
    <mergeCell ref="AC852:AD852"/>
    <mergeCell ref="AE852:AF852"/>
    <mergeCell ref="AU851:AV851"/>
    <mergeCell ref="AW851:AX851"/>
    <mergeCell ref="AY851:AZ851"/>
    <mergeCell ref="BA851:BB851"/>
    <mergeCell ref="BC851:BD851"/>
    <mergeCell ref="BE851:BF851"/>
    <mergeCell ref="BG851:BH851"/>
    <mergeCell ref="BS852:BT852"/>
    <mergeCell ref="BU852:CA852"/>
    <mergeCell ref="CB852:CH852"/>
    <mergeCell ref="BI851:BJ851"/>
    <mergeCell ref="BK851:BL851"/>
    <mergeCell ref="BM851:BN851"/>
    <mergeCell ref="BO851:BQ851"/>
    <mergeCell ref="BS851:BT851"/>
    <mergeCell ref="BU851:CA851"/>
    <mergeCell ref="CB851:CH851"/>
    <mergeCell ref="AU852:AV852"/>
    <mergeCell ref="AW852:AX852"/>
    <mergeCell ref="AG852:AH852"/>
    <mergeCell ref="AI852:AJ852"/>
    <mergeCell ref="AK852:AL852"/>
    <mergeCell ref="AM852:AN852"/>
    <mergeCell ref="AO852:AP852"/>
    <mergeCell ref="AQ852:AR852"/>
    <mergeCell ref="AS852:AT852"/>
    <mergeCell ref="AY857:AZ857"/>
    <mergeCell ref="BA857:BB857"/>
    <mergeCell ref="BC857:BD857"/>
    <mergeCell ref="BE857:BF857"/>
    <mergeCell ref="BG857:BH857"/>
    <mergeCell ref="BS858:BT858"/>
    <mergeCell ref="BU858:CA858"/>
    <mergeCell ref="CB858:CH858"/>
    <mergeCell ref="BI857:BJ857"/>
    <mergeCell ref="BK857:BL857"/>
    <mergeCell ref="BM857:BN857"/>
    <mergeCell ref="BO857:BQ857"/>
    <mergeCell ref="BS857:BT857"/>
    <mergeCell ref="BU857:CA857"/>
    <mergeCell ref="CB857:CH857"/>
    <mergeCell ref="BM852:BN852"/>
    <mergeCell ref="BO852:BQ852"/>
    <mergeCell ref="AY852:AZ852"/>
    <mergeCell ref="BA852:BB852"/>
    <mergeCell ref="BC852:BD852"/>
    <mergeCell ref="BE852:BF852"/>
    <mergeCell ref="BG852:BH852"/>
    <mergeCell ref="BI852:BJ852"/>
    <mergeCell ref="BK852:BL852"/>
    <mergeCell ref="S851:T851"/>
    <mergeCell ref="U851:V851"/>
    <mergeCell ref="W851:X851"/>
    <mergeCell ref="Y851:Z851"/>
    <mergeCell ref="AA851:AB851"/>
    <mergeCell ref="AC851:AD851"/>
    <mergeCell ref="AE851:AF851"/>
    <mergeCell ref="AG851:AH851"/>
    <mergeCell ref="AI851:AJ851"/>
    <mergeCell ref="AK851:AL851"/>
    <mergeCell ref="AM851:AN851"/>
    <mergeCell ref="AO851:AP851"/>
    <mergeCell ref="AQ851:AR851"/>
    <mergeCell ref="AS851:AT851"/>
    <mergeCell ref="S853:T853"/>
    <mergeCell ref="U853:V853"/>
    <mergeCell ref="W853:X853"/>
    <mergeCell ref="Y853:Z853"/>
    <mergeCell ref="AA853:AB853"/>
    <mergeCell ref="AC853:AD853"/>
    <mergeCell ref="AE853:AF853"/>
    <mergeCell ref="AG853:AH853"/>
    <mergeCell ref="AI853:AJ853"/>
    <mergeCell ref="AK853:AL853"/>
    <mergeCell ref="AM853:AN853"/>
    <mergeCell ref="AO853:AP853"/>
    <mergeCell ref="AQ853:AR853"/>
    <mergeCell ref="AS853:AT853"/>
    <mergeCell ref="BI853:BJ853"/>
    <mergeCell ref="BK853:BL853"/>
    <mergeCell ref="BM853:BN853"/>
    <mergeCell ref="BO853:BQ853"/>
    <mergeCell ref="BS853:BT853"/>
    <mergeCell ref="BU853:CA853"/>
    <mergeCell ref="CB853:CH853"/>
    <mergeCell ref="AU853:AV853"/>
    <mergeCell ref="AW853:AX853"/>
    <mergeCell ref="AY853:AZ853"/>
    <mergeCell ref="BA853:BB853"/>
    <mergeCell ref="BC853:BD853"/>
    <mergeCell ref="BO850:BQ850"/>
    <mergeCell ref="BS850:BT850"/>
    <mergeCell ref="BU850:CA850"/>
    <mergeCell ref="CB850:CH850"/>
    <mergeCell ref="AU850:AV850"/>
    <mergeCell ref="AW850:AX850"/>
    <mergeCell ref="AY850:AZ850"/>
    <mergeCell ref="BA850:BB850"/>
    <mergeCell ref="BC850:BD850"/>
    <mergeCell ref="BE850:BF850"/>
    <mergeCell ref="BG850:BH850"/>
    <mergeCell ref="B850:C850"/>
    <mergeCell ref="D850:F850"/>
    <mergeCell ref="G850:H850"/>
    <mergeCell ref="K850:L850"/>
    <mergeCell ref="M850:N850"/>
    <mergeCell ref="O850:P850"/>
    <mergeCell ref="Q850:R850"/>
    <mergeCell ref="BM858:BN858"/>
    <mergeCell ref="BO858:BQ858"/>
    <mergeCell ref="AY858:AZ858"/>
    <mergeCell ref="BA858:BB858"/>
    <mergeCell ref="BC858:BD858"/>
    <mergeCell ref="BE858:BF858"/>
    <mergeCell ref="BG858:BH858"/>
    <mergeCell ref="BI858:BJ858"/>
    <mergeCell ref="BK858:BL858"/>
    <mergeCell ref="S857:T857"/>
    <mergeCell ref="U857:V857"/>
    <mergeCell ref="W857:X857"/>
    <mergeCell ref="Y857:Z857"/>
    <mergeCell ref="AA857:AB857"/>
    <mergeCell ref="AC857:AD857"/>
    <mergeCell ref="AE857:AF857"/>
    <mergeCell ref="AG857:AH857"/>
    <mergeCell ref="AI857:AJ857"/>
    <mergeCell ref="AK857:AL857"/>
    <mergeCell ref="AM857:AN857"/>
    <mergeCell ref="AO857:AP857"/>
    <mergeCell ref="AQ857:AR857"/>
    <mergeCell ref="AS857:AT857"/>
    <mergeCell ref="B857:C857"/>
    <mergeCell ref="D857:F857"/>
    <mergeCell ref="G857:H857"/>
    <mergeCell ref="K857:L857"/>
    <mergeCell ref="M857:N857"/>
    <mergeCell ref="O857:P857"/>
    <mergeCell ref="Q857:R857"/>
    <mergeCell ref="B858:C858"/>
    <mergeCell ref="D858:F858"/>
    <mergeCell ref="G858:H858"/>
    <mergeCell ref="K858:L858"/>
    <mergeCell ref="M858:N858"/>
    <mergeCell ref="O858:P858"/>
    <mergeCell ref="Q858:R858"/>
    <mergeCell ref="S858:T858"/>
    <mergeCell ref="U858:V858"/>
    <mergeCell ref="W858:X858"/>
    <mergeCell ref="Y858:Z858"/>
    <mergeCell ref="AA858:AB858"/>
    <mergeCell ref="AC858:AD858"/>
    <mergeCell ref="AE858:AF858"/>
    <mergeCell ref="AU857:AV857"/>
    <mergeCell ref="AW857:AX857"/>
    <mergeCell ref="B847:C847"/>
    <mergeCell ref="D847:F847"/>
    <mergeCell ref="G847:H847"/>
    <mergeCell ref="K847:L847"/>
    <mergeCell ref="M847:N847"/>
    <mergeCell ref="O847:P847"/>
    <mergeCell ref="Q847:R847"/>
    <mergeCell ref="AU849:AV849"/>
    <mergeCell ref="AW849:AX849"/>
    <mergeCell ref="AG849:AH849"/>
    <mergeCell ref="AI849:AJ849"/>
    <mergeCell ref="AK849:AL849"/>
    <mergeCell ref="AM849:AN849"/>
    <mergeCell ref="AO849:AP849"/>
    <mergeCell ref="AQ849:AR849"/>
    <mergeCell ref="AS849:AT849"/>
    <mergeCell ref="S850:T850"/>
    <mergeCell ref="U850:V850"/>
    <mergeCell ref="W850:X850"/>
    <mergeCell ref="Y850:Z850"/>
    <mergeCell ref="AA850:AB850"/>
    <mergeCell ref="AC850:AD850"/>
    <mergeCell ref="AE850:AF850"/>
    <mergeCell ref="AG850:AH850"/>
    <mergeCell ref="AI850:AJ850"/>
    <mergeCell ref="AK850:AL850"/>
    <mergeCell ref="AM850:AN850"/>
    <mergeCell ref="AO850:AP850"/>
    <mergeCell ref="AQ850:AR850"/>
    <mergeCell ref="AS850:AT850"/>
    <mergeCell ref="BI850:BJ850"/>
    <mergeCell ref="BK850:BL850"/>
    <mergeCell ref="BM850:BN850"/>
    <mergeCell ref="BS846:BT846"/>
    <mergeCell ref="BU846:CA846"/>
    <mergeCell ref="CB846:CH846"/>
    <mergeCell ref="BI845:BJ845"/>
    <mergeCell ref="BK845:BL845"/>
    <mergeCell ref="BM845:BN845"/>
    <mergeCell ref="BO845:BQ845"/>
    <mergeCell ref="BS845:BT845"/>
    <mergeCell ref="BU845:CA845"/>
    <mergeCell ref="CB845:CH845"/>
    <mergeCell ref="AU846:AV846"/>
    <mergeCell ref="AW846:AX846"/>
    <mergeCell ref="AG846:AH846"/>
    <mergeCell ref="AI846:AJ846"/>
    <mergeCell ref="AK846:AL846"/>
    <mergeCell ref="AM846:AN846"/>
    <mergeCell ref="AO846:AP846"/>
    <mergeCell ref="AQ846:AR846"/>
    <mergeCell ref="AS846:AT846"/>
    <mergeCell ref="S847:T847"/>
    <mergeCell ref="U847:V847"/>
    <mergeCell ref="W847:X847"/>
    <mergeCell ref="Y847:Z847"/>
    <mergeCell ref="AA847:AB847"/>
    <mergeCell ref="AC847:AD847"/>
    <mergeCell ref="AE847:AF847"/>
    <mergeCell ref="AG847:AH847"/>
    <mergeCell ref="AI847:AJ847"/>
    <mergeCell ref="AK847:AL847"/>
    <mergeCell ref="AM847:AN847"/>
    <mergeCell ref="AO847:AP847"/>
    <mergeCell ref="AQ847:AR847"/>
    <mergeCell ref="AS847:AT847"/>
    <mergeCell ref="BI847:BJ847"/>
    <mergeCell ref="BK847:BL847"/>
    <mergeCell ref="BM847:BN847"/>
    <mergeCell ref="BO847:BQ847"/>
    <mergeCell ref="BS847:BT847"/>
    <mergeCell ref="BU847:CA847"/>
    <mergeCell ref="CB847:CH847"/>
    <mergeCell ref="AU847:AV847"/>
    <mergeCell ref="AW847:AX847"/>
    <mergeCell ref="AY847:AZ847"/>
    <mergeCell ref="BA847:BB847"/>
    <mergeCell ref="BC847:BD847"/>
    <mergeCell ref="BE847:BF847"/>
    <mergeCell ref="BG847:BH847"/>
    <mergeCell ref="BE844:BF844"/>
    <mergeCell ref="BG844:BH844"/>
    <mergeCell ref="B844:C844"/>
    <mergeCell ref="D844:F844"/>
    <mergeCell ref="G844:H844"/>
    <mergeCell ref="K844:L844"/>
    <mergeCell ref="M844:N844"/>
    <mergeCell ref="O844:P844"/>
    <mergeCell ref="Q844:R844"/>
    <mergeCell ref="BM846:BN846"/>
    <mergeCell ref="BO846:BQ846"/>
    <mergeCell ref="AY846:AZ846"/>
    <mergeCell ref="BA846:BB846"/>
    <mergeCell ref="BC846:BD846"/>
    <mergeCell ref="BE846:BF846"/>
    <mergeCell ref="BG846:BH846"/>
    <mergeCell ref="BI846:BJ846"/>
    <mergeCell ref="BK846:BL846"/>
    <mergeCell ref="S845:T845"/>
    <mergeCell ref="U845:V845"/>
    <mergeCell ref="W845:X845"/>
    <mergeCell ref="Y845:Z845"/>
    <mergeCell ref="AA845:AB845"/>
    <mergeCell ref="AC845:AD845"/>
    <mergeCell ref="AE845:AF845"/>
    <mergeCell ref="AG845:AH845"/>
    <mergeCell ref="AI845:AJ845"/>
    <mergeCell ref="AK845:AL845"/>
    <mergeCell ref="AM845:AN845"/>
    <mergeCell ref="AO845:AP845"/>
    <mergeCell ref="AQ845:AR845"/>
    <mergeCell ref="AS845:AT845"/>
    <mergeCell ref="B845:C845"/>
    <mergeCell ref="D845:F845"/>
    <mergeCell ref="G845:H845"/>
    <mergeCell ref="K845:L845"/>
    <mergeCell ref="M845:N845"/>
    <mergeCell ref="O845:P845"/>
    <mergeCell ref="Q845:R845"/>
    <mergeCell ref="B846:C846"/>
    <mergeCell ref="D846:F846"/>
    <mergeCell ref="G846:H846"/>
    <mergeCell ref="K846:L846"/>
    <mergeCell ref="M846:N846"/>
    <mergeCell ref="O846:P846"/>
    <mergeCell ref="Q846:R846"/>
    <mergeCell ref="S846:T846"/>
    <mergeCell ref="U846:V846"/>
    <mergeCell ref="W846:X846"/>
    <mergeCell ref="Y846:Z846"/>
    <mergeCell ref="AA846:AB846"/>
    <mergeCell ref="AC846:AD846"/>
    <mergeCell ref="AE846:AF846"/>
    <mergeCell ref="AU845:AV845"/>
    <mergeCell ref="AW845:AX845"/>
    <mergeCell ref="AY845:AZ845"/>
    <mergeCell ref="BA845:BB845"/>
    <mergeCell ref="BC845:BD845"/>
    <mergeCell ref="BE845:BF845"/>
    <mergeCell ref="BG845:BH845"/>
    <mergeCell ref="B842:C842"/>
    <mergeCell ref="D842:F842"/>
    <mergeCell ref="G842:H842"/>
    <mergeCell ref="K842:L842"/>
    <mergeCell ref="M842:N842"/>
    <mergeCell ref="O842:P842"/>
    <mergeCell ref="Q842:R842"/>
    <mergeCell ref="B843:C843"/>
    <mergeCell ref="D843:F843"/>
    <mergeCell ref="G843:H843"/>
    <mergeCell ref="K843:L843"/>
    <mergeCell ref="M843:N843"/>
    <mergeCell ref="O843:P843"/>
    <mergeCell ref="Q843:R843"/>
    <mergeCell ref="S843:T843"/>
    <mergeCell ref="U843:V843"/>
    <mergeCell ref="W843:X843"/>
    <mergeCell ref="Y843:Z843"/>
    <mergeCell ref="AA843:AB843"/>
    <mergeCell ref="AC843:AD843"/>
    <mergeCell ref="AE843:AF843"/>
    <mergeCell ref="AU842:AV842"/>
    <mergeCell ref="AW842:AX842"/>
    <mergeCell ref="AY842:AZ842"/>
    <mergeCell ref="BA842:BB842"/>
    <mergeCell ref="BC842:BD842"/>
    <mergeCell ref="BE842:BF842"/>
    <mergeCell ref="BG842:BH842"/>
    <mergeCell ref="BS843:BT843"/>
    <mergeCell ref="BU843:CA843"/>
    <mergeCell ref="CB843:CH843"/>
    <mergeCell ref="BI842:BJ842"/>
    <mergeCell ref="BK842:BL842"/>
    <mergeCell ref="BM842:BN842"/>
    <mergeCell ref="BO842:BQ842"/>
    <mergeCell ref="BS842:BT842"/>
    <mergeCell ref="BU842:CA842"/>
    <mergeCell ref="CB842:CH842"/>
    <mergeCell ref="AU843:AV843"/>
    <mergeCell ref="AW843:AX843"/>
    <mergeCell ref="AG843:AH843"/>
    <mergeCell ref="AI843:AJ843"/>
    <mergeCell ref="AK843:AL843"/>
    <mergeCell ref="AM843:AN843"/>
    <mergeCell ref="AO843:AP843"/>
    <mergeCell ref="AQ843:AR843"/>
    <mergeCell ref="AS843:AT843"/>
    <mergeCell ref="AY848:AZ848"/>
    <mergeCell ref="BA848:BB848"/>
    <mergeCell ref="BC848:BD848"/>
    <mergeCell ref="BE848:BF848"/>
    <mergeCell ref="BG848:BH848"/>
    <mergeCell ref="BS849:BT849"/>
    <mergeCell ref="BU849:CA849"/>
    <mergeCell ref="CB849:CH849"/>
    <mergeCell ref="BI848:BJ848"/>
    <mergeCell ref="BK848:BL848"/>
    <mergeCell ref="BM848:BN848"/>
    <mergeCell ref="BO848:BQ848"/>
    <mergeCell ref="BS848:BT848"/>
    <mergeCell ref="BU848:CA848"/>
    <mergeCell ref="CB848:CH848"/>
    <mergeCell ref="BM843:BN843"/>
    <mergeCell ref="BO843:BQ843"/>
    <mergeCell ref="AY843:AZ843"/>
    <mergeCell ref="BA843:BB843"/>
    <mergeCell ref="BC843:BD843"/>
    <mergeCell ref="BE843:BF843"/>
    <mergeCell ref="BG843:BH843"/>
    <mergeCell ref="BI843:BJ843"/>
    <mergeCell ref="BK843:BL843"/>
    <mergeCell ref="S842:T842"/>
    <mergeCell ref="U842:V842"/>
    <mergeCell ref="W842:X842"/>
    <mergeCell ref="Y842:Z842"/>
    <mergeCell ref="AA842:AB842"/>
    <mergeCell ref="AC842:AD842"/>
    <mergeCell ref="AE842:AF842"/>
    <mergeCell ref="AG842:AH842"/>
    <mergeCell ref="AI842:AJ842"/>
    <mergeCell ref="AK842:AL842"/>
    <mergeCell ref="AM842:AN842"/>
    <mergeCell ref="AO842:AP842"/>
    <mergeCell ref="AQ842:AR842"/>
    <mergeCell ref="AS842:AT842"/>
    <mergeCell ref="S844:T844"/>
    <mergeCell ref="U844:V844"/>
    <mergeCell ref="W844:X844"/>
    <mergeCell ref="Y844:Z844"/>
    <mergeCell ref="AA844:AB844"/>
    <mergeCell ref="AC844:AD844"/>
    <mergeCell ref="AE844:AF844"/>
    <mergeCell ref="AG844:AH844"/>
    <mergeCell ref="AI844:AJ844"/>
    <mergeCell ref="AK844:AL844"/>
    <mergeCell ref="AM844:AN844"/>
    <mergeCell ref="AO844:AP844"/>
    <mergeCell ref="AQ844:AR844"/>
    <mergeCell ref="AS844:AT844"/>
    <mergeCell ref="BI844:BJ844"/>
    <mergeCell ref="BK844:BL844"/>
    <mergeCell ref="BM844:BN844"/>
    <mergeCell ref="BO844:BQ844"/>
    <mergeCell ref="BS844:BT844"/>
    <mergeCell ref="BU844:CA844"/>
    <mergeCell ref="CB844:CH844"/>
    <mergeCell ref="AU844:AV844"/>
    <mergeCell ref="AW844:AX844"/>
    <mergeCell ref="AY844:AZ844"/>
    <mergeCell ref="BA844:BB844"/>
    <mergeCell ref="BC844:BD844"/>
    <mergeCell ref="BO841:BQ841"/>
    <mergeCell ref="BS841:BT841"/>
    <mergeCell ref="BU841:CA841"/>
    <mergeCell ref="CB841:CH841"/>
    <mergeCell ref="AU841:AV841"/>
    <mergeCell ref="AW841:AX841"/>
    <mergeCell ref="AY841:AZ841"/>
    <mergeCell ref="BA841:BB841"/>
    <mergeCell ref="BC841:BD841"/>
    <mergeCell ref="BE841:BF841"/>
    <mergeCell ref="BG841:BH841"/>
    <mergeCell ref="B841:C841"/>
    <mergeCell ref="D841:F841"/>
    <mergeCell ref="G841:H841"/>
    <mergeCell ref="K841:L841"/>
    <mergeCell ref="M841:N841"/>
    <mergeCell ref="O841:P841"/>
    <mergeCell ref="Q841:R841"/>
    <mergeCell ref="BM849:BN849"/>
    <mergeCell ref="BO849:BQ849"/>
    <mergeCell ref="AY849:AZ849"/>
    <mergeCell ref="BA849:BB849"/>
    <mergeCell ref="BC849:BD849"/>
    <mergeCell ref="BE849:BF849"/>
    <mergeCell ref="BG849:BH849"/>
    <mergeCell ref="BI849:BJ849"/>
    <mergeCell ref="BK849:BL849"/>
    <mergeCell ref="S848:T848"/>
    <mergeCell ref="U848:V848"/>
    <mergeCell ref="W848:X848"/>
    <mergeCell ref="Y848:Z848"/>
    <mergeCell ref="AA848:AB848"/>
    <mergeCell ref="AC848:AD848"/>
    <mergeCell ref="AE848:AF848"/>
    <mergeCell ref="AG848:AH848"/>
    <mergeCell ref="AI848:AJ848"/>
    <mergeCell ref="AK848:AL848"/>
    <mergeCell ref="AM848:AN848"/>
    <mergeCell ref="AO848:AP848"/>
    <mergeCell ref="AQ848:AR848"/>
    <mergeCell ref="AS848:AT848"/>
    <mergeCell ref="B848:C848"/>
    <mergeCell ref="D848:F848"/>
    <mergeCell ref="G848:H848"/>
    <mergeCell ref="K848:L848"/>
    <mergeCell ref="M848:N848"/>
    <mergeCell ref="O848:P848"/>
    <mergeCell ref="Q848:R848"/>
    <mergeCell ref="B849:C849"/>
    <mergeCell ref="D849:F849"/>
    <mergeCell ref="G849:H849"/>
    <mergeCell ref="K849:L849"/>
    <mergeCell ref="M849:N849"/>
    <mergeCell ref="O849:P849"/>
    <mergeCell ref="Q849:R849"/>
    <mergeCell ref="S849:T849"/>
    <mergeCell ref="U849:V849"/>
    <mergeCell ref="W849:X849"/>
    <mergeCell ref="Y849:Z849"/>
    <mergeCell ref="AA849:AB849"/>
    <mergeCell ref="AC849:AD849"/>
    <mergeCell ref="AE849:AF849"/>
    <mergeCell ref="AU848:AV848"/>
    <mergeCell ref="AW848:AX848"/>
    <mergeCell ref="B838:C838"/>
    <mergeCell ref="D838:F838"/>
    <mergeCell ref="G838:H838"/>
    <mergeCell ref="K838:L838"/>
    <mergeCell ref="M838:N838"/>
    <mergeCell ref="O838:P838"/>
    <mergeCell ref="Q838:R838"/>
    <mergeCell ref="AU840:AV840"/>
    <mergeCell ref="AW840:AX840"/>
    <mergeCell ref="AG840:AH840"/>
    <mergeCell ref="AI840:AJ840"/>
    <mergeCell ref="AK840:AL840"/>
    <mergeCell ref="AM840:AN840"/>
    <mergeCell ref="AO840:AP840"/>
    <mergeCell ref="AQ840:AR840"/>
    <mergeCell ref="AS840:AT840"/>
    <mergeCell ref="S841:T841"/>
    <mergeCell ref="U841:V841"/>
    <mergeCell ref="W841:X841"/>
    <mergeCell ref="Y841:Z841"/>
    <mergeCell ref="AA841:AB841"/>
    <mergeCell ref="AC841:AD841"/>
    <mergeCell ref="AE841:AF841"/>
    <mergeCell ref="AG841:AH841"/>
    <mergeCell ref="AI841:AJ841"/>
    <mergeCell ref="AK841:AL841"/>
    <mergeCell ref="AM841:AN841"/>
    <mergeCell ref="AO841:AP841"/>
    <mergeCell ref="AQ841:AR841"/>
    <mergeCell ref="AS841:AT841"/>
    <mergeCell ref="BI841:BJ841"/>
    <mergeCell ref="BK841:BL841"/>
    <mergeCell ref="BM841:BN841"/>
    <mergeCell ref="BS837:BT837"/>
    <mergeCell ref="BU837:CA837"/>
    <mergeCell ref="CB837:CH837"/>
    <mergeCell ref="BI836:BJ836"/>
    <mergeCell ref="BK836:BL836"/>
    <mergeCell ref="BM836:BN836"/>
    <mergeCell ref="BO836:BQ836"/>
    <mergeCell ref="BS836:BT836"/>
    <mergeCell ref="BU836:CA836"/>
    <mergeCell ref="CB836:CH836"/>
    <mergeCell ref="AU837:AV837"/>
    <mergeCell ref="AW837:AX837"/>
    <mergeCell ref="AG837:AH837"/>
    <mergeCell ref="AI837:AJ837"/>
    <mergeCell ref="AK837:AL837"/>
    <mergeCell ref="AM837:AN837"/>
    <mergeCell ref="AO837:AP837"/>
    <mergeCell ref="AQ837:AR837"/>
    <mergeCell ref="AS837:AT837"/>
    <mergeCell ref="S838:T838"/>
    <mergeCell ref="U838:V838"/>
    <mergeCell ref="W838:X838"/>
    <mergeCell ref="Y838:Z838"/>
    <mergeCell ref="AA838:AB838"/>
    <mergeCell ref="AC838:AD838"/>
    <mergeCell ref="AE838:AF838"/>
    <mergeCell ref="AG838:AH838"/>
    <mergeCell ref="AI838:AJ838"/>
    <mergeCell ref="AK838:AL838"/>
    <mergeCell ref="AM838:AN838"/>
    <mergeCell ref="AO838:AP838"/>
    <mergeCell ref="AQ838:AR838"/>
    <mergeCell ref="AS838:AT838"/>
    <mergeCell ref="BI838:BJ838"/>
    <mergeCell ref="BK838:BL838"/>
    <mergeCell ref="BM838:BN838"/>
    <mergeCell ref="BO838:BQ838"/>
    <mergeCell ref="BS838:BT838"/>
    <mergeCell ref="BU838:CA838"/>
    <mergeCell ref="CB838:CH838"/>
    <mergeCell ref="AU838:AV838"/>
    <mergeCell ref="AW838:AX838"/>
    <mergeCell ref="AY838:AZ838"/>
    <mergeCell ref="BA838:BB838"/>
    <mergeCell ref="BC838:BD838"/>
    <mergeCell ref="BE838:BF838"/>
    <mergeCell ref="BG838:BH838"/>
    <mergeCell ref="BE835:BF835"/>
    <mergeCell ref="BG835:BH835"/>
    <mergeCell ref="B835:C835"/>
    <mergeCell ref="D835:F835"/>
    <mergeCell ref="G835:H835"/>
    <mergeCell ref="K835:L835"/>
    <mergeCell ref="M835:N835"/>
    <mergeCell ref="O835:P835"/>
    <mergeCell ref="Q835:R835"/>
    <mergeCell ref="BM837:BN837"/>
    <mergeCell ref="BO837:BQ837"/>
    <mergeCell ref="AY837:AZ837"/>
    <mergeCell ref="BA837:BB837"/>
    <mergeCell ref="BC837:BD837"/>
    <mergeCell ref="BE837:BF837"/>
    <mergeCell ref="BG837:BH837"/>
    <mergeCell ref="BI837:BJ837"/>
    <mergeCell ref="BK837:BL837"/>
    <mergeCell ref="S836:T836"/>
    <mergeCell ref="U836:V836"/>
    <mergeCell ref="W836:X836"/>
    <mergeCell ref="Y836:Z836"/>
    <mergeCell ref="AA836:AB836"/>
    <mergeCell ref="AC836:AD836"/>
    <mergeCell ref="AE836:AF836"/>
    <mergeCell ref="AG836:AH836"/>
    <mergeCell ref="AI836:AJ836"/>
    <mergeCell ref="AK836:AL836"/>
    <mergeCell ref="AM836:AN836"/>
    <mergeCell ref="AO836:AP836"/>
    <mergeCell ref="AQ836:AR836"/>
    <mergeCell ref="AS836:AT836"/>
    <mergeCell ref="B836:C836"/>
    <mergeCell ref="D836:F836"/>
    <mergeCell ref="G836:H836"/>
    <mergeCell ref="K836:L836"/>
    <mergeCell ref="M836:N836"/>
    <mergeCell ref="O836:P836"/>
    <mergeCell ref="Q836:R836"/>
    <mergeCell ref="B837:C837"/>
    <mergeCell ref="D837:F837"/>
    <mergeCell ref="G837:H837"/>
    <mergeCell ref="K837:L837"/>
    <mergeCell ref="M837:N837"/>
    <mergeCell ref="O837:P837"/>
    <mergeCell ref="Q837:R837"/>
    <mergeCell ref="S837:T837"/>
    <mergeCell ref="U837:V837"/>
    <mergeCell ref="W837:X837"/>
    <mergeCell ref="Y837:Z837"/>
    <mergeCell ref="AA837:AB837"/>
    <mergeCell ref="AC837:AD837"/>
    <mergeCell ref="AE837:AF837"/>
    <mergeCell ref="AU836:AV836"/>
    <mergeCell ref="AW836:AX836"/>
    <mergeCell ref="AY836:AZ836"/>
    <mergeCell ref="BA836:BB836"/>
    <mergeCell ref="BC836:BD836"/>
    <mergeCell ref="BE836:BF836"/>
    <mergeCell ref="BG836:BH836"/>
    <mergeCell ref="B833:C833"/>
    <mergeCell ref="D833:F833"/>
    <mergeCell ref="G833:H833"/>
    <mergeCell ref="K833:L833"/>
    <mergeCell ref="M833:N833"/>
    <mergeCell ref="O833:P833"/>
    <mergeCell ref="Q833:R833"/>
    <mergeCell ref="B834:C834"/>
    <mergeCell ref="D834:F834"/>
    <mergeCell ref="G834:H834"/>
    <mergeCell ref="K834:L834"/>
    <mergeCell ref="M834:N834"/>
    <mergeCell ref="O834:P834"/>
    <mergeCell ref="Q834:R834"/>
    <mergeCell ref="S834:T834"/>
    <mergeCell ref="U834:V834"/>
    <mergeCell ref="W834:X834"/>
    <mergeCell ref="Y834:Z834"/>
    <mergeCell ref="AA834:AB834"/>
    <mergeCell ref="AC834:AD834"/>
    <mergeCell ref="AE834:AF834"/>
    <mergeCell ref="AU833:AV833"/>
    <mergeCell ref="AW833:AX833"/>
    <mergeCell ref="AY833:AZ833"/>
    <mergeCell ref="BA833:BB833"/>
    <mergeCell ref="BC833:BD833"/>
    <mergeCell ref="BE833:BF833"/>
    <mergeCell ref="BG833:BH833"/>
    <mergeCell ref="BS834:BT834"/>
    <mergeCell ref="BU834:CA834"/>
    <mergeCell ref="CB834:CH834"/>
    <mergeCell ref="BI833:BJ833"/>
    <mergeCell ref="BK833:BL833"/>
    <mergeCell ref="BM833:BN833"/>
    <mergeCell ref="BO833:BQ833"/>
    <mergeCell ref="BS833:BT833"/>
    <mergeCell ref="BU833:CA833"/>
    <mergeCell ref="CB833:CH833"/>
    <mergeCell ref="AU834:AV834"/>
    <mergeCell ref="AW834:AX834"/>
    <mergeCell ref="AG834:AH834"/>
    <mergeCell ref="AI834:AJ834"/>
    <mergeCell ref="AK834:AL834"/>
    <mergeCell ref="AM834:AN834"/>
    <mergeCell ref="AO834:AP834"/>
    <mergeCell ref="AQ834:AR834"/>
    <mergeCell ref="AS834:AT834"/>
    <mergeCell ref="AY839:AZ839"/>
    <mergeCell ref="BA839:BB839"/>
    <mergeCell ref="BC839:BD839"/>
    <mergeCell ref="BE839:BF839"/>
    <mergeCell ref="BG839:BH839"/>
    <mergeCell ref="BS840:BT840"/>
    <mergeCell ref="BU840:CA840"/>
    <mergeCell ref="CB840:CH840"/>
    <mergeCell ref="BI839:BJ839"/>
    <mergeCell ref="BK839:BL839"/>
    <mergeCell ref="BM839:BN839"/>
    <mergeCell ref="BO839:BQ839"/>
    <mergeCell ref="BS839:BT839"/>
    <mergeCell ref="BU839:CA839"/>
    <mergeCell ref="CB839:CH839"/>
    <mergeCell ref="BM834:BN834"/>
    <mergeCell ref="BO834:BQ834"/>
    <mergeCell ref="AY834:AZ834"/>
    <mergeCell ref="BA834:BB834"/>
    <mergeCell ref="BC834:BD834"/>
    <mergeCell ref="BE834:BF834"/>
    <mergeCell ref="BG834:BH834"/>
    <mergeCell ref="BI834:BJ834"/>
    <mergeCell ref="BK834:BL834"/>
    <mergeCell ref="S833:T833"/>
    <mergeCell ref="U833:V833"/>
    <mergeCell ref="W833:X833"/>
    <mergeCell ref="Y833:Z833"/>
    <mergeCell ref="AA833:AB833"/>
    <mergeCell ref="AC833:AD833"/>
    <mergeCell ref="AE833:AF833"/>
    <mergeCell ref="AG833:AH833"/>
    <mergeCell ref="AI833:AJ833"/>
    <mergeCell ref="AK833:AL833"/>
    <mergeCell ref="AM833:AN833"/>
    <mergeCell ref="AO833:AP833"/>
    <mergeCell ref="AQ833:AR833"/>
    <mergeCell ref="AS833:AT833"/>
    <mergeCell ref="S835:T835"/>
    <mergeCell ref="U835:V835"/>
    <mergeCell ref="W835:X835"/>
    <mergeCell ref="Y835:Z835"/>
    <mergeCell ref="AA835:AB835"/>
    <mergeCell ref="AC835:AD835"/>
    <mergeCell ref="AE835:AF835"/>
    <mergeCell ref="AG835:AH835"/>
    <mergeCell ref="AI835:AJ835"/>
    <mergeCell ref="AK835:AL835"/>
    <mergeCell ref="AM835:AN835"/>
    <mergeCell ref="AO835:AP835"/>
    <mergeCell ref="AQ835:AR835"/>
    <mergeCell ref="AS835:AT835"/>
    <mergeCell ref="BI835:BJ835"/>
    <mergeCell ref="BK835:BL835"/>
    <mergeCell ref="BM835:BN835"/>
    <mergeCell ref="BO835:BQ835"/>
    <mergeCell ref="BS835:BT835"/>
    <mergeCell ref="BU835:CA835"/>
    <mergeCell ref="CB835:CH835"/>
    <mergeCell ref="AU835:AV835"/>
    <mergeCell ref="AW835:AX835"/>
    <mergeCell ref="AY835:AZ835"/>
    <mergeCell ref="BA835:BB835"/>
    <mergeCell ref="BC835:BD835"/>
    <mergeCell ref="BO832:BQ832"/>
    <mergeCell ref="BS832:BT832"/>
    <mergeCell ref="BU832:CA832"/>
    <mergeCell ref="CB832:CH832"/>
    <mergeCell ref="AU832:AV832"/>
    <mergeCell ref="AW832:AX832"/>
    <mergeCell ref="AY832:AZ832"/>
    <mergeCell ref="BA832:BB832"/>
    <mergeCell ref="BC832:BD832"/>
    <mergeCell ref="BE832:BF832"/>
    <mergeCell ref="BG832:BH832"/>
    <mergeCell ref="B832:C832"/>
    <mergeCell ref="D832:F832"/>
    <mergeCell ref="G832:H832"/>
    <mergeCell ref="K832:L832"/>
    <mergeCell ref="M832:N832"/>
    <mergeCell ref="O832:P832"/>
    <mergeCell ref="Q832:R832"/>
    <mergeCell ref="BM840:BN840"/>
    <mergeCell ref="BO840:BQ840"/>
    <mergeCell ref="AY840:AZ840"/>
    <mergeCell ref="BA840:BB840"/>
    <mergeCell ref="BC840:BD840"/>
    <mergeCell ref="BE840:BF840"/>
    <mergeCell ref="BG840:BH840"/>
    <mergeCell ref="BI840:BJ840"/>
    <mergeCell ref="BK840:BL840"/>
    <mergeCell ref="S839:T839"/>
    <mergeCell ref="U839:V839"/>
    <mergeCell ref="W839:X839"/>
    <mergeCell ref="Y839:Z839"/>
    <mergeCell ref="AA839:AB839"/>
    <mergeCell ref="AC839:AD839"/>
    <mergeCell ref="AE839:AF839"/>
    <mergeCell ref="AG839:AH839"/>
    <mergeCell ref="AI839:AJ839"/>
    <mergeCell ref="AK839:AL839"/>
    <mergeCell ref="AM839:AN839"/>
    <mergeCell ref="AO839:AP839"/>
    <mergeCell ref="AQ839:AR839"/>
    <mergeCell ref="AS839:AT839"/>
    <mergeCell ref="B839:C839"/>
    <mergeCell ref="D839:F839"/>
    <mergeCell ref="G839:H839"/>
    <mergeCell ref="K839:L839"/>
    <mergeCell ref="M839:N839"/>
    <mergeCell ref="O839:P839"/>
    <mergeCell ref="Q839:R839"/>
    <mergeCell ref="B840:C840"/>
    <mergeCell ref="D840:F840"/>
    <mergeCell ref="G840:H840"/>
    <mergeCell ref="K840:L840"/>
    <mergeCell ref="M840:N840"/>
    <mergeCell ref="O840:P840"/>
    <mergeCell ref="Q840:R840"/>
    <mergeCell ref="S840:T840"/>
    <mergeCell ref="U840:V840"/>
    <mergeCell ref="W840:X840"/>
    <mergeCell ref="Y840:Z840"/>
    <mergeCell ref="AA840:AB840"/>
    <mergeCell ref="AC840:AD840"/>
    <mergeCell ref="AE840:AF840"/>
    <mergeCell ref="AU839:AV839"/>
    <mergeCell ref="AW839:AX839"/>
    <mergeCell ref="B829:C829"/>
    <mergeCell ref="D829:F829"/>
    <mergeCell ref="G829:H829"/>
    <mergeCell ref="K829:L829"/>
    <mergeCell ref="M829:N829"/>
    <mergeCell ref="O829:P829"/>
    <mergeCell ref="Q829:R829"/>
    <mergeCell ref="AU831:AV831"/>
    <mergeCell ref="AW831:AX831"/>
    <mergeCell ref="AG831:AH831"/>
    <mergeCell ref="AI831:AJ831"/>
    <mergeCell ref="AK831:AL831"/>
    <mergeCell ref="AM831:AN831"/>
    <mergeCell ref="AO831:AP831"/>
    <mergeCell ref="AQ831:AR831"/>
    <mergeCell ref="AS831:AT831"/>
    <mergeCell ref="S832:T832"/>
    <mergeCell ref="U832:V832"/>
    <mergeCell ref="W832:X832"/>
    <mergeCell ref="Y832:Z832"/>
    <mergeCell ref="AA832:AB832"/>
    <mergeCell ref="AC832:AD832"/>
    <mergeCell ref="AE832:AF832"/>
    <mergeCell ref="AG832:AH832"/>
    <mergeCell ref="AI832:AJ832"/>
    <mergeCell ref="AK832:AL832"/>
    <mergeCell ref="AM832:AN832"/>
    <mergeCell ref="AO832:AP832"/>
    <mergeCell ref="AQ832:AR832"/>
    <mergeCell ref="AS832:AT832"/>
    <mergeCell ref="BI832:BJ832"/>
    <mergeCell ref="BK832:BL832"/>
    <mergeCell ref="BM832:BN832"/>
    <mergeCell ref="BS828:BT828"/>
    <mergeCell ref="BU828:CA828"/>
    <mergeCell ref="CB828:CH828"/>
    <mergeCell ref="BI827:BJ827"/>
    <mergeCell ref="BK827:BL827"/>
    <mergeCell ref="BM827:BN827"/>
    <mergeCell ref="BO827:BQ827"/>
    <mergeCell ref="BS827:BT827"/>
    <mergeCell ref="BU827:CA827"/>
    <mergeCell ref="CB827:CH827"/>
    <mergeCell ref="AU828:AV828"/>
    <mergeCell ref="AW828:AX828"/>
    <mergeCell ref="AG828:AH828"/>
    <mergeCell ref="AI828:AJ828"/>
    <mergeCell ref="AK828:AL828"/>
    <mergeCell ref="AM828:AN828"/>
    <mergeCell ref="AO828:AP828"/>
    <mergeCell ref="AQ828:AR828"/>
    <mergeCell ref="AS828:AT828"/>
    <mergeCell ref="S829:T829"/>
    <mergeCell ref="U829:V829"/>
    <mergeCell ref="W829:X829"/>
    <mergeCell ref="Y829:Z829"/>
    <mergeCell ref="AA829:AB829"/>
    <mergeCell ref="AC829:AD829"/>
    <mergeCell ref="AE829:AF829"/>
    <mergeCell ref="AG829:AH829"/>
    <mergeCell ref="AI829:AJ829"/>
    <mergeCell ref="AK829:AL829"/>
    <mergeCell ref="AM829:AN829"/>
    <mergeCell ref="AO829:AP829"/>
    <mergeCell ref="AQ829:AR829"/>
    <mergeCell ref="AS829:AT829"/>
    <mergeCell ref="BI829:BJ829"/>
    <mergeCell ref="BK829:BL829"/>
    <mergeCell ref="BM829:BN829"/>
    <mergeCell ref="BO829:BQ829"/>
    <mergeCell ref="BS829:BT829"/>
    <mergeCell ref="BU829:CA829"/>
    <mergeCell ref="CB829:CH829"/>
    <mergeCell ref="AU829:AV829"/>
    <mergeCell ref="AW829:AX829"/>
    <mergeCell ref="AY829:AZ829"/>
    <mergeCell ref="BA829:BB829"/>
    <mergeCell ref="BC829:BD829"/>
    <mergeCell ref="BE829:BF829"/>
    <mergeCell ref="BG829:BH829"/>
    <mergeCell ref="BE826:BF826"/>
    <mergeCell ref="BG826:BH826"/>
    <mergeCell ref="B826:C826"/>
    <mergeCell ref="D826:F826"/>
    <mergeCell ref="G826:H826"/>
    <mergeCell ref="K826:L826"/>
    <mergeCell ref="M826:N826"/>
    <mergeCell ref="O826:P826"/>
    <mergeCell ref="Q826:R826"/>
    <mergeCell ref="BM828:BN828"/>
    <mergeCell ref="BO828:BQ828"/>
    <mergeCell ref="AY828:AZ828"/>
    <mergeCell ref="BA828:BB828"/>
    <mergeCell ref="BC828:BD828"/>
    <mergeCell ref="BE828:BF828"/>
    <mergeCell ref="BG828:BH828"/>
    <mergeCell ref="BI828:BJ828"/>
    <mergeCell ref="BK828:BL828"/>
    <mergeCell ref="S827:T827"/>
    <mergeCell ref="U827:V827"/>
    <mergeCell ref="W827:X827"/>
    <mergeCell ref="Y827:Z827"/>
    <mergeCell ref="AA827:AB827"/>
    <mergeCell ref="AC827:AD827"/>
    <mergeCell ref="AE827:AF827"/>
    <mergeCell ref="AG827:AH827"/>
    <mergeCell ref="AI827:AJ827"/>
    <mergeCell ref="AK827:AL827"/>
    <mergeCell ref="AM827:AN827"/>
    <mergeCell ref="AO827:AP827"/>
    <mergeCell ref="AQ827:AR827"/>
    <mergeCell ref="AS827:AT827"/>
    <mergeCell ref="B827:C827"/>
    <mergeCell ref="D827:F827"/>
    <mergeCell ref="G827:H827"/>
    <mergeCell ref="K827:L827"/>
    <mergeCell ref="M827:N827"/>
    <mergeCell ref="O827:P827"/>
    <mergeCell ref="Q827:R827"/>
    <mergeCell ref="B828:C828"/>
    <mergeCell ref="D828:F828"/>
    <mergeCell ref="G828:H828"/>
    <mergeCell ref="K828:L828"/>
    <mergeCell ref="M828:N828"/>
    <mergeCell ref="O828:P828"/>
    <mergeCell ref="Q828:R828"/>
    <mergeCell ref="S828:T828"/>
    <mergeCell ref="U828:V828"/>
    <mergeCell ref="W828:X828"/>
    <mergeCell ref="Y828:Z828"/>
    <mergeCell ref="AA828:AB828"/>
    <mergeCell ref="AC828:AD828"/>
    <mergeCell ref="AE828:AF828"/>
    <mergeCell ref="AU827:AV827"/>
    <mergeCell ref="AW827:AX827"/>
    <mergeCell ref="AY827:AZ827"/>
    <mergeCell ref="BA827:BB827"/>
    <mergeCell ref="BC827:BD827"/>
    <mergeCell ref="BE827:BF827"/>
    <mergeCell ref="BG827:BH827"/>
    <mergeCell ref="B824:C824"/>
    <mergeCell ref="D824:F824"/>
    <mergeCell ref="G824:H824"/>
    <mergeCell ref="K824:L824"/>
    <mergeCell ref="M824:N824"/>
    <mergeCell ref="O824:P824"/>
    <mergeCell ref="Q824:R824"/>
    <mergeCell ref="B825:C825"/>
    <mergeCell ref="D825:F825"/>
    <mergeCell ref="G825:H825"/>
    <mergeCell ref="K825:L825"/>
    <mergeCell ref="M825:N825"/>
    <mergeCell ref="O825:P825"/>
    <mergeCell ref="Q825:R825"/>
    <mergeCell ref="S825:T825"/>
    <mergeCell ref="U825:V825"/>
    <mergeCell ref="W825:X825"/>
    <mergeCell ref="Y825:Z825"/>
    <mergeCell ref="AA825:AB825"/>
    <mergeCell ref="AC825:AD825"/>
    <mergeCell ref="AE825:AF825"/>
    <mergeCell ref="AU824:AV824"/>
    <mergeCell ref="AW824:AX824"/>
    <mergeCell ref="AY824:AZ824"/>
    <mergeCell ref="BA824:BB824"/>
    <mergeCell ref="BC824:BD824"/>
    <mergeCell ref="BE824:BF824"/>
    <mergeCell ref="BG824:BH824"/>
    <mergeCell ref="BS825:BT825"/>
    <mergeCell ref="BU825:CA825"/>
    <mergeCell ref="CB825:CH825"/>
    <mergeCell ref="BI824:BJ824"/>
    <mergeCell ref="BK824:BL824"/>
    <mergeCell ref="BM824:BN824"/>
    <mergeCell ref="BO824:BQ824"/>
    <mergeCell ref="BS824:BT824"/>
    <mergeCell ref="BU824:CA824"/>
    <mergeCell ref="CB824:CH824"/>
    <mergeCell ref="AU825:AV825"/>
    <mergeCell ref="AW825:AX825"/>
    <mergeCell ref="AG825:AH825"/>
    <mergeCell ref="AI825:AJ825"/>
    <mergeCell ref="AK825:AL825"/>
    <mergeCell ref="AM825:AN825"/>
    <mergeCell ref="AO825:AP825"/>
    <mergeCell ref="AQ825:AR825"/>
    <mergeCell ref="AS825:AT825"/>
    <mergeCell ref="AY830:AZ830"/>
    <mergeCell ref="BA830:BB830"/>
    <mergeCell ref="BC830:BD830"/>
    <mergeCell ref="BE830:BF830"/>
    <mergeCell ref="BG830:BH830"/>
    <mergeCell ref="BS831:BT831"/>
    <mergeCell ref="BU831:CA831"/>
    <mergeCell ref="CB831:CH831"/>
    <mergeCell ref="BI830:BJ830"/>
    <mergeCell ref="BK830:BL830"/>
    <mergeCell ref="BM830:BN830"/>
    <mergeCell ref="BO830:BQ830"/>
    <mergeCell ref="BS830:BT830"/>
    <mergeCell ref="BU830:CA830"/>
    <mergeCell ref="CB830:CH830"/>
    <mergeCell ref="BM825:BN825"/>
    <mergeCell ref="BO825:BQ825"/>
    <mergeCell ref="AY825:AZ825"/>
    <mergeCell ref="BA825:BB825"/>
    <mergeCell ref="BC825:BD825"/>
    <mergeCell ref="BE825:BF825"/>
    <mergeCell ref="BG825:BH825"/>
    <mergeCell ref="BI825:BJ825"/>
    <mergeCell ref="BK825:BL825"/>
    <mergeCell ref="S824:T824"/>
    <mergeCell ref="U824:V824"/>
    <mergeCell ref="W824:X824"/>
    <mergeCell ref="Y824:Z824"/>
    <mergeCell ref="AA824:AB824"/>
    <mergeCell ref="AC824:AD824"/>
    <mergeCell ref="AE824:AF824"/>
    <mergeCell ref="AG824:AH824"/>
    <mergeCell ref="AI824:AJ824"/>
    <mergeCell ref="AK824:AL824"/>
    <mergeCell ref="AM824:AN824"/>
    <mergeCell ref="AO824:AP824"/>
    <mergeCell ref="AQ824:AR824"/>
    <mergeCell ref="AS824:AT824"/>
    <mergeCell ref="S826:T826"/>
    <mergeCell ref="U826:V826"/>
    <mergeCell ref="W826:X826"/>
    <mergeCell ref="Y826:Z826"/>
    <mergeCell ref="AA826:AB826"/>
    <mergeCell ref="AC826:AD826"/>
    <mergeCell ref="AE826:AF826"/>
    <mergeCell ref="AG826:AH826"/>
    <mergeCell ref="AI826:AJ826"/>
    <mergeCell ref="AK826:AL826"/>
    <mergeCell ref="AM826:AN826"/>
    <mergeCell ref="AO826:AP826"/>
    <mergeCell ref="AQ826:AR826"/>
    <mergeCell ref="AS826:AT826"/>
    <mergeCell ref="BI826:BJ826"/>
    <mergeCell ref="BK826:BL826"/>
    <mergeCell ref="BM826:BN826"/>
    <mergeCell ref="BO826:BQ826"/>
    <mergeCell ref="BS826:BT826"/>
    <mergeCell ref="BU826:CA826"/>
    <mergeCell ref="CB826:CH826"/>
    <mergeCell ref="AU826:AV826"/>
    <mergeCell ref="AW826:AX826"/>
    <mergeCell ref="AY826:AZ826"/>
    <mergeCell ref="BA826:BB826"/>
    <mergeCell ref="BC826:BD826"/>
    <mergeCell ref="BO823:BQ823"/>
    <mergeCell ref="BS823:BT823"/>
    <mergeCell ref="BU823:CA823"/>
    <mergeCell ref="CB823:CH823"/>
    <mergeCell ref="AU823:AV823"/>
    <mergeCell ref="AW823:AX823"/>
    <mergeCell ref="AY823:AZ823"/>
    <mergeCell ref="BA823:BB823"/>
    <mergeCell ref="BC823:BD823"/>
    <mergeCell ref="BE823:BF823"/>
    <mergeCell ref="BG823:BH823"/>
    <mergeCell ref="B823:C823"/>
    <mergeCell ref="D823:F823"/>
    <mergeCell ref="G823:H823"/>
    <mergeCell ref="K823:L823"/>
    <mergeCell ref="M823:N823"/>
    <mergeCell ref="O823:P823"/>
    <mergeCell ref="Q823:R823"/>
    <mergeCell ref="BM831:BN831"/>
    <mergeCell ref="BO831:BQ831"/>
    <mergeCell ref="AY831:AZ831"/>
    <mergeCell ref="BA831:BB831"/>
    <mergeCell ref="BC831:BD831"/>
    <mergeCell ref="BE831:BF831"/>
    <mergeCell ref="BG831:BH831"/>
    <mergeCell ref="BI831:BJ831"/>
    <mergeCell ref="BK831:BL831"/>
    <mergeCell ref="S830:T830"/>
    <mergeCell ref="U830:V830"/>
    <mergeCell ref="W830:X830"/>
    <mergeCell ref="Y830:Z830"/>
    <mergeCell ref="AA830:AB830"/>
    <mergeCell ref="AC830:AD830"/>
    <mergeCell ref="AE830:AF830"/>
    <mergeCell ref="AG830:AH830"/>
    <mergeCell ref="AI830:AJ830"/>
    <mergeCell ref="AK830:AL830"/>
    <mergeCell ref="AM830:AN830"/>
    <mergeCell ref="AO830:AP830"/>
    <mergeCell ref="AQ830:AR830"/>
    <mergeCell ref="AS830:AT830"/>
    <mergeCell ref="B830:C830"/>
    <mergeCell ref="D830:F830"/>
    <mergeCell ref="G830:H830"/>
    <mergeCell ref="K830:L830"/>
    <mergeCell ref="M830:N830"/>
    <mergeCell ref="O830:P830"/>
    <mergeCell ref="Q830:R830"/>
    <mergeCell ref="B831:C831"/>
    <mergeCell ref="D831:F831"/>
    <mergeCell ref="G831:H831"/>
    <mergeCell ref="K831:L831"/>
    <mergeCell ref="M831:N831"/>
    <mergeCell ref="O831:P831"/>
    <mergeCell ref="Q831:R831"/>
    <mergeCell ref="S831:T831"/>
    <mergeCell ref="U831:V831"/>
    <mergeCell ref="W831:X831"/>
    <mergeCell ref="Y831:Z831"/>
    <mergeCell ref="AA831:AB831"/>
    <mergeCell ref="AC831:AD831"/>
    <mergeCell ref="AE831:AF831"/>
    <mergeCell ref="AU830:AV830"/>
    <mergeCell ref="AW830:AX830"/>
    <mergeCell ref="B820:C820"/>
    <mergeCell ref="D820:F820"/>
    <mergeCell ref="G820:H820"/>
    <mergeCell ref="K820:L820"/>
    <mergeCell ref="M820:N820"/>
    <mergeCell ref="O820:P820"/>
    <mergeCell ref="Q820:R820"/>
    <mergeCell ref="AU822:AV822"/>
    <mergeCell ref="AW822:AX822"/>
    <mergeCell ref="AG822:AH822"/>
    <mergeCell ref="AI822:AJ822"/>
    <mergeCell ref="AK822:AL822"/>
    <mergeCell ref="AM822:AN822"/>
    <mergeCell ref="AO822:AP822"/>
    <mergeCell ref="AQ822:AR822"/>
    <mergeCell ref="AS822:AT822"/>
    <mergeCell ref="S823:T823"/>
    <mergeCell ref="U823:V823"/>
    <mergeCell ref="W823:X823"/>
    <mergeCell ref="Y823:Z823"/>
    <mergeCell ref="AA823:AB823"/>
    <mergeCell ref="AC823:AD823"/>
    <mergeCell ref="AE823:AF823"/>
    <mergeCell ref="AG823:AH823"/>
    <mergeCell ref="AI823:AJ823"/>
    <mergeCell ref="AK823:AL823"/>
    <mergeCell ref="AM823:AN823"/>
    <mergeCell ref="AO823:AP823"/>
    <mergeCell ref="AQ823:AR823"/>
    <mergeCell ref="AS823:AT823"/>
    <mergeCell ref="BI823:BJ823"/>
    <mergeCell ref="BK823:BL823"/>
    <mergeCell ref="BM823:BN823"/>
    <mergeCell ref="BS819:BT819"/>
    <mergeCell ref="BU819:CA819"/>
    <mergeCell ref="CB819:CH819"/>
    <mergeCell ref="BI818:BJ818"/>
    <mergeCell ref="BK818:BL818"/>
    <mergeCell ref="BM818:BN818"/>
    <mergeCell ref="BO818:BQ818"/>
    <mergeCell ref="BS818:BT818"/>
    <mergeCell ref="BU818:CA818"/>
    <mergeCell ref="CB818:CH818"/>
    <mergeCell ref="AU819:AV819"/>
    <mergeCell ref="AW819:AX819"/>
    <mergeCell ref="AG819:AH819"/>
    <mergeCell ref="AI819:AJ819"/>
    <mergeCell ref="AK819:AL819"/>
    <mergeCell ref="AM819:AN819"/>
    <mergeCell ref="AO819:AP819"/>
    <mergeCell ref="AQ819:AR819"/>
    <mergeCell ref="AS819:AT819"/>
    <mergeCell ref="S820:T820"/>
    <mergeCell ref="U820:V820"/>
    <mergeCell ref="W820:X820"/>
    <mergeCell ref="Y820:Z820"/>
    <mergeCell ref="AA820:AB820"/>
    <mergeCell ref="AC820:AD820"/>
    <mergeCell ref="AE820:AF820"/>
    <mergeCell ref="AG820:AH820"/>
    <mergeCell ref="AI820:AJ820"/>
    <mergeCell ref="AK820:AL820"/>
    <mergeCell ref="AM820:AN820"/>
    <mergeCell ref="AO820:AP820"/>
    <mergeCell ref="AQ820:AR820"/>
    <mergeCell ref="AS820:AT820"/>
    <mergeCell ref="BI820:BJ820"/>
    <mergeCell ref="BK820:BL820"/>
    <mergeCell ref="BM820:BN820"/>
    <mergeCell ref="BO820:BQ820"/>
    <mergeCell ref="BS820:BT820"/>
    <mergeCell ref="BU820:CA820"/>
    <mergeCell ref="CB820:CH820"/>
    <mergeCell ref="AU820:AV820"/>
    <mergeCell ref="AW820:AX820"/>
    <mergeCell ref="AY820:AZ820"/>
    <mergeCell ref="BA820:BB820"/>
    <mergeCell ref="BC820:BD820"/>
    <mergeCell ref="BE820:BF820"/>
    <mergeCell ref="BG820:BH820"/>
    <mergeCell ref="BE817:BF817"/>
    <mergeCell ref="BG817:BH817"/>
    <mergeCell ref="B817:C817"/>
    <mergeCell ref="D817:F817"/>
    <mergeCell ref="G817:H817"/>
    <mergeCell ref="K817:L817"/>
    <mergeCell ref="M817:N817"/>
    <mergeCell ref="O817:P817"/>
    <mergeCell ref="Q817:R817"/>
    <mergeCell ref="BM819:BN819"/>
    <mergeCell ref="BO819:BQ819"/>
    <mergeCell ref="AY819:AZ819"/>
    <mergeCell ref="BA819:BB819"/>
    <mergeCell ref="BC819:BD819"/>
    <mergeCell ref="BE819:BF819"/>
    <mergeCell ref="BG819:BH819"/>
    <mergeCell ref="BI819:BJ819"/>
    <mergeCell ref="BK819:BL819"/>
    <mergeCell ref="S818:T818"/>
    <mergeCell ref="U818:V818"/>
    <mergeCell ref="W818:X818"/>
    <mergeCell ref="Y818:Z818"/>
    <mergeCell ref="AA818:AB818"/>
    <mergeCell ref="AC818:AD818"/>
    <mergeCell ref="AE818:AF818"/>
    <mergeCell ref="AG818:AH818"/>
    <mergeCell ref="AI818:AJ818"/>
    <mergeCell ref="AK818:AL818"/>
    <mergeCell ref="AM818:AN818"/>
    <mergeCell ref="AO818:AP818"/>
    <mergeCell ref="AQ818:AR818"/>
    <mergeCell ref="AS818:AT818"/>
    <mergeCell ref="B818:C818"/>
    <mergeCell ref="D818:F818"/>
    <mergeCell ref="G818:H818"/>
    <mergeCell ref="K818:L818"/>
    <mergeCell ref="M818:N818"/>
    <mergeCell ref="O818:P818"/>
    <mergeCell ref="Q818:R818"/>
    <mergeCell ref="B819:C819"/>
    <mergeCell ref="D819:F819"/>
    <mergeCell ref="G819:H819"/>
    <mergeCell ref="K819:L819"/>
    <mergeCell ref="M819:N819"/>
    <mergeCell ref="O819:P819"/>
    <mergeCell ref="Q819:R819"/>
    <mergeCell ref="S819:T819"/>
    <mergeCell ref="U819:V819"/>
    <mergeCell ref="W819:X819"/>
    <mergeCell ref="Y819:Z819"/>
    <mergeCell ref="AA819:AB819"/>
    <mergeCell ref="AC819:AD819"/>
    <mergeCell ref="AE819:AF819"/>
    <mergeCell ref="AU818:AV818"/>
    <mergeCell ref="AW818:AX818"/>
    <mergeCell ref="AY818:AZ818"/>
    <mergeCell ref="BA818:BB818"/>
    <mergeCell ref="BC818:BD818"/>
    <mergeCell ref="BE818:BF818"/>
    <mergeCell ref="BG818:BH818"/>
    <mergeCell ref="B815:C815"/>
    <mergeCell ref="D815:F815"/>
    <mergeCell ref="G815:H815"/>
    <mergeCell ref="K815:L815"/>
    <mergeCell ref="M815:N815"/>
    <mergeCell ref="O815:P815"/>
    <mergeCell ref="Q815:R815"/>
    <mergeCell ref="B816:C816"/>
    <mergeCell ref="D816:F816"/>
    <mergeCell ref="G816:H816"/>
    <mergeCell ref="K816:L816"/>
    <mergeCell ref="M816:N816"/>
    <mergeCell ref="O816:P816"/>
    <mergeCell ref="Q816:R816"/>
    <mergeCell ref="S816:T816"/>
    <mergeCell ref="U816:V816"/>
    <mergeCell ref="W816:X816"/>
    <mergeCell ref="Y816:Z816"/>
    <mergeCell ref="AA816:AB816"/>
    <mergeCell ref="AC816:AD816"/>
    <mergeCell ref="AE816:AF816"/>
    <mergeCell ref="AU815:AV815"/>
    <mergeCell ref="AW815:AX815"/>
    <mergeCell ref="AY815:AZ815"/>
    <mergeCell ref="BA815:BB815"/>
    <mergeCell ref="BC815:BD815"/>
    <mergeCell ref="BE815:BF815"/>
    <mergeCell ref="BG815:BH815"/>
    <mergeCell ref="BS816:BT816"/>
    <mergeCell ref="BU816:CA816"/>
    <mergeCell ref="CB816:CH816"/>
    <mergeCell ref="BI815:BJ815"/>
    <mergeCell ref="BK815:BL815"/>
    <mergeCell ref="BM815:BN815"/>
    <mergeCell ref="BO815:BQ815"/>
    <mergeCell ref="BS815:BT815"/>
    <mergeCell ref="BU815:CA815"/>
    <mergeCell ref="CB815:CH815"/>
    <mergeCell ref="AU816:AV816"/>
    <mergeCell ref="AW816:AX816"/>
    <mergeCell ref="AG816:AH816"/>
    <mergeCell ref="AI816:AJ816"/>
    <mergeCell ref="AK816:AL816"/>
    <mergeCell ref="AM816:AN816"/>
    <mergeCell ref="AO816:AP816"/>
    <mergeCell ref="AQ816:AR816"/>
    <mergeCell ref="AS816:AT816"/>
    <mergeCell ref="AY821:AZ821"/>
    <mergeCell ref="BA821:BB821"/>
    <mergeCell ref="BC821:BD821"/>
    <mergeCell ref="BE821:BF821"/>
    <mergeCell ref="BG821:BH821"/>
    <mergeCell ref="BS822:BT822"/>
    <mergeCell ref="BU822:CA822"/>
    <mergeCell ref="CB822:CH822"/>
    <mergeCell ref="BI821:BJ821"/>
    <mergeCell ref="BK821:BL821"/>
    <mergeCell ref="BM821:BN821"/>
    <mergeCell ref="BO821:BQ821"/>
    <mergeCell ref="BS821:BT821"/>
    <mergeCell ref="BU821:CA821"/>
    <mergeCell ref="CB821:CH821"/>
    <mergeCell ref="BM816:BN816"/>
    <mergeCell ref="BO816:BQ816"/>
    <mergeCell ref="AY816:AZ816"/>
    <mergeCell ref="BA816:BB816"/>
    <mergeCell ref="BC816:BD816"/>
    <mergeCell ref="BE816:BF816"/>
    <mergeCell ref="BG816:BH816"/>
    <mergeCell ref="BI816:BJ816"/>
    <mergeCell ref="BK816:BL816"/>
    <mergeCell ref="S815:T815"/>
    <mergeCell ref="U815:V815"/>
    <mergeCell ref="W815:X815"/>
    <mergeCell ref="Y815:Z815"/>
    <mergeCell ref="AA815:AB815"/>
    <mergeCell ref="AC815:AD815"/>
    <mergeCell ref="AE815:AF815"/>
    <mergeCell ref="AG815:AH815"/>
    <mergeCell ref="AI815:AJ815"/>
    <mergeCell ref="AK815:AL815"/>
    <mergeCell ref="AM815:AN815"/>
    <mergeCell ref="AO815:AP815"/>
    <mergeCell ref="AQ815:AR815"/>
    <mergeCell ref="AS815:AT815"/>
    <mergeCell ref="S817:T817"/>
    <mergeCell ref="U817:V817"/>
    <mergeCell ref="W817:X817"/>
    <mergeCell ref="Y817:Z817"/>
    <mergeCell ref="AA817:AB817"/>
    <mergeCell ref="AC817:AD817"/>
    <mergeCell ref="AE817:AF817"/>
    <mergeCell ref="AG817:AH817"/>
    <mergeCell ref="AI817:AJ817"/>
    <mergeCell ref="AK817:AL817"/>
    <mergeCell ref="AM817:AN817"/>
    <mergeCell ref="AO817:AP817"/>
    <mergeCell ref="AQ817:AR817"/>
    <mergeCell ref="AS817:AT817"/>
    <mergeCell ref="BI817:BJ817"/>
    <mergeCell ref="BK817:BL817"/>
    <mergeCell ref="BM817:BN817"/>
    <mergeCell ref="BO817:BQ817"/>
    <mergeCell ref="BS817:BT817"/>
    <mergeCell ref="BU817:CA817"/>
    <mergeCell ref="CB817:CH817"/>
    <mergeCell ref="AU817:AV817"/>
    <mergeCell ref="AW817:AX817"/>
    <mergeCell ref="AY817:AZ817"/>
    <mergeCell ref="BA817:BB817"/>
    <mergeCell ref="BC817:BD817"/>
    <mergeCell ref="BO814:BQ814"/>
    <mergeCell ref="BS814:BT814"/>
    <mergeCell ref="BU814:CA814"/>
    <mergeCell ref="CB814:CH814"/>
    <mergeCell ref="AU814:AV814"/>
    <mergeCell ref="AW814:AX814"/>
    <mergeCell ref="AY814:AZ814"/>
    <mergeCell ref="BA814:BB814"/>
    <mergeCell ref="BC814:BD814"/>
    <mergeCell ref="BE814:BF814"/>
    <mergeCell ref="BG814:BH814"/>
    <mergeCell ref="B814:C814"/>
    <mergeCell ref="D814:F814"/>
    <mergeCell ref="G814:H814"/>
    <mergeCell ref="K814:L814"/>
    <mergeCell ref="M814:N814"/>
    <mergeCell ref="O814:P814"/>
    <mergeCell ref="Q814:R814"/>
    <mergeCell ref="BM822:BN822"/>
    <mergeCell ref="BO822:BQ822"/>
    <mergeCell ref="AY822:AZ822"/>
    <mergeCell ref="BA822:BB822"/>
    <mergeCell ref="BC822:BD822"/>
    <mergeCell ref="BE822:BF822"/>
    <mergeCell ref="BG822:BH822"/>
    <mergeCell ref="BI822:BJ822"/>
    <mergeCell ref="BK822:BL822"/>
    <mergeCell ref="S821:T821"/>
    <mergeCell ref="U821:V821"/>
    <mergeCell ref="W821:X821"/>
    <mergeCell ref="Y821:Z821"/>
    <mergeCell ref="AA821:AB821"/>
    <mergeCell ref="AC821:AD821"/>
    <mergeCell ref="AE821:AF821"/>
    <mergeCell ref="AG821:AH821"/>
    <mergeCell ref="AI821:AJ821"/>
    <mergeCell ref="AK821:AL821"/>
    <mergeCell ref="AM821:AN821"/>
    <mergeCell ref="AO821:AP821"/>
    <mergeCell ref="AQ821:AR821"/>
    <mergeCell ref="AS821:AT821"/>
    <mergeCell ref="B821:C821"/>
    <mergeCell ref="D821:F821"/>
    <mergeCell ref="G821:H821"/>
    <mergeCell ref="K821:L821"/>
    <mergeCell ref="M821:N821"/>
    <mergeCell ref="O821:P821"/>
    <mergeCell ref="Q821:R821"/>
    <mergeCell ref="B822:C822"/>
    <mergeCell ref="D822:F822"/>
    <mergeCell ref="G822:H822"/>
    <mergeCell ref="K822:L822"/>
    <mergeCell ref="M822:N822"/>
    <mergeCell ref="O822:P822"/>
    <mergeCell ref="Q822:R822"/>
    <mergeCell ref="S822:T822"/>
    <mergeCell ref="U822:V822"/>
    <mergeCell ref="W822:X822"/>
    <mergeCell ref="Y822:Z822"/>
    <mergeCell ref="AA822:AB822"/>
    <mergeCell ref="AC822:AD822"/>
    <mergeCell ref="AE822:AF822"/>
    <mergeCell ref="AU821:AV821"/>
    <mergeCell ref="AW821:AX821"/>
    <mergeCell ref="B811:C811"/>
    <mergeCell ref="D811:F811"/>
    <mergeCell ref="G811:H811"/>
    <mergeCell ref="K811:L811"/>
    <mergeCell ref="M811:N811"/>
    <mergeCell ref="O811:P811"/>
    <mergeCell ref="Q811:R811"/>
    <mergeCell ref="AU813:AV813"/>
    <mergeCell ref="AW813:AX813"/>
    <mergeCell ref="AG813:AH813"/>
    <mergeCell ref="AI813:AJ813"/>
    <mergeCell ref="AK813:AL813"/>
    <mergeCell ref="AM813:AN813"/>
    <mergeCell ref="AO813:AP813"/>
    <mergeCell ref="AQ813:AR813"/>
    <mergeCell ref="AS813:AT813"/>
    <mergeCell ref="S814:T814"/>
    <mergeCell ref="U814:V814"/>
    <mergeCell ref="W814:X814"/>
    <mergeCell ref="Y814:Z814"/>
    <mergeCell ref="AA814:AB814"/>
    <mergeCell ref="AC814:AD814"/>
    <mergeCell ref="AE814:AF814"/>
    <mergeCell ref="AG814:AH814"/>
    <mergeCell ref="AI814:AJ814"/>
    <mergeCell ref="AK814:AL814"/>
    <mergeCell ref="AM814:AN814"/>
    <mergeCell ref="AO814:AP814"/>
    <mergeCell ref="AQ814:AR814"/>
    <mergeCell ref="AS814:AT814"/>
    <mergeCell ref="BI814:BJ814"/>
    <mergeCell ref="BK814:BL814"/>
    <mergeCell ref="BM814:BN814"/>
    <mergeCell ref="BS810:BT810"/>
    <mergeCell ref="BU810:CA810"/>
    <mergeCell ref="CB810:CH810"/>
    <mergeCell ref="BI809:BJ809"/>
    <mergeCell ref="BK809:BL809"/>
    <mergeCell ref="BM809:BN809"/>
    <mergeCell ref="BO809:BQ809"/>
    <mergeCell ref="BS809:BT809"/>
    <mergeCell ref="BU809:CA809"/>
    <mergeCell ref="CB809:CH809"/>
    <mergeCell ref="AU810:AV810"/>
    <mergeCell ref="AW810:AX810"/>
    <mergeCell ref="AG810:AH810"/>
    <mergeCell ref="AI810:AJ810"/>
    <mergeCell ref="AK810:AL810"/>
    <mergeCell ref="AM810:AN810"/>
    <mergeCell ref="AO810:AP810"/>
    <mergeCell ref="AQ810:AR810"/>
    <mergeCell ref="AS810:AT810"/>
    <mergeCell ref="S811:T811"/>
    <mergeCell ref="U811:V811"/>
    <mergeCell ref="W811:X811"/>
    <mergeCell ref="Y811:Z811"/>
    <mergeCell ref="AA811:AB811"/>
    <mergeCell ref="AC811:AD811"/>
    <mergeCell ref="AE811:AF811"/>
    <mergeCell ref="AG811:AH811"/>
    <mergeCell ref="AI811:AJ811"/>
    <mergeCell ref="AK811:AL811"/>
    <mergeCell ref="AM811:AN811"/>
    <mergeCell ref="AO811:AP811"/>
    <mergeCell ref="AQ811:AR811"/>
    <mergeCell ref="AS811:AT811"/>
    <mergeCell ref="BI811:BJ811"/>
    <mergeCell ref="BK811:BL811"/>
    <mergeCell ref="BM811:BN811"/>
    <mergeCell ref="BO811:BQ811"/>
    <mergeCell ref="BS811:BT811"/>
    <mergeCell ref="BU811:CA811"/>
    <mergeCell ref="CB811:CH811"/>
    <mergeCell ref="AU811:AV811"/>
    <mergeCell ref="AW811:AX811"/>
    <mergeCell ref="AY811:AZ811"/>
    <mergeCell ref="BA811:BB811"/>
    <mergeCell ref="BC811:BD811"/>
    <mergeCell ref="BE811:BF811"/>
    <mergeCell ref="BG811:BH811"/>
    <mergeCell ref="BE808:BF808"/>
    <mergeCell ref="BG808:BH808"/>
    <mergeCell ref="B808:C808"/>
    <mergeCell ref="D808:F808"/>
    <mergeCell ref="G808:H808"/>
    <mergeCell ref="K808:L808"/>
    <mergeCell ref="M808:N808"/>
    <mergeCell ref="O808:P808"/>
    <mergeCell ref="Q808:R808"/>
    <mergeCell ref="BM810:BN810"/>
    <mergeCell ref="BO810:BQ810"/>
    <mergeCell ref="AY810:AZ810"/>
    <mergeCell ref="BA810:BB810"/>
    <mergeCell ref="BC810:BD810"/>
    <mergeCell ref="BE810:BF810"/>
    <mergeCell ref="BG810:BH810"/>
    <mergeCell ref="BI810:BJ810"/>
    <mergeCell ref="BK810:BL810"/>
    <mergeCell ref="S809:T809"/>
    <mergeCell ref="U809:V809"/>
    <mergeCell ref="W809:X809"/>
    <mergeCell ref="Y809:Z809"/>
    <mergeCell ref="AA809:AB809"/>
    <mergeCell ref="AC809:AD809"/>
    <mergeCell ref="AE809:AF809"/>
    <mergeCell ref="AG809:AH809"/>
    <mergeCell ref="AI809:AJ809"/>
    <mergeCell ref="AK809:AL809"/>
    <mergeCell ref="AM809:AN809"/>
    <mergeCell ref="AO809:AP809"/>
    <mergeCell ref="AQ809:AR809"/>
    <mergeCell ref="AS809:AT809"/>
    <mergeCell ref="B809:C809"/>
    <mergeCell ref="D809:F809"/>
    <mergeCell ref="G809:H809"/>
    <mergeCell ref="K809:L809"/>
    <mergeCell ref="M809:N809"/>
    <mergeCell ref="O809:P809"/>
    <mergeCell ref="Q809:R809"/>
    <mergeCell ref="B810:C810"/>
    <mergeCell ref="D810:F810"/>
    <mergeCell ref="G810:H810"/>
    <mergeCell ref="K810:L810"/>
    <mergeCell ref="M810:N810"/>
    <mergeCell ref="O810:P810"/>
    <mergeCell ref="Q810:R810"/>
    <mergeCell ref="S810:T810"/>
    <mergeCell ref="U810:V810"/>
    <mergeCell ref="W810:X810"/>
    <mergeCell ref="Y810:Z810"/>
    <mergeCell ref="AA810:AB810"/>
    <mergeCell ref="AC810:AD810"/>
    <mergeCell ref="AE810:AF810"/>
    <mergeCell ref="AU809:AV809"/>
    <mergeCell ref="AW809:AX809"/>
    <mergeCell ref="AY809:AZ809"/>
    <mergeCell ref="BA809:BB809"/>
    <mergeCell ref="BC809:BD809"/>
    <mergeCell ref="BE809:BF809"/>
    <mergeCell ref="BG809:BH809"/>
    <mergeCell ref="B806:C806"/>
    <mergeCell ref="D806:F806"/>
    <mergeCell ref="G806:H806"/>
    <mergeCell ref="K806:L806"/>
    <mergeCell ref="M806:N806"/>
    <mergeCell ref="O806:P806"/>
    <mergeCell ref="Q806:R806"/>
    <mergeCell ref="B807:C807"/>
    <mergeCell ref="D807:F807"/>
    <mergeCell ref="G807:H807"/>
    <mergeCell ref="K807:L807"/>
    <mergeCell ref="M807:N807"/>
    <mergeCell ref="O807:P807"/>
    <mergeCell ref="Q807:R807"/>
    <mergeCell ref="S807:T807"/>
    <mergeCell ref="U807:V807"/>
    <mergeCell ref="W807:X807"/>
    <mergeCell ref="Y807:Z807"/>
    <mergeCell ref="AA807:AB807"/>
    <mergeCell ref="AC807:AD807"/>
    <mergeCell ref="AE807:AF807"/>
    <mergeCell ref="AU806:AV806"/>
    <mergeCell ref="AW806:AX806"/>
    <mergeCell ref="AY806:AZ806"/>
    <mergeCell ref="BA806:BB806"/>
    <mergeCell ref="BC806:BD806"/>
    <mergeCell ref="BE806:BF806"/>
    <mergeCell ref="BG806:BH806"/>
    <mergeCell ref="BS807:BT807"/>
    <mergeCell ref="BU807:CA807"/>
    <mergeCell ref="CB807:CH807"/>
    <mergeCell ref="BI806:BJ806"/>
    <mergeCell ref="BK806:BL806"/>
    <mergeCell ref="BM806:BN806"/>
    <mergeCell ref="BO806:BQ806"/>
    <mergeCell ref="BS806:BT806"/>
    <mergeCell ref="BU806:CA806"/>
    <mergeCell ref="CB806:CH806"/>
    <mergeCell ref="AU807:AV807"/>
    <mergeCell ref="AW807:AX807"/>
    <mergeCell ref="AG807:AH807"/>
    <mergeCell ref="AI807:AJ807"/>
    <mergeCell ref="AK807:AL807"/>
    <mergeCell ref="AM807:AN807"/>
    <mergeCell ref="AO807:AP807"/>
    <mergeCell ref="AQ807:AR807"/>
    <mergeCell ref="AS807:AT807"/>
    <mergeCell ref="AY812:AZ812"/>
    <mergeCell ref="BA812:BB812"/>
    <mergeCell ref="BC812:BD812"/>
    <mergeCell ref="BE812:BF812"/>
    <mergeCell ref="BG812:BH812"/>
    <mergeCell ref="BS813:BT813"/>
    <mergeCell ref="BU813:CA813"/>
    <mergeCell ref="CB813:CH813"/>
    <mergeCell ref="BI812:BJ812"/>
    <mergeCell ref="BK812:BL812"/>
    <mergeCell ref="BM812:BN812"/>
    <mergeCell ref="BO812:BQ812"/>
    <mergeCell ref="BS812:BT812"/>
    <mergeCell ref="BU812:CA812"/>
    <mergeCell ref="CB812:CH812"/>
    <mergeCell ref="BM807:BN807"/>
    <mergeCell ref="BO807:BQ807"/>
    <mergeCell ref="AY807:AZ807"/>
    <mergeCell ref="BA807:BB807"/>
    <mergeCell ref="BC807:BD807"/>
    <mergeCell ref="BE807:BF807"/>
    <mergeCell ref="BG807:BH807"/>
    <mergeCell ref="BI807:BJ807"/>
    <mergeCell ref="BK807:BL807"/>
    <mergeCell ref="S806:T806"/>
    <mergeCell ref="U806:V806"/>
    <mergeCell ref="W806:X806"/>
    <mergeCell ref="Y806:Z806"/>
    <mergeCell ref="AA806:AB806"/>
    <mergeCell ref="AC806:AD806"/>
    <mergeCell ref="AE806:AF806"/>
    <mergeCell ref="AG806:AH806"/>
    <mergeCell ref="AI806:AJ806"/>
    <mergeCell ref="AK806:AL806"/>
    <mergeCell ref="AM806:AN806"/>
    <mergeCell ref="AO806:AP806"/>
    <mergeCell ref="AQ806:AR806"/>
    <mergeCell ref="AS806:AT806"/>
    <mergeCell ref="S808:T808"/>
    <mergeCell ref="U808:V808"/>
    <mergeCell ref="W808:X808"/>
    <mergeCell ref="Y808:Z808"/>
    <mergeCell ref="AA808:AB808"/>
    <mergeCell ref="AC808:AD808"/>
    <mergeCell ref="AE808:AF808"/>
    <mergeCell ref="AG808:AH808"/>
    <mergeCell ref="AI808:AJ808"/>
    <mergeCell ref="AK808:AL808"/>
    <mergeCell ref="AM808:AN808"/>
    <mergeCell ref="AO808:AP808"/>
    <mergeCell ref="AQ808:AR808"/>
    <mergeCell ref="AS808:AT808"/>
    <mergeCell ref="BI808:BJ808"/>
    <mergeCell ref="BK808:BL808"/>
    <mergeCell ref="BM808:BN808"/>
    <mergeCell ref="BO808:BQ808"/>
    <mergeCell ref="BS808:BT808"/>
    <mergeCell ref="BU808:CA808"/>
    <mergeCell ref="CB808:CH808"/>
    <mergeCell ref="AU808:AV808"/>
    <mergeCell ref="AW808:AX808"/>
    <mergeCell ref="AY808:AZ808"/>
    <mergeCell ref="BA808:BB808"/>
    <mergeCell ref="BC808:BD808"/>
    <mergeCell ref="BO805:BQ805"/>
    <mergeCell ref="BS805:BT805"/>
    <mergeCell ref="BU805:CA805"/>
    <mergeCell ref="CB805:CH805"/>
    <mergeCell ref="AU805:AV805"/>
    <mergeCell ref="AW805:AX805"/>
    <mergeCell ref="AY805:AZ805"/>
    <mergeCell ref="BA805:BB805"/>
    <mergeCell ref="BC805:BD805"/>
    <mergeCell ref="BE805:BF805"/>
    <mergeCell ref="BG805:BH805"/>
    <mergeCell ref="B805:C805"/>
    <mergeCell ref="D805:F805"/>
    <mergeCell ref="G805:H805"/>
    <mergeCell ref="K805:L805"/>
    <mergeCell ref="M805:N805"/>
    <mergeCell ref="O805:P805"/>
    <mergeCell ref="Q805:R805"/>
    <mergeCell ref="BM813:BN813"/>
    <mergeCell ref="BO813:BQ813"/>
    <mergeCell ref="AY813:AZ813"/>
    <mergeCell ref="BA813:BB813"/>
    <mergeCell ref="BC813:BD813"/>
    <mergeCell ref="BE813:BF813"/>
    <mergeCell ref="BG813:BH813"/>
    <mergeCell ref="BI813:BJ813"/>
    <mergeCell ref="BK813:BL813"/>
    <mergeCell ref="S812:T812"/>
    <mergeCell ref="U812:V812"/>
    <mergeCell ref="W812:X812"/>
    <mergeCell ref="Y812:Z812"/>
    <mergeCell ref="AA812:AB812"/>
    <mergeCell ref="AC812:AD812"/>
    <mergeCell ref="AE812:AF812"/>
    <mergeCell ref="AG812:AH812"/>
    <mergeCell ref="AI812:AJ812"/>
    <mergeCell ref="AK812:AL812"/>
    <mergeCell ref="AM812:AN812"/>
    <mergeCell ref="AO812:AP812"/>
    <mergeCell ref="AQ812:AR812"/>
    <mergeCell ref="AS812:AT812"/>
    <mergeCell ref="B812:C812"/>
    <mergeCell ref="D812:F812"/>
    <mergeCell ref="G812:H812"/>
    <mergeCell ref="K812:L812"/>
    <mergeCell ref="M812:N812"/>
    <mergeCell ref="O812:P812"/>
    <mergeCell ref="Q812:R812"/>
    <mergeCell ref="B813:C813"/>
    <mergeCell ref="D813:F813"/>
    <mergeCell ref="G813:H813"/>
    <mergeCell ref="K813:L813"/>
    <mergeCell ref="M813:N813"/>
    <mergeCell ref="O813:P813"/>
    <mergeCell ref="Q813:R813"/>
    <mergeCell ref="S813:T813"/>
    <mergeCell ref="U813:V813"/>
    <mergeCell ref="W813:X813"/>
    <mergeCell ref="Y813:Z813"/>
    <mergeCell ref="AA813:AB813"/>
    <mergeCell ref="AC813:AD813"/>
    <mergeCell ref="AE813:AF813"/>
    <mergeCell ref="AU812:AV812"/>
    <mergeCell ref="AW812:AX812"/>
    <mergeCell ref="B802:C802"/>
    <mergeCell ref="D802:F802"/>
    <mergeCell ref="G802:H802"/>
    <mergeCell ref="K802:L802"/>
    <mergeCell ref="M802:N802"/>
    <mergeCell ref="O802:P802"/>
    <mergeCell ref="Q802:R802"/>
    <mergeCell ref="AU804:AV804"/>
    <mergeCell ref="AW804:AX804"/>
    <mergeCell ref="AG804:AH804"/>
    <mergeCell ref="AI804:AJ804"/>
    <mergeCell ref="AK804:AL804"/>
    <mergeCell ref="AM804:AN804"/>
    <mergeCell ref="AO804:AP804"/>
    <mergeCell ref="AQ804:AR804"/>
    <mergeCell ref="AS804:AT804"/>
    <mergeCell ref="S805:T805"/>
    <mergeCell ref="U805:V805"/>
    <mergeCell ref="W805:X805"/>
    <mergeCell ref="Y805:Z805"/>
    <mergeCell ref="AA805:AB805"/>
    <mergeCell ref="AC805:AD805"/>
    <mergeCell ref="AE805:AF805"/>
    <mergeCell ref="AG805:AH805"/>
    <mergeCell ref="AI805:AJ805"/>
    <mergeCell ref="AK805:AL805"/>
    <mergeCell ref="AM805:AN805"/>
    <mergeCell ref="AO805:AP805"/>
    <mergeCell ref="AQ805:AR805"/>
    <mergeCell ref="AS805:AT805"/>
    <mergeCell ref="BI805:BJ805"/>
    <mergeCell ref="BK805:BL805"/>
    <mergeCell ref="BM805:BN805"/>
    <mergeCell ref="BS801:BT801"/>
    <mergeCell ref="BU801:CA801"/>
    <mergeCell ref="CB801:CH801"/>
    <mergeCell ref="BI800:BJ800"/>
    <mergeCell ref="BK800:BL800"/>
    <mergeCell ref="BM800:BN800"/>
    <mergeCell ref="BO800:BQ800"/>
    <mergeCell ref="BS800:BT800"/>
    <mergeCell ref="BU800:CA800"/>
    <mergeCell ref="CB800:CH800"/>
    <mergeCell ref="AU801:AV801"/>
    <mergeCell ref="AW801:AX801"/>
    <mergeCell ref="AG801:AH801"/>
    <mergeCell ref="AI801:AJ801"/>
    <mergeCell ref="AK801:AL801"/>
    <mergeCell ref="AM801:AN801"/>
    <mergeCell ref="AO801:AP801"/>
    <mergeCell ref="AQ801:AR801"/>
    <mergeCell ref="AS801:AT801"/>
    <mergeCell ref="S802:T802"/>
    <mergeCell ref="U802:V802"/>
    <mergeCell ref="W802:X802"/>
    <mergeCell ref="Y802:Z802"/>
    <mergeCell ref="AA802:AB802"/>
    <mergeCell ref="AC802:AD802"/>
    <mergeCell ref="AE802:AF802"/>
    <mergeCell ref="AG802:AH802"/>
    <mergeCell ref="AI802:AJ802"/>
    <mergeCell ref="AK802:AL802"/>
    <mergeCell ref="AM802:AN802"/>
    <mergeCell ref="AO802:AP802"/>
    <mergeCell ref="AQ802:AR802"/>
    <mergeCell ref="AS802:AT802"/>
    <mergeCell ref="BI802:BJ802"/>
    <mergeCell ref="BK802:BL802"/>
    <mergeCell ref="BM802:BN802"/>
    <mergeCell ref="BO802:BQ802"/>
    <mergeCell ref="BS802:BT802"/>
    <mergeCell ref="BU802:CA802"/>
    <mergeCell ref="CB802:CH802"/>
    <mergeCell ref="AU802:AV802"/>
    <mergeCell ref="AW802:AX802"/>
    <mergeCell ref="AY802:AZ802"/>
    <mergeCell ref="BA802:BB802"/>
    <mergeCell ref="BC802:BD802"/>
    <mergeCell ref="BE802:BF802"/>
    <mergeCell ref="BG802:BH802"/>
    <mergeCell ref="BE799:BF799"/>
    <mergeCell ref="BG799:BH799"/>
    <mergeCell ref="B799:C799"/>
    <mergeCell ref="D799:F799"/>
    <mergeCell ref="G799:H799"/>
    <mergeCell ref="K799:L799"/>
    <mergeCell ref="M799:N799"/>
    <mergeCell ref="O799:P799"/>
    <mergeCell ref="Q799:R799"/>
    <mergeCell ref="BM801:BN801"/>
    <mergeCell ref="BO801:BQ801"/>
    <mergeCell ref="AY801:AZ801"/>
    <mergeCell ref="BA801:BB801"/>
    <mergeCell ref="BC801:BD801"/>
    <mergeCell ref="BE801:BF801"/>
    <mergeCell ref="BG801:BH801"/>
    <mergeCell ref="BI801:BJ801"/>
    <mergeCell ref="BK801:BL801"/>
    <mergeCell ref="S800:T800"/>
    <mergeCell ref="U800:V800"/>
    <mergeCell ref="W800:X800"/>
    <mergeCell ref="Y800:Z800"/>
    <mergeCell ref="AA800:AB800"/>
    <mergeCell ref="AC800:AD800"/>
    <mergeCell ref="AE800:AF800"/>
    <mergeCell ref="AG800:AH800"/>
    <mergeCell ref="AI800:AJ800"/>
    <mergeCell ref="AK800:AL800"/>
    <mergeCell ref="AM800:AN800"/>
    <mergeCell ref="AO800:AP800"/>
    <mergeCell ref="AQ800:AR800"/>
    <mergeCell ref="AS800:AT800"/>
    <mergeCell ref="B800:C800"/>
    <mergeCell ref="D800:F800"/>
    <mergeCell ref="G800:H800"/>
    <mergeCell ref="K800:L800"/>
    <mergeCell ref="M800:N800"/>
    <mergeCell ref="O800:P800"/>
    <mergeCell ref="Q800:R800"/>
    <mergeCell ref="B801:C801"/>
    <mergeCell ref="D801:F801"/>
    <mergeCell ref="G801:H801"/>
    <mergeCell ref="K801:L801"/>
    <mergeCell ref="M801:N801"/>
    <mergeCell ref="O801:P801"/>
    <mergeCell ref="Q801:R801"/>
    <mergeCell ref="S801:T801"/>
    <mergeCell ref="U801:V801"/>
    <mergeCell ref="W801:X801"/>
    <mergeCell ref="Y801:Z801"/>
    <mergeCell ref="AA801:AB801"/>
    <mergeCell ref="AC801:AD801"/>
    <mergeCell ref="AE801:AF801"/>
    <mergeCell ref="AU800:AV800"/>
    <mergeCell ref="AW800:AX800"/>
    <mergeCell ref="AY800:AZ800"/>
    <mergeCell ref="BA800:BB800"/>
    <mergeCell ref="BC800:BD800"/>
    <mergeCell ref="BE800:BF800"/>
    <mergeCell ref="BG800:BH800"/>
    <mergeCell ref="B797:C797"/>
    <mergeCell ref="D797:F797"/>
    <mergeCell ref="G797:H797"/>
    <mergeCell ref="K797:L797"/>
    <mergeCell ref="M797:N797"/>
    <mergeCell ref="O797:P797"/>
    <mergeCell ref="Q797:R797"/>
    <mergeCell ref="B798:C798"/>
    <mergeCell ref="D798:F798"/>
    <mergeCell ref="G798:H798"/>
    <mergeCell ref="K798:L798"/>
    <mergeCell ref="M798:N798"/>
    <mergeCell ref="O798:P798"/>
    <mergeCell ref="Q798:R798"/>
    <mergeCell ref="S798:T798"/>
    <mergeCell ref="U798:V798"/>
    <mergeCell ref="W798:X798"/>
    <mergeCell ref="Y798:Z798"/>
    <mergeCell ref="AA798:AB798"/>
    <mergeCell ref="AC798:AD798"/>
    <mergeCell ref="AE798:AF798"/>
    <mergeCell ref="AU797:AV797"/>
    <mergeCell ref="AW797:AX797"/>
    <mergeCell ref="AY797:AZ797"/>
    <mergeCell ref="BA797:BB797"/>
    <mergeCell ref="BC797:BD797"/>
    <mergeCell ref="BE797:BF797"/>
    <mergeCell ref="BG797:BH797"/>
    <mergeCell ref="BS798:BT798"/>
    <mergeCell ref="BU798:CA798"/>
    <mergeCell ref="CB798:CH798"/>
    <mergeCell ref="BI797:BJ797"/>
    <mergeCell ref="BK797:BL797"/>
    <mergeCell ref="BM797:BN797"/>
    <mergeCell ref="BO797:BQ797"/>
    <mergeCell ref="BS797:BT797"/>
    <mergeCell ref="BU797:CA797"/>
    <mergeCell ref="CB797:CH797"/>
    <mergeCell ref="AU798:AV798"/>
    <mergeCell ref="AW798:AX798"/>
    <mergeCell ref="AG798:AH798"/>
    <mergeCell ref="AI798:AJ798"/>
    <mergeCell ref="AK798:AL798"/>
    <mergeCell ref="AM798:AN798"/>
    <mergeCell ref="AO798:AP798"/>
    <mergeCell ref="AQ798:AR798"/>
    <mergeCell ref="AS798:AT798"/>
    <mergeCell ref="AY803:AZ803"/>
    <mergeCell ref="BA803:BB803"/>
    <mergeCell ref="BC803:BD803"/>
    <mergeCell ref="BE803:BF803"/>
    <mergeCell ref="BG803:BH803"/>
    <mergeCell ref="BS804:BT804"/>
    <mergeCell ref="BU804:CA804"/>
    <mergeCell ref="CB804:CH804"/>
    <mergeCell ref="BI803:BJ803"/>
    <mergeCell ref="BK803:BL803"/>
    <mergeCell ref="BM803:BN803"/>
    <mergeCell ref="BO803:BQ803"/>
    <mergeCell ref="BS803:BT803"/>
    <mergeCell ref="BU803:CA803"/>
    <mergeCell ref="CB803:CH803"/>
    <mergeCell ref="BM798:BN798"/>
    <mergeCell ref="BO798:BQ798"/>
    <mergeCell ref="AY798:AZ798"/>
    <mergeCell ref="BA798:BB798"/>
    <mergeCell ref="BC798:BD798"/>
    <mergeCell ref="BE798:BF798"/>
    <mergeCell ref="BG798:BH798"/>
    <mergeCell ref="BI798:BJ798"/>
    <mergeCell ref="BK798:BL798"/>
    <mergeCell ref="S797:T797"/>
    <mergeCell ref="U797:V797"/>
    <mergeCell ref="W797:X797"/>
    <mergeCell ref="Y797:Z797"/>
    <mergeCell ref="AA797:AB797"/>
    <mergeCell ref="AC797:AD797"/>
    <mergeCell ref="AE797:AF797"/>
    <mergeCell ref="AG797:AH797"/>
    <mergeCell ref="AI797:AJ797"/>
    <mergeCell ref="AK797:AL797"/>
    <mergeCell ref="AM797:AN797"/>
    <mergeCell ref="AO797:AP797"/>
    <mergeCell ref="AQ797:AR797"/>
    <mergeCell ref="AS797:AT797"/>
    <mergeCell ref="S799:T799"/>
    <mergeCell ref="U799:V799"/>
    <mergeCell ref="W799:X799"/>
    <mergeCell ref="Y799:Z799"/>
    <mergeCell ref="AA799:AB799"/>
    <mergeCell ref="AC799:AD799"/>
    <mergeCell ref="AE799:AF799"/>
    <mergeCell ref="AG799:AH799"/>
    <mergeCell ref="AI799:AJ799"/>
    <mergeCell ref="AK799:AL799"/>
    <mergeCell ref="AM799:AN799"/>
    <mergeCell ref="AO799:AP799"/>
    <mergeCell ref="AQ799:AR799"/>
    <mergeCell ref="AS799:AT799"/>
    <mergeCell ref="BI799:BJ799"/>
    <mergeCell ref="BK799:BL799"/>
    <mergeCell ref="BM799:BN799"/>
    <mergeCell ref="BO799:BQ799"/>
    <mergeCell ref="BS799:BT799"/>
    <mergeCell ref="BU799:CA799"/>
    <mergeCell ref="CB799:CH799"/>
    <mergeCell ref="AU799:AV799"/>
    <mergeCell ref="AW799:AX799"/>
    <mergeCell ref="AY799:AZ799"/>
    <mergeCell ref="BA799:BB799"/>
    <mergeCell ref="BC799:BD799"/>
    <mergeCell ref="BO796:BQ796"/>
    <mergeCell ref="BS796:BT796"/>
    <mergeCell ref="BU796:CA796"/>
    <mergeCell ref="CB796:CH796"/>
    <mergeCell ref="AU796:AV796"/>
    <mergeCell ref="AW796:AX796"/>
    <mergeCell ref="AY796:AZ796"/>
    <mergeCell ref="BA796:BB796"/>
    <mergeCell ref="BC796:BD796"/>
    <mergeCell ref="BE796:BF796"/>
    <mergeCell ref="BG796:BH796"/>
    <mergeCell ref="B796:C796"/>
    <mergeCell ref="D796:F796"/>
    <mergeCell ref="G796:H796"/>
    <mergeCell ref="K796:L796"/>
    <mergeCell ref="M796:N796"/>
    <mergeCell ref="O796:P796"/>
    <mergeCell ref="Q796:R796"/>
    <mergeCell ref="BM804:BN804"/>
    <mergeCell ref="BO804:BQ804"/>
    <mergeCell ref="AY804:AZ804"/>
    <mergeCell ref="BA804:BB804"/>
    <mergeCell ref="BC804:BD804"/>
    <mergeCell ref="BE804:BF804"/>
    <mergeCell ref="BG804:BH804"/>
    <mergeCell ref="BI804:BJ804"/>
    <mergeCell ref="BK804:BL804"/>
    <mergeCell ref="S803:T803"/>
    <mergeCell ref="U803:V803"/>
    <mergeCell ref="W803:X803"/>
    <mergeCell ref="Y803:Z803"/>
    <mergeCell ref="AA803:AB803"/>
    <mergeCell ref="AC803:AD803"/>
    <mergeCell ref="AE803:AF803"/>
    <mergeCell ref="AG803:AH803"/>
    <mergeCell ref="AI803:AJ803"/>
    <mergeCell ref="AK803:AL803"/>
    <mergeCell ref="AM803:AN803"/>
    <mergeCell ref="AO803:AP803"/>
    <mergeCell ref="AQ803:AR803"/>
    <mergeCell ref="AS803:AT803"/>
    <mergeCell ref="B803:C803"/>
    <mergeCell ref="D803:F803"/>
    <mergeCell ref="G803:H803"/>
    <mergeCell ref="K803:L803"/>
    <mergeCell ref="M803:N803"/>
    <mergeCell ref="O803:P803"/>
    <mergeCell ref="Q803:R803"/>
    <mergeCell ref="B804:C804"/>
    <mergeCell ref="D804:F804"/>
    <mergeCell ref="G804:H804"/>
    <mergeCell ref="K804:L804"/>
    <mergeCell ref="M804:N804"/>
    <mergeCell ref="O804:P804"/>
    <mergeCell ref="Q804:R804"/>
    <mergeCell ref="S804:T804"/>
    <mergeCell ref="U804:V804"/>
    <mergeCell ref="W804:X804"/>
    <mergeCell ref="Y804:Z804"/>
    <mergeCell ref="AA804:AB804"/>
    <mergeCell ref="AC804:AD804"/>
    <mergeCell ref="AE804:AF804"/>
    <mergeCell ref="AU803:AV803"/>
    <mergeCell ref="AW803:AX803"/>
    <mergeCell ref="B793:C793"/>
    <mergeCell ref="D793:F793"/>
    <mergeCell ref="G793:H793"/>
    <mergeCell ref="K793:L793"/>
    <mergeCell ref="M793:N793"/>
    <mergeCell ref="O793:P793"/>
    <mergeCell ref="Q793:R793"/>
    <mergeCell ref="AU795:AV795"/>
    <mergeCell ref="AW795:AX795"/>
    <mergeCell ref="AG795:AH795"/>
    <mergeCell ref="AI795:AJ795"/>
    <mergeCell ref="AK795:AL795"/>
    <mergeCell ref="AM795:AN795"/>
    <mergeCell ref="AO795:AP795"/>
    <mergeCell ref="AQ795:AR795"/>
    <mergeCell ref="AS795:AT795"/>
    <mergeCell ref="S796:T796"/>
    <mergeCell ref="U796:V796"/>
    <mergeCell ref="W796:X796"/>
    <mergeCell ref="Y796:Z796"/>
    <mergeCell ref="AA796:AB796"/>
    <mergeCell ref="AC796:AD796"/>
    <mergeCell ref="AE796:AF796"/>
    <mergeCell ref="AG796:AH796"/>
    <mergeCell ref="AI796:AJ796"/>
    <mergeCell ref="AK796:AL796"/>
    <mergeCell ref="AM796:AN796"/>
    <mergeCell ref="AO796:AP796"/>
    <mergeCell ref="AQ796:AR796"/>
    <mergeCell ref="AS796:AT796"/>
    <mergeCell ref="BI796:BJ796"/>
    <mergeCell ref="BK796:BL796"/>
    <mergeCell ref="BM796:BN796"/>
    <mergeCell ref="BS792:BT792"/>
    <mergeCell ref="BU792:CA792"/>
    <mergeCell ref="CB792:CH792"/>
    <mergeCell ref="BI791:BJ791"/>
    <mergeCell ref="BK791:BL791"/>
    <mergeCell ref="BM791:BN791"/>
    <mergeCell ref="BO791:BQ791"/>
    <mergeCell ref="BS791:BT791"/>
    <mergeCell ref="BU791:CA791"/>
    <mergeCell ref="CB791:CH791"/>
    <mergeCell ref="AU792:AV792"/>
    <mergeCell ref="AW792:AX792"/>
    <mergeCell ref="AG792:AH792"/>
    <mergeCell ref="AI792:AJ792"/>
    <mergeCell ref="AK792:AL792"/>
    <mergeCell ref="AM792:AN792"/>
    <mergeCell ref="AO792:AP792"/>
    <mergeCell ref="AQ792:AR792"/>
    <mergeCell ref="AS792:AT792"/>
    <mergeCell ref="S793:T793"/>
    <mergeCell ref="U793:V793"/>
    <mergeCell ref="W793:X793"/>
    <mergeCell ref="Y793:Z793"/>
    <mergeCell ref="AA793:AB793"/>
    <mergeCell ref="AC793:AD793"/>
    <mergeCell ref="AE793:AF793"/>
    <mergeCell ref="AG793:AH793"/>
    <mergeCell ref="AI793:AJ793"/>
    <mergeCell ref="AK793:AL793"/>
    <mergeCell ref="AM793:AN793"/>
    <mergeCell ref="AO793:AP793"/>
    <mergeCell ref="AQ793:AR793"/>
    <mergeCell ref="AS793:AT793"/>
    <mergeCell ref="BI793:BJ793"/>
    <mergeCell ref="BK793:BL793"/>
    <mergeCell ref="BM793:BN793"/>
    <mergeCell ref="BO793:BQ793"/>
    <mergeCell ref="BS793:BT793"/>
    <mergeCell ref="BU793:CA793"/>
    <mergeCell ref="CB793:CH793"/>
    <mergeCell ref="AU793:AV793"/>
    <mergeCell ref="AW793:AX793"/>
    <mergeCell ref="AY793:AZ793"/>
    <mergeCell ref="BA793:BB793"/>
    <mergeCell ref="BC793:BD793"/>
    <mergeCell ref="BE793:BF793"/>
    <mergeCell ref="BG793:BH793"/>
    <mergeCell ref="BE790:BF790"/>
    <mergeCell ref="BG790:BH790"/>
    <mergeCell ref="B790:C790"/>
    <mergeCell ref="D790:F790"/>
    <mergeCell ref="G790:H790"/>
    <mergeCell ref="K790:L790"/>
    <mergeCell ref="M790:N790"/>
    <mergeCell ref="O790:P790"/>
    <mergeCell ref="Q790:R790"/>
    <mergeCell ref="BM792:BN792"/>
    <mergeCell ref="BO792:BQ792"/>
    <mergeCell ref="AY792:AZ792"/>
    <mergeCell ref="BA792:BB792"/>
    <mergeCell ref="BC792:BD792"/>
    <mergeCell ref="BE792:BF792"/>
    <mergeCell ref="BG792:BH792"/>
    <mergeCell ref="BI792:BJ792"/>
    <mergeCell ref="BK792:BL792"/>
    <mergeCell ref="S791:T791"/>
    <mergeCell ref="U791:V791"/>
    <mergeCell ref="W791:X791"/>
    <mergeCell ref="Y791:Z791"/>
    <mergeCell ref="AA791:AB791"/>
    <mergeCell ref="AC791:AD791"/>
    <mergeCell ref="AE791:AF791"/>
    <mergeCell ref="AG791:AH791"/>
    <mergeCell ref="AI791:AJ791"/>
    <mergeCell ref="AK791:AL791"/>
    <mergeCell ref="AM791:AN791"/>
    <mergeCell ref="AO791:AP791"/>
    <mergeCell ref="AQ791:AR791"/>
    <mergeCell ref="AS791:AT791"/>
    <mergeCell ref="B791:C791"/>
    <mergeCell ref="D791:F791"/>
    <mergeCell ref="G791:H791"/>
    <mergeCell ref="K791:L791"/>
    <mergeCell ref="M791:N791"/>
    <mergeCell ref="O791:P791"/>
    <mergeCell ref="Q791:R791"/>
    <mergeCell ref="B792:C792"/>
    <mergeCell ref="D792:F792"/>
    <mergeCell ref="G792:H792"/>
    <mergeCell ref="K792:L792"/>
    <mergeCell ref="M792:N792"/>
    <mergeCell ref="O792:P792"/>
    <mergeCell ref="Q792:R792"/>
    <mergeCell ref="S792:T792"/>
    <mergeCell ref="U792:V792"/>
    <mergeCell ref="W792:X792"/>
    <mergeCell ref="Y792:Z792"/>
    <mergeCell ref="AA792:AB792"/>
    <mergeCell ref="AC792:AD792"/>
    <mergeCell ref="AE792:AF792"/>
    <mergeCell ref="AU791:AV791"/>
    <mergeCell ref="AW791:AX791"/>
    <mergeCell ref="AY791:AZ791"/>
    <mergeCell ref="BA791:BB791"/>
    <mergeCell ref="BC791:BD791"/>
    <mergeCell ref="BE791:BF791"/>
    <mergeCell ref="BG791:BH791"/>
    <mergeCell ref="B788:C788"/>
    <mergeCell ref="D788:F788"/>
    <mergeCell ref="G788:H788"/>
    <mergeCell ref="K788:L788"/>
    <mergeCell ref="M788:N788"/>
    <mergeCell ref="O788:P788"/>
    <mergeCell ref="Q788:R788"/>
    <mergeCell ref="B789:C789"/>
    <mergeCell ref="D789:F789"/>
    <mergeCell ref="G789:H789"/>
    <mergeCell ref="K789:L789"/>
    <mergeCell ref="M789:N789"/>
    <mergeCell ref="O789:P789"/>
    <mergeCell ref="Q789:R789"/>
    <mergeCell ref="S789:T789"/>
    <mergeCell ref="U789:V789"/>
    <mergeCell ref="W789:X789"/>
    <mergeCell ref="Y789:Z789"/>
    <mergeCell ref="AA789:AB789"/>
    <mergeCell ref="AC789:AD789"/>
    <mergeCell ref="AE789:AF789"/>
    <mergeCell ref="AU788:AV788"/>
    <mergeCell ref="AW788:AX788"/>
    <mergeCell ref="AY788:AZ788"/>
    <mergeCell ref="BA788:BB788"/>
    <mergeCell ref="BC788:BD788"/>
    <mergeCell ref="BE788:BF788"/>
    <mergeCell ref="BG788:BH788"/>
    <mergeCell ref="BS789:BT789"/>
    <mergeCell ref="BU789:CA789"/>
    <mergeCell ref="CB789:CH789"/>
    <mergeCell ref="BI788:BJ788"/>
    <mergeCell ref="BK788:BL788"/>
    <mergeCell ref="BM788:BN788"/>
    <mergeCell ref="BO788:BQ788"/>
    <mergeCell ref="BS788:BT788"/>
    <mergeCell ref="BU788:CA788"/>
    <mergeCell ref="CB788:CH788"/>
    <mergeCell ref="AU789:AV789"/>
    <mergeCell ref="AW789:AX789"/>
    <mergeCell ref="AG789:AH789"/>
    <mergeCell ref="AI789:AJ789"/>
    <mergeCell ref="AK789:AL789"/>
    <mergeCell ref="AM789:AN789"/>
    <mergeCell ref="AO789:AP789"/>
    <mergeCell ref="AQ789:AR789"/>
    <mergeCell ref="AS789:AT789"/>
    <mergeCell ref="AY794:AZ794"/>
    <mergeCell ref="BA794:BB794"/>
    <mergeCell ref="BC794:BD794"/>
    <mergeCell ref="BE794:BF794"/>
    <mergeCell ref="BG794:BH794"/>
    <mergeCell ref="BS795:BT795"/>
    <mergeCell ref="BU795:CA795"/>
    <mergeCell ref="CB795:CH795"/>
    <mergeCell ref="BI794:BJ794"/>
    <mergeCell ref="BK794:BL794"/>
    <mergeCell ref="BM794:BN794"/>
    <mergeCell ref="BO794:BQ794"/>
    <mergeCell ref="BS794:BT794"/>
    <mergeCell ref="BU794:CA794"/>
    <mergeCell ref="CB794:CH794"/>
    <mergeCell ref="BM789:BN789"/>
    <mergeCell ref="BO789:BQ789"/>
    <mergeCell ref="AY789:AZ789"/>
    <mergeCell ref="BA789:BB789"/>
    <mergeCell ref="BC789:BD789"/>
    <mergeCell ref="BE789:BF789"/>
    <mergeCell ref="BG789:BH789"/>
    <mergeCell ref="BI789:BJ789"/>
    <mergeCell ref="BK789:BL789"/>
    <mergeCell ref="S788:T788"/>
    <mergeCell ref="U788:V788"/>
    <mergeCell ref="W788:X788"/>
    <mergeCell ref="Y788:Z788"/>
    <mergeCell ref="AA788:AB788"/>
    <mergeCell ref="AC788:AD788"/>
    <mergeCell ref="AE788:AF788"/>
    <mergeCell ref="AG788:AH788"/>
    <mergeCell ref="AI788:AJ788"/>
    <mergeCell ref="AK788:AL788"/>
    <mergeCell ref="AM788:AN788"/>
    <mergeCell ref="AO788:AP788"/>
    <mergeCell ref="AQ788:AR788"/>
    <mergeCell ref="AS788:AT788"/>
    <mergeCell ref="S790:T790"/>
    <mergeCell ref="U790:V790"/>
    <mergeCell ref="W790:X790"/>
    <mergeCell ref="Y790:Z790"/>
    <mergeCell ref="AA790:AB790"/>
    <mergeCell ref="AC790:AD790"/>
    <mergeCell ref="AE790:AF790"/>
    <mergeCell ref="AG790:AH790"/>
    <mergeCell ref="AI790:AJ790"/>
    <mergeCell ref="AK790:AL790"/>
    <mergeCell ref="AM790:AN790"/>
    <mergeCell ref="AO790:AP790"/>
    <mergeCell ref="AQ790:AR790"/>
    <mergeCell ref="AS790:AT790"/>
    <mergeCell ref="BI790:BJ790"/>
    <mergeCell ref="BK790:BL790"/>
    <mergeCell ref="BM790:BN790"/>
    <mergeCell ref="BO790:BQ790"/>
    <mergeCell ref="BS790:BT790"/>
    <mergeCell ref="BU790:CA790"/>
    <mergeCell ref="CB790:CH790"/>
    <mergeCell ref="AU790:AV790"/>
    <mergeCell ref="AW790:AX790"/>
    <mergeCell ref="AY790:AZ790"/>
    <mergeCell ref="BA790:BB790"/>
    <mergeCell ref="BC790:BD790"/>
    <mergeCell ref="BO787:BQ787"/>
    <mergeCell ref="BS787:BT787"/>
    <mergeCell ref="BU787:CA787"/>
    <mergeCell ref="CB787:CH787"/>
    <mergeCell ref="AU787:AV787"/>
    <mergeCell ref="AW787:AX787"/>
    <mergeCell ref="AY787:AZ787"/>
    <mergeCell ref="BA787:BB787"/>
    <mergeCell ref="BC787:BD787"/>
    <mergeCell ref="BE787:BF787"/>
    <mergeCell ref="BG787:BH787"/>
    <mergeCell ref="B787:C787"/>
    <mergeCell ref="D787:F787"/>
    <mergeCell ref="G787:H787"/>
    <mergeCell ref="K787:L787"/>
    <mergeCell ref="M787:N787"/>
    <mergeCell ref="O787:P787"/>
    <mergeCell ref="Q787:R787"/>
    <mergeCell ref="BM795:BN795"/>
    <mergeCell ref="BO795:BQ795"/>
    <mergeCell ref="AY795:AZ795"/>
    <mergeCell ref="BA795:BB795"/>
    <mergeCell ref="BC795:BD795"/>
    <mergeCell ref="BE795:BF795"/>
    <mergeCell ref="BG795:BH795"/>
    <mergeCell ref="BI795:BJ795"/>
    <mergeCell ref="BK795:BL795"/>
    <mergeCell ref="S794:T794"/>
    <mergeCell ref="U794:V794"/>
    <mergeCell ref="W794:X794"/>
    <mergeCell ref="Y794:Z794"/>
    <mergeCell ref="AA794:AB794"/>
    <mergeCell ref="AC794:AD794"/>
    <mergeCell ref="AE794:AF794"/>
    <mergeCell ref="AG794:AH794"/>
    <mergeCell ref="AI794:AJ794"/>
    <mergeCell ref="AK794:AL794"/>
    <mergeCell ref="AM794:AN794"/>
    <mergeCell ref="AO794:AP794"/>
    <mergeCell ref="AQ794:AR794"/>
    <mergeCell ref="AS794:AT794"/>
    <mergeCell ref="B794:C794"/>
    <mergeCell ref="D794:F794"/>
    <mergeCell ref="G794:H794"/>
    <mergeCell ref="K794:L794"/>
    <mergeCell ref="M794:N794"/>
    <mergeCell ref="O794:P794"/>
    <mergeCell ref="Q794:R794"/>
    <mergeCell ref="B795:C795"/>
    <mergeCell ref="D795:F795"/>
    <mergeCell ref="G795:H795"/>
    <mergeCell ref="K795:L795"/>
    <mergeCell ref="M795:N795"/>
    <mergeCell ref="O795:P795"/>
    <mergeCell ref="Q795:R795"/>
    <mergeCell ref="S795:T795"/>
    <mergeCell ref="U795:V795"/>
    <mergeCell ref="W795:X795"/>
    <mergeCell ref="Y795:Z795"/>
    <mergeCell ref="AA795:AB795"/>
    <mergeCell ref="AC795:AD795"/>
    <mergeCell ref="AE795:AF795"/>
    <mergeCell ref="AU794:AV794"/>
    <mergeCell ref="AW794:AX794"/>
    <mergeCell ref="B784:C784"/>
    <mergeCell ref="D784:F784"/>
    <mergeCell ref="G784:H784"/>
    <mergeCell ref="K784:L784"/>
    <mergeCell ref="M784:N784"/>
    <mergeCell ref="O784:P784"/>
    <mergeCell ref="Q784:R784"/>
    <mergeCell ref="AU786:AV786"/>
    <mergeCell ref="AW786:AX786"/>
    <mergeCell ref="AG786:AH786"/>
    <mergeCell ref="AI786:AJ786"/>
    <mergeCell ref="AK786:AL786"/>
    <mergeCell ref="AM786:AN786"/>
    <mergeCell ref="AO786:AP786"/>
    <mergeCell ref="AQ786:AR786"/>
    <mergeCell ref="AS786:AT786"/>
    <mergeCell ref="S787:T787"/>
    <mergeCell ref="U787:V787"/>
    <mergeCell ref="W787:X787"/>
    <mergeCell ref="Y787:Z787"/>
    <mergeCell ref="AA787:AB787"/>
    <mergeCell ref="AC787:AD787"/>
    <mergeCell ref="AE787:AF787"/>
    <mergeCell ref="AG787:AH787"/>
    <mergeCell ref="AI787:AJ787"/>
    <mergeCell ref="AK787:AL787"/>
    <mergeCell ref="AM787:AN787"/>
    <mergeCell ref="AO787:AP787"/>
    <mergeCell ref="AQ787:AR787"/>
    <mergeCell ref="AS787:AT787"/>
    <mergeCell ref="BI787:BJ787"/>
    <mergeCell ref="BK787:BL787"/>
    <mergeCell ref="BM787:BN787"/>
    <mergeCell ref="BS783:BT783"/>
    <mergeCell ref="BU783:CA783"/>
    <mergeCell ref="CB783:CH783"/>
    <mergeCell ref="BI782:BJ782"/>
    <mergeCell ref="BK782:BL782"/>
    <mergeCell ref="BM782:BN782"/>
    <mergeCell ref="BO782:BQ782"/>
    <mergeCell ref="BS782:BT782"/>
    <mergeCell ref="BU782:CA782"/>
    <mergeCell ref="CB782:CH782"/>
    <mergeCell ref="AU783:AV783"/>
    <mergeCell ref="AW783:AX783"/>
    <mergeCell ref="AG783:AH783"/>
    <mergeCell ref="AI783:AJ783"/>
    <mergeCell ref="AK783:AL783"/>
    <mergeCell ref="AM783:AN783"/>
    <mergeCell ref="AO783:AP783"/>
    <mergeCell ref="AQ783:AR783"/>
    <mergeCell ref="AS783:AT783"/>
    <mergeCell ref="S784:T784"/>
    <mergeCell ref="U784:V784"/>
    <mergeCell ref="W784:X784"/>
    <mergeCell ref="Y784:Z784"/>
    <mergeCell ref="AA784:AB784"/>
    <mergeCell ref="AC784:AD784"/>
    <mergeCell ref="AE784:AF784"/>
    <mergeCell ref="AG784:AH784"/>
    <mergeCell ref="AI784:AJ784"/>
    <mergeCell ref="AK784:AL784"/>
    <mergeCell ref="AM784:AN784"/>
    <mergeCell ref="AO784:AP784"/>
    <mergeCell ref="AQ784:AR784"/>
    <mergeCell ref="AS784:AT784"/>
    <mergeCell ref="BI784:BJ784"/>
    <mergeCell ref="BK784:BL784"/>
    <mergeCell ref="BM784:BN784"/>
    <mergeCell ref="BO784:BQ784"/>
    <mergeCell ref="BS784:BT784"/>
    <mergeCell ref="BU784:CA784"/>
    <mergeCell ref="CB784:CH784"/>
    <mergeCell ref="AU784:AV784"/>
    <mergeCell ref="AW784:AX784"/>
    <mergeCell ref="AY784:AZ784"/>
    <mergeCell ref="BA784:BB784"/>
    <mergeCell ref="BC784:BD784"/>
    <mergeCell ref="BE784:BF784"/>
    <mergeCell ref="BG784:BH784"/>
    <mergeCell ref="BE781:BF781"/>
    <mergeCell ref="BG781:BH781"/>
    <mergeCell ref="B781:C781"/>
    <mergeCell ref="D781:F781"/>
    <mergeCell ref="G781:H781"/>
    <mergeCell ref="K781:L781"/>
    <mergeCell ref="M781:N781"/>
    <mergeCell ref="O781:P781"/>
    <mergeCell ref="Q781:R781"/>
    <mergeCell ref="BM783:BN783"/>
    <mergeCell ref="BO783:BQ783"/>
    <mergeCell ref="AY783:AZ783"/>
    <mergeCell ref="BA783:BB783"/>
    <mergeCell ref="BC783:BD783"/>
    <mergeCell ref="BE783:BF783"/>
    <mergeCell ref="BG783:BH783"/>
    <mergeCell ref="BI783:BJ783"/>
    <mergeCell ref="BK783:BL783"/>
    <mergeCell ref="S782:T782"/>
    <mergeCell ref="U782:V782"/>
    <mergeCell ref="W782:X782"/>
    <mergeCell ref="Y782:Z782"/>
    <mergeCell ref="AA782:AB782"/>
    <mergeCell ref="AC782:AD782"/>
    <mergeCell ref="AE782:AF782"/>
    <mergeCell ref="AG782:AH782"/>
    <mergeCell ref="AI782:AJ782"/>
    <mergeCell ref="AK782:AL782"/>
    <mergeCell ref="AM782:AN782"/>
    <mergeCell ref="AO782:AP782"/>
    <mergeCell ref="AQ782:AR782"/>
    <mergeCell ref="AS782:AT782"/>
    <mergeCell ref="B782:C782"/>
    <mergeCell ref="D782:F782"/>
    <mergeCell ref="G782:H782"/>
    <mergeCell ref="K782:L782"/>
    <mergeCell ref="M782:N782"/>
    <mergeCell ref="O782:P782"/>
    <mergeCell ref="Q782:R782"/>
    <mergeCell ref="B783:C783"/>
    <mergeCell ref="D783:F783"/>
    <mergeCell ref="G783:H783"/>
    <mergeCell ref="K783:L783"/>
    <mergeCell ref="M783:N783"/>
    <mergeCell ref="O783:P783"/>
    <mergeCell ref="Q783:R783"/>
    <mergeCell ref="S783:T783"/>
    <mergeCell ref="U783:V783"/>
    <mergeCell ref="W783:X783"/>
    <mergeCell ref="Y783:Z783"/>
    <mergeCell ref="AA783:AB783"/>
    <mergeCell ref="AC783:AD783"/>
    <mergeCell ref="AE783:AF783"/>
    <mergeCell ref="AU782:AV782"/>
    <mergeCell ref="AW782:AX782"/>
    <mergeCell ref="AY782:AZ782"/>
    <mergeCell ref="BA782:BB782"/>
    <mergeCell ref="BC782:BD782"/>
    <mergeCell ref="BE782:BF782"/>
    <mergeCell ref="BG782:BH782"/>
    <mergeCell ref="B779:C779"/>
    <mergeCell ref="D779:F779"/>
    <mergeCell ref="G779:H779"/>
    <mergeCell ref="K779:L779"/>
    <mergeCell ref="M779:N779"/>
    <mergeCell ref="O779:P779"/>
    <mergeCell ref="Q779:R779"/>
    <mergeCell ref="B780:C780"/>
    <mergeCell ref="D780:F780"/>
    <mergeCell ref="G780:H780"/>
    <mergeCell ref="K780:L780"/>
    <mergeCell ref="M780:N780"/>
    <mergeCell ref="O780:P780"/>
    <mergeCell ref="Q780:R780"/>
    <mergeCell ref="S780:T780"/>
    <mergeCell ref="U780:V780"/>
    <mergeCell ref="W780:X780"/>
    <mergeCell ref="Y780:Z780"/>
    <mergeCell ref="AA780:AB780"/>
    <mergeCell ref="AC780:AD780"/>
    <mergeCell ref="AE780:AF780"/>
    <mergeCell ref="AU779:AV779"/>
    <mergeCell ref="AW779:AX779"/>
    <mergeCell ref="AY779:AZ779"/>
    <mergeCell ref="BA779:BB779"/>
    <mergeCell ref="BC779:BD779"/>
    <mergeCell ref="BE779:BF779"/>
    <mergeCell ref="BG779:BH779"/>
    <mergeCell ref="BS780:BT780"/>
    <mergeCell ref="BU780:CA780"/>
    <mergeCell ref="CB780:CH780"/>
    <mergeCell ref="BI779:BJ779"/>
    <mergeCell ref="BK779:BL779"/>
    <mergeCell ref="BM779:BN779"/>
    <mergeCell ref="BO779:BQ779"/>
    <mergeCell ref="BS779:BT779"/>
    <mergeCell ref="BU779:CA779"/>
    <mergeCell ref="CB779:CH779"/>
    <mergeCell ref="AU780:AV780"/>
    <mergeCell ref="AW780:AX780"/>
    <mergeCell ref="AG780:AH780"/>
    <mergeCell ref="AI780:AJ780"/>
    <mergeCell ref="AK780:AL780"/>
    <mergeCell ref="AM780:AN780"/>
    <mergeCell ref="AO780:AP780"/>
    <mergeCell ref="AQ780:AR780"/>
    <mergeCell ref="AS780:AT780"/>
    <mergeCell ref="AY785:AZ785"/>
    <mergeCell ref="BA785:BB785"/>
    <mergeCell ref="BC785:BD785"/>
    <mergeCell ref="BE785:BF785"/>
    <mergeCell ref="BG785:BH785"/>
    <mergeCell ref="BS786:BT786"/>
    <mergeCell ref="BU786:CA786"/>
    <mergeCell ref="CB786:CH786"/>
    <mergeCell ref="BI785:BJ785"/>
    <mergeCell ref="BK785:BL785"/>
    <mergeCell ref="BM785:BN785"/>
    <mergeCell ref="BO785:BQ785"/>
    <mergeCell ref="BS785:BT785"/>
    <mergeCell ref="BU785:CA785"/>
    <mergeCell ref="CB785:CH785"/>
    <mergeCell ref="BM780:BN780"/>
    <mergeCell ref="BO780:BQ780"/>
    <mergeCell ref="AY780:AZ780"/>
    <mergeCell ref="BA780:BB780"/>
    <mergeCell ref="BC780:BD780"/>
    <mergeCell ref="BE780:BF780"/>
    <mergeCell ref="BG780:BH780"/>
    <mergeCell ref="BI780:BJ780"/>
    <mergeCell ref="BK780:BL780"/>
    <mergeCell ref="S779:T779"/>
    <mergeCell ref="U779:V779"/>
    <mergeCell ref="W779:X779"/>
    <mergeCell ref="Y779:Z779"/>
    <mergeCell ref="AA779:AB779"/>
    <mergeCell ref="AC779:AD779"/>
    <mergeCell ref="AE779:AF779"/>
    <mergeCell ref="AG779:AH779"/>
    <mergeCell ref="AI779:AJ779"/>
    <mergeCell ref="AK779:AL779"/>
    <mergeCell ref="AM779:AN779"/>
    <mergeCell ref="AO779:AP779"/>
    <mergeCell ref="AQ779:AR779"/>
    <mergeCell ref="AS779:AT779"/>
    <mergeCell ref="S781:T781"/>
    <mergeCell ref="U781:V781"/>
    <mergeCell ref="W781:X781"/>
    <mergeCell ref="Y781:Z781"/>
    <mergeCell ref="AA781:AB781"/>
    <mergeCell ref="AC781:AD781"/>
    <mergeCell ref="AE781:AF781"/>
    <mergeCell ref="AG781:AH781"/>
    <mergeCell ref="AI781:AJ781"/>
    <mergeCell ref="AK781:AL781"/>
    <mergeCell ref="AM781:AN781"/>
    <mergeCell ref="AO781:AP781"/>
    <mergeCell ref="AQ781:AR781"/>
    <mergeCell ref="AS781:AT781"/>
    <mergeCell ref="BI781:BJ781"/>
    <mergeCell ref="BK781:BL781"/>
    <mergeCell ref="BM781:BN781"/>
    <mergeCell ref="BO781:BQ781"/>
    <mergeCell ref="BS781:BT781"/>
    <mergeCell ref="BU781:CA781"/>
    <mergeCell ref="CB781:CH781"/>
    <mergeCell ref="AU781:AV781"/>
    <mergeCell ref="AW781:AX781"/>
    <mergeCell ref="AY781:AZ781"/>
    <mergeCell ref="BA781:BB781"/>
    <mergeCell ref="BC781:BD781"/>
    <mergeCell ref="BO778:BQ778"/>
    <mergeCell ref="BS778:BT778"/>
    <mergeCell ref="BU778:CA778"/>
    <mergeCell ref="CB778:CH778"/>
    <mergeCell ref="AU778:AV778"/>
    <mergeCell ref="AW778:AX778"/>
    <mergeCell ref="AY778:AZ778"/>
    <mergeCell ref="BA778:BB778"/>
    <mergeCell ref="BC778:BD778"/>
    <mergeCell ref="BE778:BF778"/>
    <mergeCell ref="BG778:BH778"/>
    <mergeCell ref="B778:C778"/>
    <mergeCell ref="D778:F778"/>
    <mergeCell ref="G778:H778"/>
    <mergeCell ref="K778:L778"/>
    <mergeCell ref="M778:N778"/>
    <mergeCell ref="O778:P778"/>
    <mergeCell ref="Q778:R778"/>
    <mergeCell ref="BM786:BN786"/>
    <mergeCell ref="BO786:BQ786"/>
    <mergeCell ref="AY786:AZ786"/>
    <mergeCell ref="BA786:BB786"/>
    <mergeCell ref="BC786:BD786"/>
    <mergeCell ref="BE786:BF786"/>
    <mergeCell ref="BG786:BH786"/>
    <mergeCell ref="BI786:BJ786"/>
    <mergeCell ref="BK786:BL786"/>
    <mergeCell ref="S785:T785"/>
    <mergeCell ref="U785:V785"/>
    <mergeCell ref="W785:X785"/>
    <mergeCell ref="Y785:Z785"/>
    <mergeCell ref="AA785:AB785"/>
    <mergeCell ref="AC785:AD785"/>
    <mergeCell ref="AE785:AF785"/>
    <mergeCell ref="AG785:AH785"/>
    <mergeCell ref="AI785:AJ785"/>
    <mergeCell ref="AK785:AL785"/>
    <mergeCell ref="AM785:AN785"/>
    <mergeCell ref="AO785:AP785"/>
    <mergeCell ref="AQ785:AR785"/>
    <mergeCell ref="AS785:AT785"/>
    <mergeCell ref="B785:C785"/>
    <mergeCell ref="D785:F785"/>
    <mergeCell ref="G785:H785"/>
    <mergeCell ref="K785:L785"/>
    <mergeCell ref="M785:N785"/>
    <mergeCell ref="O785:P785"/>
    <mergeCell ref="Q785:R785"/>
    <mergeCell ref="B786:C786"/>
    <mergeCell ref="D786:F786"/>
    <mergeCell ref="G786:H786"/>
    <mergeCell ref="K786:L786"/>
    <mergeCell ref="M786:N786"/>
    <mergeCell ref="O786:P786"/>
    <mergeCell ref="Q786:R786"/>
    <mergeCell ref="S786:T786"/>
    <mergeCell ref="U786:V786"/>
    <mergeCell ref="W786:X786"/>
    <mergeCell ref="Y786:Z786"/>
    <mergeCell ref="AA786:AB786"/>
    <mergeCell ref="AC786:AD786"/>
    <mergeCell ref="AE786:AF786"/>
    <mergeCell ref="AU785:AV785"/>
    <mergeCell ref="AW785:AX785"/>
    <mergeCell ref="B775:C775"/>
    <mergeCell ref="D775:F775"/>
    <mergeCell ref="G775:H775"/>
    <mergeCell ref="K775:L775"/>
    <mergeCell ref="M775:N775"/>
    <mergeCell ref="O775:P775"/>
    <mergeCell ref="Q775:R775"/>
    <mergeCell ref="AU777:AV777"/>
    <mergeCell ref="AW777:AX777"/>
    <mergeCell ref="AG777:AH777"/>
    <mergeCell ref="AI777:AJ777"/>
    <mergeCell ref="AK777:AL777"/>
    <mergeCell ref="AM777:AN777"/>
    <mergeCell ref="AO777:AP777"/>
    <mergeCell ref="AQ777:AR777"/>
    <mergeCell ref="AS777:AT777"/>
    <mergeCell ref="S778:T778"/>
    <mergeCell ref="U778:V778"/>
    <mergeCell ref="W778:X778"/>
    <mergeCell ref="Y778:Z778"/>
    <mergeCell ref="AA778:AB778"/>
    <mergeCell ref="AC778:AD778"/>
    <mergeCell ref="AE778:AF778"/>
    <mergeCell ref="AG778:AH778"/>
    <mergeCell ref="AI778:AJ778"/>
    <mergeCell ref="AK778:AL778"/>
    <mergeCell ref="AM778:AN778"/>
    <mergeCell ref="AO778:AP778"/>
    <mergeCell ref="AQ778:AR778"/>
    <mergeCell ref="AS778:AT778"/>
    <mergeCell ref="BI778:BJ778"/>
    <mergeCell ref="BK778:BL778"/>
    <mergeCell ref="BM778:BN778"/>
    <mergeCell ref="BS774:BT774"/>
    <mergeCell ref="BU774:CA774"/>
    <mergeCell ref="CB774:CH774"/>
    <mergeCell ref="BI773:BJ773"/>
    <mergeCell ref="BK773:BL773"/>
    <mergeCell ref="BM773:BN773"/>
    <mergeCell ref="BO773:BQ773"/>
    <mergeCell ref="BS773:BT773"/>
    <mergeCell ref="BU773:CA773"/>
    <mergeCell ref="CB773:CH773"/>
    <mergeCell ref="AU774:AV774"/>
    <mergeCell ref="AW774:AX774"/>
    <mergeCell ref="AG774:AH774"/>
    <mergeCell ref="AI774:AJ774"/>
    <mergeCell ref="AK774:AL774"/>
    <mergeCell ref="AM774:AN774"/>
    <mergeCell ref="AO774:AP774"/>
    <mergeCell ref="AQ774:AR774"/>
    <mergeCell ref="AS774:AT774"/>
    <mergeCell ref="S775:T775"/>
    <mergeCell ref="U775:V775"/>
    <mergeCell ref="W775:X775"/>
    <mergeCell ref="Y775:Z775"/>
    <mergeCell ref="AA775:AB775"/>
    <mergeCell ref="AC775:AD775"/>
    <mergeCell ref="AE775:AF775"/>
    <mergeCell ref="AG775:AH775"/>
    <mergeCell ref="AI775:AJ775"/>
    <mergeCell ref="AK775:AL775"/>
    <mergeCell ref="AM775:AN775"/>
    <mergeCell ref="AO775:AP775"/>
    <mergeCell ref="AQ775:AR775"/>
    <mergeCell ref="AS775:AT775"/>
    <mergeCell ref="BI775:BJ775"/>
    <mergeCell ref="BK775:BL775"/>
    <mergeCell ref="BM775:BN775"/>
    <mergeCell ref="BO775:BQ775"/>
    <mergeCell ref="BS775:BT775"/>
    <mergeCell ref="BU775:CA775"/>
    <mergeCell ref="CB775:CH775"/>
    <mergeCell ref="AU775:AV775"/>
    <mergeCell ref="AW775:AX775"/>
    <mergeCell ref="AY775:AZ775"/>
    <mergeCell ref="BA775:BB775"/>
    <mergeCell ref="BC775:BD775"/>
    <mergeCell ref="BE775:BF775"/>
    <mergeCell ref="BG775:BH775"/>
    <mergeCell ref="BE772:BF772"/>
    <mergeCell ref="BG772:BH772"/>
    <mergeCell ref="B772:C772"/>
    <mergeCell ref="D772:F772"/>
    <mergeCell ref="G772:H772"/>
    <mergeCell ref="K772:L772"/>
    <mergeCell ref="M772:N772"/>
    <mergeCell ref="O772:P772"/>
    <mergeCell ref="Q772:R772"/>
    <mergeCell ref="BM774:BN774"/>
    <mergeCell ref="BO774:BQ774"/>
    <mergeCell ref="AY774:AZ774"/>
    <mergeCell ref="BA774:BB774"/>
    <mergeCell ref="BC774:BD774"/>
    <mergeCell ref="BE774:BF774"/>
    <mergeCell ref="BG774:BH774"/>
    <mergeCell ref="BI774:BJ774"/>
    <mergeCell ref="BK774:BL774"/>
    <mergeCell ref="S773:T773"/>
    <mergeCell ref="U773:V773"/>
    <mergeCell ref="W773:X773"/>
    <mergeCell ref="Y773:Z773"/>
    <mergeCell ref="AA773:AB773"/>
    <mergeCell ref="AC773:AD773"/>
    <mergeCell ref="AE773:AF773"/>
    <mergeCell ref="AG773:AH773"/>
    <mergeCell ref="AI773:AJ773"/>
    <mergeCell ref="AK773:AL773"/>
    <mergeCell ref="AM773:AN773"/>
    <mergeCell ref="AO773:AP773"/>
    <mergeCell ref="AQ773:AR773"/>
    <mergeCell ref="AS773:AT773"/>
    <mergeCell ref="B773:C773"/>
    <mergeCell ref="D773:F773"/>
    <mergeCell ref="G773:H773"/>
    <mergeCell ref="K773:L773"/>
    <mergeCell ref="M773:N773"/>
    <mergeCell ref="O773:P773"/>
    <mergeCell ref="Q773:R773"/>
    <mergeCell ref="B774:C774"/>
    <mergeCell ref="D774:F774"/>
    <mergeCell ref="G774:H774"/>
    <mergeCell ref="K774:L774"/>
    <mergeCell ref="M774:N774"/>
    <mergeCell ref="O774:P774"/>
    <mergeCell ref="Q774:R774"/>
    <mergeCell ref="S774:T774"/>
    <mergeCell ref="U774:V774"/>
    <mergeCell ref="W774:X774"/>
    <mergeCell ref="Y774:Z774"/>
    <mergeCell ref="AA774:AB774"/>
    <mergeCell ref="AC774:AD774"/>
    <mergeCell ref="AE774:AF774"/>
    <mergeCell ref="AU773:AV773"/>
    <mergeCell ref="AW773:AX773"/>
    <mergeCell ref="AY773:AZ773"/>
    <mergeCell ref="BA773:BB773"/>
    <mergeCell ref="BC773:BD773"/>
    <mergeCell ref="BE773:BF773"/>
    <mergeCell ref="BG773:BH773"/>
    <mergeCell ref="B770:C770"/>
    <mergeCell ref="D770:F770"/>
    <mergeCell ref="G770:H770"/>
    <mergeCell ref="K770:L770"/>
    <mergeCell ref="M770:N770"/>
    <mergeCell ref="O770:P770"/>
    <mergeCell ref="Q770:R770"/>
    <mergeCell ref="B771:C771"/>
    <mergeCell ref="D771:F771"/>
    <mergeCell ref="G771:H771"/>
    <mergeCell ref="K771:L771"/>
    <mergeCell ref="M771:N771"/>
    <mergeCell ref="O771:P771"/>
    <mergeCell ref="Q771:R771"/>
    <mergeCell ref="S771:T771"/>
    <mergeCell ref="U771:V771"/>
    <mergeCell ref="W771:X771"/>
    <mergeCell ref="Y771:Z771"/>
    <mergeCell ref="AA771:AB771"/>
    <mergeCell ref="AC771:AD771"/>
    <mergeCell ref="AE771:AF771"/>
    <mergeCell ref="AU770:AV770"/>
    <mergeCell ref="AW770:AX770"/>
    <mergeCell ref="AY770:AZ770"/>
    <mergeCell ref="BA770:BB770"/>
    <mergeCell ref="BC770:BD770"/>
    <mergeCell ref="BE770:BF770"/>
    <mergeCell ref="BG770:BH770"/>
    <mergeCell ref="BS771:BT771"/>
    <mergeCell ref="BU771:CA771"/>
    <mergeCell ref="CB771:CH771"/>
    <mergeCell ref="BI770:BJ770"/>
    <mergeCell ref="BK770:BL770"/>
    <mergeCell ref="BM770:BN770"/>
    <mergeCell ref="BO770:BQ770"/>
    <mergeCell ref="BS770:BT770"/>
    <mergeCell ref="BU770:CA770"/>
    <mergeCell ref="CB770:CH770"/>
    <mergeCell ref="AU771:AV771"/>
    <mergeCell ref="AW771:AX771"/>
    <mergeCell ref="AG771:AH771"/>
    <mergeCell ref="AI771:AJ771"/>
    <mergeCell ref="AK771:AL771"/>
    <mergeCell ref="AM771:AN771"/>
    <mergeCell ref="AO771:AP771"/>
    <mergeCell ref="AQ771:AR771"/>
    <mergeCell ref="AS771:AT771"/>
    <mergeCell ref="AY776:AZ776"/>
    <mergeCell ref="BA776:BB776"/>
    <mergeCell ref="BC776:BD776"/>
    <mergeCell ref="BE776:BF776"/>
    <mergeCell ref="BG776:BH776"/>
    <mergeCell ref="BS777:BT777"/>
    <mergeCell ref="BU777:CA777"/>
    <mergeCell ref="CB777:CH777"/>
    <mergeCell ref="BI776:BJ776"/>
    <mergeCell ref="BK776:BL776"/>
    <mergeCell ref="BM776:BN776"/>
    <mergeCell ref="BO776:BQ776"/>
    <mergeCell ref="BS776:BT776"/>
    <mergeCell ref="BU776:CA776"/>
    <mergeCell ref="CB776:CH776"/>
    <mergeCell ref="BM771:BN771"/>
    <mergeCell ref="BO771:BQ771"/>
    <mergeCell ref="AY771:AZ771"/>
    <mergeCell ref="BA771:BB771"/>
    <mergeCell ref="BC771:BD771"/>
    <mergeCell ref="BE771:BF771"/>
    <mergeCell ref="BG771:BH771"/>
    <mergeCell ref="BI771:BJ771"/>
    <mergeCell ref="BK771:BL771"/>
    <mergeCell ref="S770:T770"/>
    <mergeCell ref="U770:V770"/>
    <mergeCell ref="W770:X770"/>
    <mergeCell ref="Y770:Z770"/>
    <mergeCell ref="AA770:AB770"/>
    <mergeCell ref="AC770:AD770"/>
    <mergeCell ref="AE770:AF770"/>
    <mergeCell ref="AG770:AH770"/>
    <mergeCell ref="AI770:AJ770"/>
    <mergeCell ref="AK770:AL770"/>
    <mergeCell ref="AM770:AN770"/>
    <mergeCell ref="AO770:AP770"/>
    <mergeCell ref="AQ770:AR770"/>
    <mergeCell ref="AS770:AT770"/>
    <mergeCell ref="S772:T772"/>
    <mergeCell ref="U772:V772"/>
    <mergeCell ref="W772:X772"/>
    <mergeCell ref="Y772:Z772"/>
    <mergeCell ref="AA772:AB772"/>
    <mergeCell ref="AC772:AD772"/>
    <mergeCell ref="AE772:AF772"/>
    <mergeCell ref="AG772:AH772"/>
    <mergeCell ref="AI772:AJ772"/>
    <mergeCell ref="AK772:AL772"/>
    <mergeCell ref="AM772:AN772"/>
    <mergeCell ref="AO772:AP772"/>
    <mergeCell ref="AQ772:AR772"/>
    <mergeCell ref="AS772:AT772"/>
    <mergeCell ref="BI772:BJ772"/>
    <mergeCell ref="BK772:BL772"/>
    <mergeCell ref="BM772:BN772"/>
    <mergeCell ref="BO772:BQ772"/>
    <mergeCell ref="BS772:BT772"/>
    <mergeCell ref="BU772:CA772"/>
    <mergeCell ref="CB772:CH772"/>
    <mergeCell ref="AU772:AV772"/>
    <mergeCell ref="AW772:AX772"/>
    <mergeCell ref="AY772:AZ772"/>
    <mergeCell ref="BA772:BB772"/>
    <mergeCell ref="BC772:BD772"/>
    <mergeCell ref="BO769:BQ769"/>
    <mergeCell ref="BS769:BT769"/>
    <mergeCell ref="BU769:CA769"/>
    <mergeCell ref="CB769:CH769"/>
    <mergeCell ref="AU769:AV769"/>
    <mergeCell ref="AW769:AX769"/>
    <mergeCell ref="AY769:AZ769"/>
    <mergeCell ref="BA769:BB769"/>
    <mergeCell ref="BC769:BD769"/>
    <mergeCell ref="BE769:BF769"/>
    <mergeCell ref="BG769:BH769"/>
    <mergeCell ref="B769:C769"/>
    <mergeCell ref="D769:F769"/>
    <mergeCell ref="G769:H769"/>
    <mergeCell ref="K769:L769"/>
    <mergeCell ref="M769:N769"/>
    <mergeCell ref="O769:P769"/>
    <mergeCell ref="Q769:R769"/>
    <mergeCell ref="BM777:BN777"/>
    <mergeCell ref="BO777:BQ777"/>
    <mergeCell ref="AY777:AZ777"/>
    <mergeCell ref="BA777:BB777"/>
    <mergeCell ref="BC777:BD777"/>
    <mergeCell ref="BE777:BF777"/>
    <mergeCell ref="BG777:BH777"/>
    <mergeCell ref="BI777:BJ777"/>
    <mergeCell ref="BK777:BL777"/>
    <mergeCell ref="S776:T776"/>
    <mergeCell ref="U776:V776"/>
    <mergeCell ref="W776:X776"/>
    <mergeCell ref="Y776:Z776"/>
    <mergeCell ref="AA776:AB776"/>
    <mergeCell ref="AC776:AD776"/>
    <mergeCell ref="AE776:AF776"/>
    <mergeCell ref="AG776:AH776"/>
    <mergeCell ref="AI776:AJ776"/>
    <mergeCell ref="AK776:AL776"/>
    <mergeCell ref="AM776:AN776"/>
    <mergeCell ref="AO776:AP776"/>
    <mergeCell ref="AQ776:AR776"/>
    <mergeCell ref="AS776:AT776"/>
    <mergeCell ref="B776:C776"/>
    <mergeCell ref="D776:F776"/>
    <mergeCell ref="G776:H776"/>
    <mergeCell ref="K776:L776"/>
    <mergeCell ref="M776:N776"/>
    <mergeCell ref="O776:P776"/>
    <mergeCell ref="Q776:R776"/>
    <mergeCell ref="B777:C777"/>
    <mergeCell ref="D777:F777"/>
    <mergeCell ref="G777:H777"/>
    <mergeCell ref="K777:L777"/>
    <mergeCell ref="M777:N777"/>
    <mergeCell ref="O777:P777"/>
    <mergeCell ref="Q777:R777"/>
    <mergeCell ref="S777:T777"/>
    <mergeCell ref="U777:V777"/>
    <mergeCell ref="W777:X777"/>
    <mergeCell ref="Y777:Z777"/>
    <mergeCell ref="AA777:AB777"/>
    <mergeCell ref="AC777:AD777"/>
    <mergeCell ref="AE777:AF777"/>
    <mergeCell ref="AU776:AV776"/>
    <mergeCell ref="AW776:AX776"/>
    <mergeCell ref="B766:C766"/>
    <mergeCell ref="D766:F766"/>
    <mergeCell ref="G766:H766"/>
    <mergeCell ref="K766:L766"/>
    <mergeCell ref="M766:N766"/>
    <mergeCell ref="O766:P766"/>
    <mergeCell ref="Q766:R766"/>
    <mergeCell ref="AU768:AV768"/>
    <mergeCell ref="AW768:AX768"/>
    <mergeCell ref="AG768:AH768"/>
    <mergeCell ref="AI768:AJ768"/>
    <mergeCell ref="AK768:AL768"/>
    <mergeCell ref="AM768:AN768"/>
    <mergeCell ref="AO768:AP768"/>
    <mergeCell ref="AQ768:AR768"/>
    <mergeCell ref="AS768:AT768"/>
    <mergeCell ref="S769:T769"/>
    <mergeCell ref="U769:V769"/>
    <mergeCell ref="W769:X769"/>
    <mergeCell ref="Y769:Z769"/>
    <mergeCell ref="AA769:AB769"/>
    <mergeCell ref="AC769:AD769"/>
    <mergeCell ref="AE769:AF769"/>
    <mergeCell ref="AG769:AH769"/>
    <mergeCell ref="AI769:AJ769"/>
    <mergeCell ref="AK769:AL769"/>
    <mergeCell ref="AM769:AN769"/>
    <mergeCell ref="AO769:AP769"/>
    <mergeCell ref="AQ769:AR769"/>
    <mergeCell ref="AS769:AT769"/>
    <mergeCell ref="BI769:BJ769"/>
    <mergeCell ref="BK769:BL769"/>
    <mergeCell ref="BM769:BN769"/>
    <mergeCell ref="BS765:BT765"/>
    <mergeCell ref="BU765:CA765"/>
    <mergeCell ref="CB765:CH765"/>
    <mergeCell ref="BI764:BJ764"/>
    <mergeCell ref="BK764:BL764"/>
    <mergeCell ref="BM764:BN764"/>
    <mergeCell ref="BO764:BQ764"/>
    <mergeCell ref="BS764:BT764"/>
    <mergeCell ref="BU764:CA764"/>
    <mergeCell ref="CB764:CH764"/>
    <mergeCell ref="AU765:AV765"/>
    <mergeCell ref="AW765:AX765"/>
    <mergeCell ref="AG765:AH765"/>
    <mergeCell ref="AI765:AJ765"/>
    <mergeCell ref="AK765:AL765"/>
    <mergeCell ref="AM765:AN765"/>
    <mergeCell ref="AO765:AP765"/>
    <mergeCell ref="AQ765:AR765"/>
    <mergeCell ref="AS765:AT765"/>
    <mergeCell ref="S766:T766"/>
    <mergeCell ref="U766:V766"/>
    <mergeCell ref="W766:X766"/>
    <mergeCell ref="Y766:Z766"/>
    <mergeCell ref="AA766:AB766"/>
    <mergeCell ref="AC766:AD766"/>
    <mergeCell ref="AE766:AF766"/>
    <mergeCell ref="AG766:AH766"/>
    <mergeCell ref="AI766:AJ766"/>
    <mergeCell ref="AK766:AL766"/>
    <mergeCell ref="AM766:AN766"/>
    <mergeCell ref="AO766:AP766"/>
    <mergeCell ref="AQ766:AR766"/>
    <mergeCell ref="AS766:AT766"/>
    <mergeCell ref="BI766:BJ766"/>
    <mergeCell ref="BK766:BL766"/>
    <mergeCell ref="BM766:BN766"/>
    <mergeCell ref="BO766:BQ766"/>
    <mergeCell ref="BS766:BT766"/>
    <mergeCell ref="BU766:CA766"/>
    <mergeCell ref="CB766:CH766"/>
    <mergeCell ref="AU766:AV766"/>
    <mergeCell ref="AW766:AX766"/>
    <mergeCell ref="AY766:AZ766"/>
    <mergeCell ref="BA766:BB766"/>
    <mergeCell ref="BC766:BD766"/>
    <mergeCell ref="BE766:BF766"/>
    <mergeCell ref="BG766:BH766"/>
    <mergeCell ref="BE763:BF763"/>
    <mergeCell ref="BG763:BH763"/>
    <mergeCell ref="B763:C763"/>
    <mergeCell ref="D763:F763"/>
    <mergeCell ref="G763:H763"/>
    <mergeCell ref="K763:L763"/>
    <mergeCell ref="M763:N763"/>
    <mergeCell ref="O763:P763"/>
    <mergeCell ref="Q763:R763"/>
    <mergeCell ref="BM765:BN765"/>
    <mergeCell ref="BO765:BQ765"/>
    <mergeCell ref="AY765:AZ765"/>
    <mergeCell ref="BA765:BB765"/>
    <mergeCell ref="BC765:BD765"/>
    <mergeCell ref="BE765:BF765"/>
    <mergeCell ref="BG765:BH765"/>
    <mergeCell ref="BI765:BJ765"/>
    <mergeCell ref="BK765:BL765"/>
    <mergeCell ref="S764:T764"/>
    <mergeCell ref="U764:V764"/>
    <mergeCell ref="W764:X764"/>
    <mergeCell ref="Y764:Z764"/>
    <mergeCell ref="AA764:AB764"/>
    <mergeCell ref="AC764:AD764"/>
    <mergeCell ref="AE764:AF764"/>
    <mergeCell ref="AG764:AH764"/>
    <mergeCell ref="AI764:AJ764"/>
    <mergeCell ref="AK764:AL764"/>
    <mergeCell ref="AM764:AN764"/>
    <mergeCell ref="AO764:AP764"/>
    <mergeCell ref="AQ764:AR764"/>
    <mergeCell ref="AS764:AT764"/>
    <mergeCell ref="B764:C764"/>
    <mergeCell ref="D764:F764"/>
    <mergeCell ref="G764:H764"/>
    <mergeCell ref="K764:L764"/>
    <mergeCell ref="M764:N764"/>
    <mergeCell ref="O764:P764"/>
    <mergeCell ref="Q764:R764"/>
    <mergeCell ref="B765:C765"/>
    <mergeCell ref="D765:F765"/>
    <mergeCell ref="G765:H765"/>
    <mergeCell ref="K765:L765"/>
    <mergeCell ref="M765:N765"/>
    <mergeCell ref="O765:P765"/>
    <mergeCell ref="Q765:R765"/>
    <mergeCell ref="S765:T765"/>
    <mergeCell ref="U765:V765"/>
    <mergeCell ref="W765:X765"/>
    <mergeCell ref="Y765:Z765"/>
    <mergeCell ref="AA765:AB765"/>
    <mergeCell ref="AC765:AD765"/>
    <mergeCell ref="AE765:AF765"/>
    <mergeCell ref="AU764:AV764"/>
    <mergeCell ref="AW764:AX764"/>
    <mergeCell ref="AY764:AZ764"/>
    <mergeCell ref="BA764:BB764"/>
    <mergeCell ref="BC764:BD764"/>
    <mergeCell ref="BE764:BF764"/>
    <mergeCell ref="BG764:BH764"/>
    <mergeCell ref="B761:C761"/>
    <mergeCell ref="D761:F761"/>
    <mergeCell ref="G761:H761"/>
    <mergeCell ref="K761:L761"/>
    <mergeCell ref="M761:N761"/>
    <mergeCell ref="O761:P761"/>
    <mergeCell ref="Q761:R761"/>
    <mergeCell ref="B762:C762"/>
    <mergeCell ref="D762:F762"/>
    <mergeCell ref="G762:H762"/>
    <mergeCell ref="K762:L762"/>
    <mergeCell ref="M762:N762"/>
    <mergeCell ref="O762:P762"/>
    <mergeCell ref="Q762:R762"/>
    <mergeCell ref="S762:T762"/>
    <mergeCell ref="U762:V762"/>
    <mergeCell ref="W762:X762"/>
    <mergeCell ref="Y762:Z762"/>
    <mergeCell ref="AA762:AB762"/>
    <mergeCell ref="AC762:AD762"/>
    <mergeCell ref="AE762:AF762"/>
    <mergeCell ref="AU761:AV761"/>
    <mergeCell ref="AW761:AX761"/>
    <mergeCell ref="AY761:AZ761"/>
    <mergeCell ref="BA761:BB761"/>
    <mergeCell ref="BC761:BD761"/>
    <mergeCell ref="BE761:BF761"/>
    <mergeCell ref="BG761:BH761"/>
    <mergeCell ref="BS762:BT762"/>
    <mergeCell ref="BU762:CA762"/>
    <mergeCell ref="CB762:CH762"/>
    <mergeCell ref="BI761:BJ761"/>
    <mergeCell ref="BK761:BL761"/>
    <mergeCell ref="BM761:BN761"/>
    <mergeCell ref="BO761:BQ761"/>
    <mergeCell ref="BS761:BT761"/>
    <mergeCell ref="BU761:CA761"/>
    <mergeCell ref="CB761:CH761"/>
    <mergeCell ref="AU762:AV762"/>
    <mergeCell ref="AW762:AX762"/>
    <mergeCell ref="AG762:AH762"/>
    <mergeCell ref="AI762:AJ762"/>
    <mergeCell ref="AK762:AL762"/>
    <mergeCell ref="AM762:AN762"/>
    <mergeCell ref="AO762:AP762"/>
    <mergeCell ref="AQ762:AR762"/>
    <mergeCell ref="AS762:AT762"/>
    <mergeCell ref="AY767:AZ767"/>
    <mergeCell ref="BA767:BB767"/>
    <mergeCell ref="BC767:BD767"/>
    <mergeCell ref="BE767:BF767"/>
    <mergeCell ref="BG767:BH767"/>
    <mergeCell ref="BS768:BT768"/>
    <mergeCell ref="BU768:CA768"/>
    <mergeCell ref="CB768:CH768"/>
    <mergeCell ref="BI767:BJ767"/>
    <mergeCell ref="BK767:BL767"/>
    <mergeCell ref="BM767:BN767"/>
    <mergeCell ref="BO767:BQ767"/>
    <mergeCell ref="BS767:BT767"/>
    <mergeCell ref="BU767:CA767"/>
    <mergeCell ref="CB767:CH767"/>
    <mergeCell ref="BM762:BN762"/>
    <mergeCell ref="BO762:BQ762"/>
    <mergeCell ref="AY762:AZ762"/>
    <mergeCell ref="BA762:BB762"/>
    <mergeCell ref="BC762:BD762"/>
    <mergeCell ref="BE762:BF762"/>
    <mergeCell ref="BG762:BH762"/>
    <mergeCell ref="BI762:BJ762"/>
    <mergeCell ref="BK762:BL762"/>
    <mergeCell ref="S761:T761"/>
    <mergeCell ref="U761:V761"/>
    <mergeCell ref="W761:X761"/>
    <mergeCell ref="Y761:Z761"/>
    <mergeCell ref="AA761:AB761"/>
    <mergeCell ref="AC761:AD761"/>
    <mergeCell ref="AE761:AF761"/>
    <mergeCell ref="AG761:AH761"/>
    <mergeCell ref="AI761:AJ761"/>
    <mergeCell ref="AK761:AL761"/>
    <mergeCell ref="AM761:AN761"/>
    <mergeCell ref="AO761:AP761"/>
    <mergeCell ref="AQ761:AR761"/>
    <mergeCell ref="AS761:AT761"/>
    <mergeCell ref="S763:T763"/>
    <mergeCell ref="U763:V763"/>
    <mergeCell ref="W763:X763"/>
    <mergeCell ref="Y763:Z763"/>
    <mergeCell ref="AA763:AB763"/>
    <mergeCell ref="AC763:AD763"/>
    <mergeCell ref="AE763:AF763"/>
    <mergeCell ref="AG763:AH763"/>
    <mergeCell ref="AI763:AJ763"/>
    <mergeCell ref="AK763:AL763"/>
    <mergeCell ref="AM763:AN763"/>
    <mergeCell ref="AO763:AP763"/>
    <mergeCell ref="AQ763:AR763"/>
    <mergeCell ref="AS763:AT763"/>
    <mergeCell ref="BI763:BJ763"/>
    <mergeCell ref="BK763:BL763"/>
    <mergeCell ref="BM763:BN763"/>
    <mergeCell ref="BO763:BQ763"/>
    <mergeCell ref="BS763:BT763"/>
    <mergeCell ref="BU763:CA763"/>
    <mergeCell ref="CB763:CH763"/>
    <mergeCell ref="AU763:AV763"/>
    <mergeCell ref="AW763:AX763"/>
    <mergeCell ref="AY763:AZ763"/>
    <mergeCell ref="BA763:BB763"/>
    <mergeCell ref="BC763:BD763"/>
    <mergeCell ref="BO760:BQ760"/>
    <mergeCell ref="BS760:BT760"/>
    <mergeCell ref="BU760:CA760"/>
    <mergeCell ref="CB760:CH760"/>
    <mergeCell ref="AU760:AV760"/>
    <mergeCell ref="AW760:AX760"/>
    <mergeCell ref="AY760:AZ760"/>
    <mergeCell ref="BA760:BB760"/>
    <mergeCell ref="BC760:BD760"/>
    <mergeCell ref="BE760:BF760"/>
    <mergeCell ref="BG760:BH760"/>
    <mergeCell ref="B760:C760"/>
    <mergeCell ref="D760:F760"/>
    <mergeCell ref="G760:H760"/>
    <mergeCell ref="K760:L760"/>
    <mergeCell ref="M760:N760"/>
    <mergeCell ref="O760:P760"/>
    <mergeCell ref="Q760:R760"/>
    <mergeCell ref="BM768:BN768"/>
    <mergeCell ref="BO768:BQ768"/>
    <mergeCell ref="AY768:AZ768"/>
    <mergeCell ref="BA768:BB768"/>
    <mergeCell ref="BC768:BD768"/>
    <mergeCell ref="BE768:BF768"/>
    <mergeCell ref="BG768:BH768"/>
    <mergeCell ref="BI768:BJ768"/>
    <mergeCell ref="BK768:BL768"/>
    <mergeCell ref="S767:T767"/>
    <mergeCell ref="U767:V767"/>
    <mergeCell ref="W767:X767"/>
    <mergeCell ref="Y767:Z767"/>
    <mergeCell ref="AA767:AB767"/>
    <mergeCell ref="AC767:AD767"/>
    <mergeCell ref="AE767:AF767"/>
    <mergeCell ref="AG767:AH767"/>
    <mergeCell ref="AI767:AJ767"/>
    <mergeCell ref="AK767:AL767"/>
    <mergeCell ref="AM767:AN767"/>
    <mergeCell ref="AO767:AP767"/>
    <mergeCell ref="AQ767:AR767"/>
    <mergeCell ref="AS767:AT767"/>
    <mergeCell ref="B767:C767"/>
    <mergeCell ref="D767:F767"/>
    <mergeCell ref="G767:H767"/>
    <mergeCell ref="K767:L767"/>
    <mergeCell ref="M767:N767"/>
    <mergeCell ref="O767:P767"/>
    <mergeCell ref="Q767:R767"/>
    <mergeCell ref="B768:C768"/>
    <mergeCell ref="D768:F768"/>
    <mergeCell ref="G768:H768"/>
    <mergeCell ref="K768:L768"/>
    <mergeCell ref="M768:N768"/>
    <mergeCell ref="O768:P768"/>
    <mergeCell ref="Q768:R768"/>
    <mergeCell ref="S768:T768"/>
    <mergeCell ref="U768:V768"/>
    <mergeCell ref="W768:X768"/>
    <mergeCell ref="Y768:Z768"/>
    <mergeCell ref="AA768:AB768"/>
    <mergeCell ref="AC768:AD768"/>
    <mergeCell ref="AE768:AF768"/>
    <mergeCell ref="AU767:AV767"/>
    <mergeCell ref="AW767:AX767"/>
    <mergeCell ref="B757:C757"/>
    <mergeCell ref="D757:F757"/>
    <mergeCell ref="G757:H757"/>
    <mergeCell ref="K757:L757"/>
    <mergeCell ref="M757:N757"/>
    <mergeCell ref="O757:P757"/>
    <mergeCell ref="Q757:R757"/>
    <mergeCell ref="AU759:AV759"/>
    <mergeCell ref="AW759:AX759"/>
    <mergeCell ref="AG759:AH759"/>
    <mergeCell ref="AI759:AJ759"/>
    <mergeCell ref="AK759:AL759"/>
    <mergeCell ref="AM759:AN759"/>
    <mergeCell ref="AO759:AP759"/>
    <mergeCell ref="AQ759:AR759"/>
    <mergeCell ref="AS759:AT759"/>
    <mergeCell ref="S760:T760"/>
    <mergeCell ref="U760:V760"/>
    <mergeCell ref="W760:X760"/>
    <mergeCell ref="Y760:Z760"/>
    <mergeCell ref="AA760:AB760"/>
    <mergeCell ref="AC760:AD760"/>
    <mergeCell ref="AE760:AF760"/>
    <mergeCell ref="AG760:AH760"/>
    <mergeCell ref="AI760:AJ760"/>
    <mergeCell ref="AK760:AL760"/>
    <mergeCell ref="AM760:AN760"/>
    <mergeCell ref="AO760:AP760"/>
    <mergeCell ref="AQ760:AR760"/>
    <mergeCell ref="AS760:AT760"/>
    <mergeCell ref="BI760:BJ760"/>
    <mergeCell ref="BK760:BL760"/>
    <mergeCell ref="BM760:BN760"/>
    <mergeCell ref="BS756:BT756"/>
    <mergeCell ref="BU756:CA756"/>
    <mergeCell ref="CB756:CH756"/>
    <mergeCell ref="BI755:BJ755"/>
    <mergeCell ref="BK755:BL755"/>
    <mergeCell ref="BM755:BN755"/>
    <mergeCell ref="BO755:BQ755"/>
    <mergeCell ref="BS755:BT755"/>
    <mergeCell ref="BU755:CA755"/>
    <mergeCell ref="CB755:CH755"/>
    <mergeCell ref="AU756:AV756"/>
    <mergeCell ref="AW756:AX756"/>
    <mergeCell ref="AG756:AH756"/>
    <mergeCell ref="AI756:AJ756"/>
    <mergeCell ref="AK756:AL756"/>
    <mergeCell ref="AM756:AN756"/>
    <mergeCell ref="AO756:AP756"/>
    <mergeCell ref="AQ756:AR756"/>
    <mergeCell ref="AS756:AT756"/>
    <mergeCell ref="S757:T757"/>
    <mergeCell ref="U757:V757"/>
    <mergeCell ref="W757:X757"/>
    <mergeCell ref="Y757:Z757"/>
    <mergeCell ref="AA757:AB757"/>
    <mergeCell ref="AC757:AD757"/>
    <mergeCell ref="AE757:AF757"/>
    <mergeCell ref="AG757:AH757"/>
    <mergeCell ref="AI757:AJ757"/>
    <mergeCell ref="AK757:AL757"/>
    <mergeCell ref="AM757:AN757"/>
    <mergeCell ref="AO757:AP757"/>
    <mergeCell ref="AQ757:AR757"/>
    <mergeCell ref="AS757:AT757"/>
    <mergeCell ref="BI757:BJ757"/>
    <mergeCell ref="BK757:BL757"/>
    <mergeCell ref="BM757:BN757"/>
    <mergeCell ref="BO757:BQ757"/>
    <mergeCell ref="BS757:BT757"/>
    <mergeCell ref="BU757:CA757"/>
    <mergeCell ref="CB757:CH757"/>
    <mergeCell ref="AU757:AV757"/>
    <mergeCell ref="AW757:AX757"/>
    <mergeCell ref="AY757:AZ757"/>
    <mergeCell ref="BA757:BB757"/>
    <mergeCell ref="BC757:BD757"/>
    <mergeCell ref="BE757:BF757"/>
    <mergeCell ref="BG757:BH757"/>
    <mergeCell ref="BE754:BF754"/>
    <mergeCell ref="BG754:BH754"/>
    <mergeCell ref="B754:C754"/>
    <mergeCell ref="D754:F754"/>
    <mergeCell ref="G754:H754"/>
    <mergeCell ref="K754:L754"/>
    <mergeCell ref="M754:N754"/>
    <mergeCell ref="O754:P754"/>
    <mergeCell ref="Q754:R754"/>
    <mergeCell ref="BM756:BN756"/>
    <mergeCell ref="BO756:BQ756"/>
    <mergeCell ref="AY756:AZ756"/>
    <mergeCell ref="BA756:BB756"/>
    <mergeCell ref="BC756:BD756"/>
    <mergeCell ref="BE756:BF756"/>
    <mergeCell ref="BG756:BH756"/>
    <mergeCell ref="BI756:BJ756"/>
    <mergeCell ref="BK756:BL756"/>
    <mergeCell ref="S755:T755"/>
    <mergeCell ref="U755:V755"/>
    <mergeCell ref="W755:X755"/>
    <mergeCell ref="Y755:Z755"/>
    <mergeCell ref="AA755:AB755"/>
    <mergeCell ref="AC755:AD755"/>
    <mergeCell ref="AE755:AF755"/>
    <mergeCell ref="AG755:AH755"/>
    <mergeCell ref="AI755:AJ755"/>
    <mergeCell ref="AK755:AL755"/>
    <mergeCell ref="AM755:AN755"/>
    <mergeCell ref="AO755:AP755"/>
    <mergeCell ref="AQ755:AR755"/>
    <mergeCell ref="AS755:AT755"/>
    <mergeCell ref="B755:C755"/>
    <mergeCell ref="D755:F755"/>
    <mergeCell ref="G755:H755"/>
    <mergeCell ref="K755:L755"/>
    <mergeCell ref="M755:N755"/>
    <mergeCell ref="O755:P755"/>
    <mergeCell ref="Q755:R755"/>
    <mergeCell ref="B756:C756"/>
    <mergeCell ref="D756:F756"/>
    <mergeCell ref="G756:H756"/>
    <mergeCell ref="K756:L756"/>
    <mergeCell ref="M756:N756"/>
    <mergeCell ref="O756:P756"/>
    <mergeCell ref="Q756:R756"/>
    <mergeCell ref="S756:T756"/>
    <mergeCell ref="U756:V756"/>
    <mergeCell ref="W756:X756"/>
    <mergeCell ref="Y756:Z756"/>
    <mergeCell ref="AA756:AB756"/>
    <mergeCell ref="AC756:AD756"/>
    <mergeCell ref="AE756:AF756"/>
    <mergeCell ref="AU755:AV755"/>
    <mergeCell ref="AW755:AX755"/>
    <mergeCell ref="AY755:AZ755"/>
    <mergeCell ref="BA755:BB755"/>
    <mergeCell ref="BC755:BD755"/>
    <mergeCell ref="BE755:BF755"/>
    <mergeCell ref="BG755:BH755"/>
    <mergeCell ref="B752:C752"/>
    <mergeCell ref="D752:F752"/>
    <mergeCell ref="G752:H752"/>
    <mergeCell ref="K752:L752"/>
    <mergeCell ref="M752:N752"/>
    <mergeCell ref="O752:P752"/>
    <mergeCell ref="Q752:R752"/>
    <mergeCell ref="B753:C753"/>
    <mergeCell ref="D753:F753"/>
    <mergeCell ref="G753:H753"/>
    <mergeCell ref="K753:L753"/>
    <mergeCell ref="M753:N753"/>
    <mergeCell ref="O753:P753"/>
    <mergeCell ref="Q753:R753"/>
    <mergeCell ref="S753:T753"/>
    <mergeCell ref="U753:V753"/>
    <mergeCell ref="W753:X753"/>
    <mergeCell ref="Y753:Z753"/>
    <mergeCell ref="AA753:AB753"/>
    <mergeCell ref="AC753:AD753"/>
    <mergeCell ref="AE753:AF753"/>
    <mergeCell ref="AU752:AV752"/>
    <mergeCell ref="AW752:AX752"/>
    <mergeCell ref="AY752:AZ752"/>
    <mergeCell ref="BA752:BB752"/>
    <mergeCell ref="BC752:BD752"/>
    <mergeCell ref="BE752:BF752"/>
    <mergeCell ref="BG752:BH752"/>
    <mergeCell ref="BS753:BT753"/>
    <mergeCell ref="BU753:CA753"/>
    <mergeCell ref="CB753:CH753"/>
    <mergeCell ref="BI752:BJ752"/>
    <mergeCell ref="BK752:BL752"/>
    <mergeCell ref="BM752:BN752"/>
    <mergeCell ref="BO752:BQ752"/>
    <mergeCell ref="BS752:BT752"/>
    <mergeCell ref="BU752:CA752"/>
    <mergeCell ref="CB752:CH752"/>
    <mergeCell ref="AU753:AV753"/>
    <mergeCell ref="AW753:AX753"/>
    <mergeCell ref="AG753:AH753"/>
    <mergeCell ref="AI753:AJ753"/>
    <mergeCell ref="AK753:AL753"/>
    <mergeCell ref="AM753:AN753"/>
    <mergeCell ref="AO753:AP753"/>
    <mergeCell ref="AQ753:AR753"/>
    <mergeCell ref="AS753:AT753"/>
    <mergeCell ref="AY758:AZ758"/>
    <mergeCell ref="BA758:BB758"/>
    <mergeCell ref="BC758:BD758"/>
    <mergeCell ref="BE758:BF758"/>
    <mergeCell ref="BG758:BH758"/>
    <mergeCell ref="BS759:BT759"/>
    <mergeCell ref="BU759:CA759"/>
    <mergeCell ref="CB759:CH759"/>
    <mergeCell ref="BI758:BJ758"/>
    <mergeCell ref="BK758:BL758"/>
    <mergeCell ref="BM758:BN758"/>
    <mergeCell ref="BO758:BQ758"/>
    <mergeCell ref="BS758:BT758"/>
    <mergeCell ref="BU758:CA758"/>
    <mergeCell ref="CB758:CH758"/>
    <mergeCell ref="BM753:BN753"/>
    <mergeCell ref="BO753:BQ753"/>
    <mergeCell ref="AY753:AZ753"/>
    <mergeCell ref="BA753:BB753"/>
    <mergeCell ref="BC753:BD753"/>
    <mergeCell ref="BE753:BF753"/>
    <mergeCell ref="BG753:BH753"/>
    <mergeCell ref="BI753:BJ753"/>
    <mergeCell ref="BK753:BL753"/>
    <mergeCell ref="S752:T752"/>
    <mergeCell ref="U752:V752"/>
    <mergeCell ref="W752:X752"/>
    <mergeCell ref="Y752:Z752"/>
    <mergeCell ref="AA752:AB752"/>
    <mergeCell ref="AC752:AD752"/>
    <mergeCell ref="AE752:AF752"/>
    <mergeCell ref="AG752:AH752"/>
    <mergeCell ref="AI752:AJ752"/>
    <mergeCell ref="AK752:AL752"/>
    <mergeCell ref="AM752:AN752"/>
    <mergeCell ref="AO752:AP752"/>
    <mergeCell ref="AQ752:AR752"/>
    <mergeCell ref="AS752:AT752"/>
    <mergeCell ref="S754:T754"/>
    <mergeCell ref="U754:V754"/>
    <mergeCell ref="W754:X754"/>
    <mergeCell ref="Y754:Z754"/>
    <mergeCell ref="AA754:AB754"/>
    <mergeCell ref="AC754:AD754"/>
    <mergeCell ref="AE754:AF754"/>
    <mergeCell ref="AG754:AH754"/>
    <mergeCell ref="AI754:AJ754"/>
    <mergeCell ref="AK754:AL754"/>
    <mergeCell ref="AM754:AN754"/>
    <mergeCell ref="AO754:AP754"/>
    <mergeCell ref="AQ754:AR754"/>
    <mergeCell ref="AS754:AT754"/>
    <mergeCell ref="BI754:BJ754"/>
    <mergeCell ref="BK754:BL754"/>
    <mergeCell ref="BM754:BN754"/>
    <mergeCell ref="BO754:BQ754"/>
    <mergeCell ref="BS754:BT754"/>
    <mergeCell ref="BU754:CA754"/>
    <mergeCell ref="CB754:CH754"/>
    <mergeCell ref="AU754:AV754"/>
    <mergeCell ref="AW754:AX754"/>
    <mergeCell ref="AY754:AZ754"/>
    <mergeCell ref="BA754:BB754"/>
    <mergeCell ref="BC754:BD754"/>
    <mergeCell ref="BO751:BQ751"/>
    <mergeCell ref="BS751:BT751"/>
    <mergeCell ref="BU751:CA751"/>
    <mergeCell ref="CB751:CH751"/>
    <mergeCell ref="AU751:AV751"/>
    <mergeCell ref="AW751:AX751"/>
    <mergeCell ref="AY751:AZ751"/>
    <mergeCell ref="BA751:BB751"/>
    <mergeCell ref="BC751:BD751"/>
    <mergeCell ref="BE751:BF751"/>
    <mergeCell ref="BG751:BH751"/>
    <mergeCell ref="B751:C751"/>
    <mergeCell ref="D751:F751"/>
    <mergeCell ref="G751:H751"/>
    <mergeCell ref="K751:L751"/>
    <mergeCell ref="M751:N751"/>
    <mergeCell ref="O751:P751"/>
    <mergeCell ref="Q751:R751"/>
    <mergeCell ref="BM759:BN759"/>
    <mergeCell ref="BO759:BQ759"/>
    <mergeCell ref="AY759:AZ759"/>
    <mergeCell ref="BA759:BB759"/>
    <mergeCell ref="BC759:BD759"/>
    <mergeCell ref="BE759:BF759"/>
    <mergeCell ref="BG759:BH759"/>
    <mergeCell ref="BI759:BJ759"/>
    <mergeCell ref="BK759:BL759"/>
    <mergeCell ref="S758:T758"/>
    <mergeCell ref="U758:V758"/>
    <mergeCell ref="W758:X758"/>
    <mergeCell ref="Y758:Z758"/>
    <mergeCell ref="AA758:AB758"/>
    <mergeCell ref="AC758:AD758"/>
    <mergeCell ref="AE758:AF758"/>
    <mergeCell ref="AG758:AH758"/>
    <mergeCell ref="AI758:AJ758"/>
    <mergeCell ref="AK758:AL758"/>
    <mergeCell ref="AM758:AN758"/>
    <mergeCell ref="AO758:AP758"/>
    <mergeCell ref="AQ758:AR758"/>
    <mergeCell ref="AS758:AT758"/>
    <mergeCell ref="B758:C758"/>
    <mergeCell ref="D758:F758"/>
    <mergeCell ref="G758:H758"/>
    <mergeCell ref="K758:L758"/>
    <mergeCell ref="M758:N758"/>
    <mergeCell ref="O758:P758"/>
    <mergeCell ref="Q758:R758"/>
    <mergeCell ref="B759:C759"/>
    <mergeCell ref="D759:F759"/>
    <mergeCell ref="G759:H759"/>
    <mergeCell ref="K759:L759"/>
    <mergeCell ref="M759:N759"/>
    <mergeCell ref="O759:P759"/>
    <mergeCell ref="Q759:R759"/>
    <mergeCell ref="S759:T759"/>
    <mergeCell ref="U759:V759"/>
    <mergeCell ref="W759:X759"/>
    <mergeCell ref="Y759:Z759"/>
    <mergeCell ref="AA759:AB759"/>
    <mergeCell ref="AC759:AD759"/>
    <mergeCell ref="AE759:AF759"/>
    <mergeCell ref="AU758:AV758"/>
    <mergeCell ref="AW758:AX758"/>
    <mergeCell ref="B748:C748"/>
    <mergeCell ref="D748:F748"/>
    <mergeCell ref="G748:H748"/>
    <mergeCell ref="K748:L748"/>
    <mergeCell ref="M748:N748"/>
    <mergeCell ref="O748:P748"/>
    <mergeCell ref="Q748:R748"/>
    <mergeCell ref="AU750:AV750"/>
    <mergeCell ref="AW750:AX750"/>
    <mergeCell ref="AG750:AH750"/>
    <mergeCell ref="AI750:AJ750"/>
    <mergeCell ref="AK750:AL750"/>
    <mergeCell ref="AM750:AN750"/>
    <mergeCell ref="AO750:AP750"/>
    <mergeCell ref="AQ750:AR750"/>
    <mergeCell ref="AS750:AT750"/>
    <mergeCell ref="S751:T751"/>
    <mergeCell ref="U751:V751"/>
    <mergeCell ref="W751:X751"/>
    <mergeCell ref="Y751:Z751"/>
    <mergeCell ref="AA751:AB751"/>
    <mergeCell ref="AC751:AD751"/>
    <mergeCell ref="AE751:AF751"/>
    <mergeCell ref="AG751:AH751"/>
    <mergeCell ref="AI751:AJ751"/>
    <mergeCell ref="AK751:AL751"/>
    <mergeCell ref="AM751:AN751"/>
    <mergeCell ref="AO751:AP751"/>
    <mergeCell ref="AQ751:AR751"/>
    <mergeCell ref="AS751:AT751"/>
    <mergeCell ref="BI751:BJ751"/>
    <mergeCell ref="BK751:BL751"/>
    <mergeCell ref="BM751:BN751"/>
    <mergeCell ref="BS747:BT747"/>
    <mergeCell ref="BU747:CA747"/>
    <mergeCell ref="CB747:CH747"/>
    <mergeCell ref="BI746:BJ746"/>
    <mergeCell ref="BK746:BL746"/>
    <mergeCell ref="BM746:BN746"/>
    <mergeCell ref="BO746:BQ746"/>
    <mergeCell ref="BS746:BT746"/>
    <mergeCell ref="BU746:CA746"/>
    <mergeCell ref="CB746:CH746"/>
    <mergeCell ref="AU747:AV747"/>
    <mergeCell ref="AW747:AX747"/>
    <mergeCell ref="AG747:AH747"/>
    <mergeCell ref="AI747:AJ747"/>
    <mergeCell ref="AK747:AL747"/>
    <mergeCell ref="AM747:AN747"/>
    <mergeCell ref="AO747:AP747"/>
    <mergeCell ref="AQ747:AR747"/>
    <mergeCell ref="AS747:AT747"/>
    <mergeCell ref="S748:T748"/>
    <mergeCell ref="U748:V748"/>
    <mergeCell ref="W748:X748"/>
    <mergeCell ref="Y748:Z748"/>
    <mergeCell ref="AA748:AB748"/>
    <mergeCell ref="AC748:AD748"/>
    <mergeCell ref="AE748:AF748"/>
    <mergeCell ref="AG748:AH748"/>
    <mergeCell ref="AI748:AJ748"/>
    <mergeCell ref="AK748:AL748"/>
    <mergeCell ref="AM748:AN748"/>
    <mergeCell ref="AO748:AP748"/>
    <mergeCell ref="AQ748:AR748"/>
    <mergeCell ref="AS748:AT748"/>
    <mergeCell ref="BI748:BJ748"/>
    <mergeCell ref="BK748:BL748"/>
    <mergeCell ref="BM748:BN748"/>
    <mergeCell ref="BO748:BQ748"/>
    <mergeCell ref="BS748:BT748"/>
    <mergeCell ref="BU748:CA748"/>
    <mergeCell ref="CB748:CH748"/>
    <mergeCell ref="AU748:AV748"/>
    <mergeCell ref="AW748:AX748"/>
    <mergeCell ref="AY748:AZ748"/>
    <mergeCell ref="BA748:BB748"/>
    <mergeCell ref="BC748:BD748"/>
    <mergeCell ref="BE748:BF748"/>
    <mergeCell ref="BG748:BH748"/>
    <mergeCell ref="BE745:BF745"/>
    <mergeCell ref="BG745:BH745"/>
    <mergeCell ref="B745:C745"/>
    <mergeCell ref="D745:F745"/>
    <mergeCell ref="G745:H745"/>
    <mergeCell ref="K745:L745"/>
    <mergeCell ref="M745:N745"/>
    <mergeCell ref="O745:P745"/>
    <mergeCell ref="Q745:R745"/>
    <mergeCell ref="BM747:BN747"/>
    <mergeCell ref="BO747:BQ747"/>
    <mergeCell ref="AY747:AZ747"/>
    <mergeCell ref="BA747:BB747"/>
    <mergeCell ref="BC747:BD747"/>
    <mergeCell ref="BE747:BF747"/>
    <mergeCell ref="BG747:BH747"/>
    <mergeCell ref="BI747:BJ747"/>
    <mergeCell ref="BK747:BL747"/>
    <mergeCell ref="S746:T746"/>
    <mergeCell ref="U746:V746"/>
    <mergeCell ref="W746:X746"/>
    <mergeCell ref="Y746:Z746"/>
    <mergeCell ref="AA746:AB746"/>
    <mergeCell ref="AC746:AD746"/>
    <mergeCell ref="AE746:AF746"/>
    <mergeCell ref="AG746:AH746"/>
    <mergeCell ref="AI746:AJ746"/>
    <mergeCell ref="AK746:AL746"/>
    <mergeCell ref="AM746:AN746"/>
    <mergeCell ref="AO746:AP746"/>
    <mergeCell ref="AQ746:AR746"/>
    <mergeCell ref="AS746:AT746"/>
    <mergeCell ref="B746:C746"/>
    <mergeCell ref="D746:F746"/>
    <mergeCell ref="G746:H746"/>
    <mergeCell ref="K746:L746"/>
    <mergeCell ref="M746:N746"/>
    <mergeCell ref="O746:P746"/>
    <mergeCell ref="Q746:R746"/>
    <mergeCell ref="B747:C747"/>
    <mergeCell ref="D747:F747"/>
    <mergeCell ref="G747:H747"/>
    <mergeCell ref="K747:L747"/>
    <mergeCell ref="M747:N747"/>
    <mergeCell ref="O747:P747"/>
    <mergeCell ref="Q747:R747"/>
    <mergeCell ref="S747:T747"/>
    <mergeCell ref="U747:V747"/>
    <mergeCell ref="W747:X747"/>
    <mergeCell ref="Y747:Z747"/>
    <mergeCell ref="AA747:AB747"/>
    <mergeCell ref="AC747:AD747"/>
    <mergeCell ref="AE747:AF747"/>
    <mergeCell ref="AU746:AV746"/>
    <mergeCell ref="AW746:AX746"/>
    <mergeCell ref="AY746:AZ746"/>
    <mergeCell ref="BA746:BB746"/>
    <mergeCell ref="BC746:BD746"/>
    <mergeCell ref="BE746:BF746"/>
    <mergeCell ref="BG746:BH746"/>
    <mergeCell ref="B743:C743"/>
    <mergeCell ref="D743:F743"/>
    <mergeCell ref="G743:H743"/>
    <mergeCell ref="K743:L743"/>
    <mergeCell ref="M743:N743"/>
    <mergeCell ref="O743:P743"/>
    <mergeCell ref="Q743:R743"/>
    <mergeCell ref="B744:C744"/>
    <mergeCell ref="D744:F744"/>
    <mergeCell ref="G744:H744"/>
    <mergeCell ref="K744:L744"/>
    <mergeCell ref="M744:N744"/>
    <mergeCell ref="O744:P744"/>
    <mergeCell ref="Q744:R744"/>
    <mergeCell ref="S744:T744"/>
    <mergeCell ref="U744:V744"/>
    <mergeCell ref="W744:X744"/>
    <mergeCell ref="Y744:Z744"/>
    <mergeCell ref="AA744:AB744"/>
    <mergeCell ref="AC744:AD744"/>
    <mergeCell ref="AE744:AF744"/>
    <mergeCell ref="AU743:AV743"/>
    <mergeCell ref="AW743:AX743"/>
    <mergeCell ref="AY743:AZ743"/>
    <mergeCell ref="BA743:BB743"/>
    <mergeCell ref="BC743:BD743"/>
    <mergeCell ref="BE743:BF743"/>
    <mergeCell ref="BG743:BH743"/>
    <mergeCell ref="BS744:BT744"/>
    <mergeCell ref="BU744:CA744"/>
    <mergeCell ref="CB744:CH744"/>
    <mergeCell ref="BI743:BJ743"/>
    <mergeCell ref="BK743:BL743"/>
    <mergeCell ref="BM743:BN743"/>
    <mergeCell ref="BO743:BQ743"/>
    <mergeCell ref="BS743:BT743"/>
    <mergeCell ref="BU743:CA743"/>
    <mergeCell ref="CB743:CH743"/>
    <mergeCell ref="AU744:AV744"/>
    <mergeCell ref="AW744:AX744"/>
    <mergeCell ref="AG744:AH744"/>
    <mergeCell ref="AI744:AJ744"/>
    <mergeCell ref="AK744:AL744"/>
    <mergeCell ref="AM744:AN744"/>
    <mergeCell ref="AO744:AP744"/>
    <mergeCell ref="AQ744:AR744"/>
    <mergeCell ref="AS744:AT744"/>
    <mergeCell ref="AY749:AZ749"/>
    <mergeCell ref="BA749:BB749"/>
    <mergeCell ref="BC749:BD749"/>
    <mergeCell ref="BE749:BF749"/>
    <mergeCell ref="BG749:BH749"/>
    <mergeCell ref="BS750:BT750"/>
    <mergeCell ref="BU750:CA750"/>
    <mergeCell ref="CB750:CH750"/>
    <mergeCell ref="BI749:BJ749"/>
    <mergeCell ref="BK749:BL749"/>
    <mergeCell ref="BM749:BN749"/>
    <mergeCell ref="BO749:BQ749"/>
    <mergeCell ref="BS749:BT749"/>
    <mergeCell ref="BU749:CA749"/>
    <mergeCell ref="CB749:CH749"/>
    <mergeCell ref="BM744:BN744"/>
    <mergeCell ref="BO744:BQ744"/>
    <mergeCell ref="AY744:AZ744"/>
    <mergeCell ref="BA744:BB744"/>
    <mergeCell ref="BC744:BD744"/>
    <mergeCell ref="BE744:BF744"/>
    <mergeCell ref="BG744:BH744"/>
    <mergeCell ref="BI744:BJ744"/>
    <mergeCell ref="BK744:BL744"/>
    <mergeCell ref="S743:T743"/>
    <mergeCell ref="U743:V743"/>
    <mergeCell ref="W743:X743"/>
    <mergeCell ref="Y743:Z743"/>
    <mergeCell ref="AA743:AB743"/>
    <mergeCell ref="AC743:AD743"/>
    <mergeCell ref="AE743:AF743"/>
    <mergeCell ref="AG743:AH743"/>
    <mergeCell ref="AI743:AJ743"/>
    <mergeCell ref="AK743:AL743"/>
    <mergeCell ref="AM743:AN743"/>
    <mergeCell ref="AO743:AP743"/>
    <mergeCell ref="AQ743:AR743"/>
    <mergeCell ref="AS743:AT743"/>
    <mergeCell ref="S745:T745"/>
    <mergeCell ref="U745:V745"/>
    <mergeCell ref="W745:X745"/>
    <mergeCell ref="Y745:Z745"/>
    <mergeCell ref="AA745:AB745"/>
    <mergeCell ref="AC745:AD745"/>
    <mergeCell ref="AE745:AF745"/>
    <mergeCell ref="AG745:AH745"/>
    <mergeCell ref="AI745:AJ745"/>
    <mergeCell ref="AK745:AL745"/>
    <mergeCell ref="AM745:AN745"/>
    <mergeCell ref="AO745:AP745"/>
    <mergeCell ref="AQ745:AR745"/>
    <mergeCell ref="AS745:AT745"/>
    <mergeCell ref="BI745:BJ745"/>
    <mergeCell ref="BK745:BL745"/>
    <mergeCell ref="BM745:BN745"/>
    <mergeCell ref="BO745:BQ745"/>
    <mergeCell ref="BS745:BT745"/>
    <mergeCell ref="BU745:CA745"/>
    <mergeCell ref="CB745:CH745"/>
    <mergeCell ref="AU745:AV745"/>
    <mergeCell ref="AW745:AX745"/>
    <mergeCell ref="AY745:AZ745"/>
    <mergeCell ref="BA745:BB745"/>
    <mergeCell ref="BC745:BD745"/>
    <mergeCell ref="BO742:BQ742"/>
    <mergeCell ref="BS742:BT742"/>
    <mergeCell ref="BU742:CA742"/>
    <mergeCell ref="CB742:CH742"/>
    <mergeCell ref="AU742:AV742"/>
    <mergeCell ref="AW742:AX742"/>
    <mergeCell ref="AY742:AZ742"/>
    <mergeCell ref="BA742:BB742"/>
    <mergeCell ref="BC742:BD742"/>
    <mergeCell ref="BE742:BF742"/>
    <mergeCell ref="BG742:BH742"/>
    <mergeCell ref="B742:C742"/>
    <mergeCell ref="D742:F742"/>
    <mergeCell ref="G742:H742"/>
    <mergeCell ref="K742:L742"/>
    <mergeCell ref="M742:N742"/>
    <mergeCell ref="O742:P742"/>
    <mergeCell ref="Q742:R742"/>
    <mergeCell ref="BM750:BN750"/>
    <mergeCell ref="BO750:BQ750"/>
    <mergeCell ref="AY750:AZ750"/>
    <mergeCell ref="BA750:BB750"/>
    <mergeCell ref="BC750:BD750"/>
    <mergeCell ref="BE750:BF750"/>
    <mergeCell ref="BG750:BH750"/>
    <mergeCell ref="BI750:BJ750"/>
    <mergeCell ref="BK750:BL750"/>
    <mergeCell ref="S749:T749"/>
    <mergeCell ref="U749:V749"/>
    <mergeCell ref="W749:X749"/>
    <mergeCell ref="Y749:Z749"/>
    <mergeCell ref="AA749:AB749"/>
    <mergeCell ref="AC749:AD749"/>
    <mergeCell ref="AE749:AF749"/>
    <mergeCell ref="AG749:AH749"/>
    <mergeCell ref="AI749:AJ749"/>
    <mergeCell ref="AK749:AL749"/>
    <mergeCell ref="AM749:AN749"/>
    <mergeCell ref="AO749:AP749"/>
    <mergeCell ref="AQ749:AR749"/>
    <mergeCell ref="AS749:AT749"/>
    <mergeCell ref="B749:C749"/>
    <mergeCell ref="D749:F749"/>
    <mergeCell ref="G749:H749"/>
    <mergeCell ref="K749:L749"/>
    <mergeCell ref="M749:N749"/>
    <mergeCell ref="O749:P749"/>
    <mergeCell ref="Q749:R749"/>
    <mergeCell ref="B750:C750"/>
    <mergeCell ref="D750:F750"/>
    <mergeCell ref="G750:H750"/>
    <mergeCell ref="K750:L750"/>
    <mergeCell ref="M750:N750"/>
    <mergeCell ref="O750:P750"/>
    <mergeCell ref="Q750:R750"/>
    <mergeCell ref="S750:T750"/>
    <mergeCell ref="U750:V750"/>
    <mergeCell ref="W750:X750"/>
    <mergeCell ref="Y750:Z750"/>
    <mergeCell ref="AA750:AB750"/>
    <mergeCell ref="AC750:AD750"/>
    <mergeCell ref="AE750:AF750"/>
    <mergeCell ref="AU749:AV749"/>
    <mergeCell ref="AW749:AX749"/>
    <mergeCell ref="B739:C739"/>
    <mergeCell ref="D739:F739"/>
    <mergeCell ref="G739:H739"/>
    <mergeCell ref="K739:L739"/>
    <mergeCell ref="M739:N739"/>
    <mergeCell ref="O739:P739"/>
    <mergeCell ref="Q739:R739"/>
    <mergeCell ref="AU741:AV741"/>
    <mergeCell ref="AW741:AX741"/>
    <mergeCell ref="AG741:AH741"/>
    <mergeCell ref="AI741:AJ741"/>
    <mergeCell ref="AK741:AL741"/>
    <mergeCell ref="AM741:AN741"/>
    <mergeCell ref="AO741:AP741"/>
    <mergeCell ref="AQ741:AR741"/>
    <mergeCell ref="AS741:AT741"/>
    <mergeCell ref="S742:T742"/>
    <mergeCell ref="U742:V742"/>
    <mergeCell ref="W742:X742"/>
    <mergeCell ref="Y742:Z742"/>
    <mergeCell ref="AA742:AB742"/>
    <mergeCell ref="AC742:AD742"/>
    <mergeCell ref="AE742:AF742"/>
    <mergeCell ref="AG742:AH742"/>
    <mergeCell ref="AI742:AJ742"/>
    <mergeCell ref="AK742:AL742"/>
    <mergeCell ref="AM742:AN742"/>
    <mergeCell ref="AO742:AP742"/>
    <mergeCell ref="AQ742:AR742"/>
    <mergeCell ref="AS742:AT742"/>
    <mergeCell ref="BI742:BJ742"/>
    <mergeCell ref="BK742:BL742"/>
    <mergeCell ref="BM742:BN742"/>
    <mergeCell ref="BS738:BT738"/>
    <mergeCell ref="BU738:CA738"/>
    <mergeCell ref="CB738:CH738"/>
    <mergeCell ref="BI737:BJ737"/>
    <mergeCell ref="BK737:BL737"/>
    <mergeCell ref="BM737:BN737"/>
    <mergeCell ref="BO737:BQ737"/>
    <mergeCell ref="BS737:BT737"/>
    <mergeCell ref="BU737:CA737"/>
    <mergeCell ref="CB737:CH737"/>
    <mergeCell ref="AU738:AV738"/>
    <mergeCell ref="AW738:AX738"/>
    <mergeCell ref="AG738:AH738"/>
    <mergeCell ref="AI738:AJ738"/>
    <mergeCell ref="AK738:AL738"/>
    <mergeCell ref="AM738:AN738"/>
    <mergeCell ref="AO738:AP738"/>
    <mergeCell ref="AQ738:AR738"/>
    <mergeCell ref="AS738:AT738"/>
    <mergeCell ref="S739:T739"/>
    <mergeCell ref="U739:V739"/>
    <mergeCell ref="W739:X739"/>
    <mergeCell ref="Y739:Z739"/>
    <mergeCell ref="AA739:AB739"/>
    <mergeCell ref="AC739:AD739"/>
    <mergeCell ref="AE739:AF739"/>
    <mergeCell ref="AG739:AH739"/>
    <mergeCell ref="AI739:AJ739"/>
    <mergeCell ref="AK739:AL739"/>
    <mergeCell ref="AM739:AN739"/>
    <mergeCell ref="AO739:AP739"/>
    <mergeCell ref="AQ739:AR739"/>
    <mergeCell ref="AS739:AT739"/>
    <mergeCell ref="BI739:BJ739"/>
    <mergeCell ref="BK739:BL739"/>
    <mergeCell ref="BM739:BN739"/>
    <mergeCell ref="BO739:BQ739"/>
    <mergeCell ref="BS739:BT739"/>
    <mergeCell ref="BU739:CA739"/>
    <mergeCell ref="CB739:CH739"/>
    <mergeCell ref="AU739:AV739"/>
    <mergeCell ref="AW739:AX739"/>
    <mergeCell ref="AY739:AZ739"/>
    <mergeCell ref="BA739:BB739"/>
    <mergeCell ref="BC739:BD739"/>
    <mergeCell ref="BE739:BF739"/>
    <mergeCell ref="BG739:BH739"/>
    <mergeCell ref="BE736:BF736"/>
    <mergeCell ref="BG736:BH736"/>
    <mergeCell ref="B736:C736"/>
    <mergeCell ref="D736:F736"/>
    <mergeCell ref="G736:H736"/>
    <mergeCell ref="K736:L736"/>
    <mergeCell ref="M736:N736"/>
    <mergeCell ref="O736:P736"/>
    <mergeCell ref="Q736:R736"/>
    <mergeCell ref="BM738:BN738"/>
    <mergeCell ref="BO738:BQ738"/>
    <mergeCell ref="AY738:AZ738"/>
    <mergeCell ref="BA738:BB738"/>
    <mergeCell ref="BC738:BD738"/>
    <mergeCell ref="BE738:BF738"/>
    <mergeCell ref="BG738:BH738"/>
    <mergeCell ref="BI738:BJ738"/>
    <mergeCell ref="BK738:BL738"/>
    <mergeCell ref="S737:T737"/>
    <mergeCell ref="U737:V737"/>
    <mergeCell ref="W737:X737"/>
    <mergeCell ref="Y737:Z737"/>
    <mergeCell ref="AA737:AB737"/>
    <mergeCell ref="AC737:AD737"/>
    <mergeCell ref="AE737:AF737"/>
    <mergeCell ref="AG737:AH737"/>
    <mergeCell ref="AI737:AJ737"/>
    <mergeCell ref="AK737:AL737"/>
    <mergeCell ref="AM737:AN737"/>
    <mergeCell ref="AO737:AP737"/>
    <mergeCell ref="AQ737:AR737"/>
    <mergeCell ref="AS737:AT737"/>
    <mergeCell ref="B737:C737"/>
    <mergeCell ref="D737:F737"/>
    <mergeCell ref="G737:H737"/>
    <mergeCell ref="K737:L737"/>
    <mergeCell ref="M737:N737"/>
    <mergeCell ref="O737:P737"/>
    <mergeCell ref="Q737:R737"/>
    <mergeCell ref="B738:C738"/>
    <mergeCell ref="D738:F738"/>
    <mergeCell ref="G738:H738"/>
    <mergeCell ref="K738:L738"/>
    <mergeCell ref="M738:N738"/>
    <mergeCell ref="O738:P738"/>
    <mergeCell ref="Q738:R738"/>
    <mergeCell ref="S738:T738"/>
    <mergeCell ref="U738:V738"/>
    <mergeCell ref="W738:X738"/>
    <mergeCell ref="Y738:Z738"/>
    <mergeCell ref="AA738:AB738"/>
    <mergeCell ref="AC738:AD738"/>
    <mergeCell ref="AE738:AF738"/>
    <mergeCell ref="AU737:AV737"/>
    <mergeCell ref="AW737:AX737"/>
    <mergeCell ref="AY737:AZ737"/>
    <mergeCell ref="BA737:BB737"/>
    <mergeCell ref="BC737:BD737"/>
    <mergeCell ref="BE737:BF737"/>
    <mergeCell ref="BG737:BH737"/>
    <mergeCell ref="B734:C734"/>
    <mergeCell ref="D734:F734"/>
    <mergeCell ref="G734:H734"/>
    <mergeCell ref="K734:L734"/>
    <mergeCell ref="M734:N734"/>
    <mergeCell ref="O734:P734"/>
    <mergeCell ref="Q734:R734"/>
    <mergeCell ref="B735:C735"/>
    <mergeCell ref="D735:F735"/>
    <mergeCell ref="G735:H735"/>
    <mergeCell ref="K735:L735"/>
    <mergeCell ref="M735:N735"/>
    <mergeCell ref="O735:P735"/>
    <mergeCell ref="Q735:R735"/>
    <mergeCell ref="S735:T735"/>
    <mergeCell ref="U735:V735"/>
    <mergeCell ref="W735:X735"/>
    <mergeCell ref="Y735:Z735"/>
    <mergeCell ref="AA735:AB735"/>
    <mergeCell ref="AC735:AD735"/>
    <mergeCell ref="AE735:AF735"/>
    <mergeCell ref="AU734:AV734"/>
    <mergeCell ref="AW734:AX734"/>
    <mergeCell ref="AY734:AZ734"/>
    <mergeCell ref="BA734:BB734"/>
    <mergeCell ref="BC734:BD734"/>
    <mergeCell ref="BE734:BF734"/>
    <mergeCell ref="BG734:BH734"/>
    <mergeCell ref="BS735:BT735"/>
    <mergeCell ref="BU735:CA735"/>
    <mergeCell ref="CB735:CH735"/>
    <mergeCell ref="BI734:BJ734"/>
    <mergeCell ref="BK734:BL734"/>
    <mergeCell ref="BM734:BN734"/>
    <mergeCell ref="BO734:BQ734"/>
    <mergeCell ref="BS734:BT734"/>
    <mergeCell ref="BU734:CA734"/>
    <mergeCell ref="CB734:CH734"/>
    <mergeCell ref="AU735:AV735"/>
    <mergeCell ref="AW735:AX735"/>
    <mergeCell ref="AG735:AH735"/>
    <mergeCell ref="AI735:AJ735"/>
    <mergeCell ref="AK735:AL735"/>
    <mergeCell ref="AM735:AN735"/>
    <mergeCell ref="AO735:AP735"/>
    <mergeCell ref="AQ735:AR735"/>
    <mergeCell ref="AS735:AT735"/>
    <mergeCell ref="AY740:AZ740"/>
    <mergeCell ref="BA740:BB740"/>
    <mergeCell ref="BC740:BD740"/>
    <mergeCell ref="BE740:BF740"/>
    <mergeCell ref="BG740:BH740"/>
    <mergeCell ref="BS741:BT741"/>
    <mergeCell ref="BU741:CA741"/>
    <mergeCell ref="CB741:CH741"/>
    <mergeCell ref="BI740:BJ740"/>
    <mergeCell ref="BK740:BL740"/>
    <mergeCell ref="BM740:BN740"/>
    <mergeCell ref="BO740:BQ740"/>
    <mergeCell ref="BS740:BT740"/>
    <mergeCell ref="BU740:CA740"/>
    <mergeCell ref="CB740:CH740"/>
    <mergeCell ref="BM735:BN735"/>
    <mergeCell ref="BO735:BQ735"/>
    <mergeCell ref="AY735:AZ735"/>
    <mergeCell ref="BA735:BB735"/>
    <mergeCell ref="BC735:BD735"/>
    <mergeCell ref="BE735:BF735"/>
    <mergeCell ref="BG735:BH735"/>
    <mergeCell ref="BI735:BJ735"/>
    <mergeCell ref="BK735:BL735"/>
    <mergeCell ref="S734:T734"/>
    <mergeCell ref="U734:V734"/>
    <mergeCell ref="W734:X734"/>
    <mergeCell ref="Y734:Z734"/>
    <mergeCell ref="AA734:AB734"/>
    <mergeCell ref="AC734:AD734"/>
    <mergeCell ref="AE734:AF734"/>
    <mergeCell ref="AG734:AH734"/>
    <mergeCell ref="AI734:AJ734"/>
    <mergeCell ref="AK734:AL734"/>
    <mergeCell ref="AM734:AN734"/>
    <mergeCell ref="AO734:AP734"/>
    <mergeCell ref="AQ734:AR734"/>
    <mergeCell ref="AS734:AT734"/>
    <mergeCell ref="S736:T736"/>
    <mergeCell ref="U736:V736"/>
    <mergeCell ref="W736:X736"/>
    <mergeCell ref="Y736:Z736"/>
    <mergeCell ref="AA736:AB736"/>
    <mergeCell ref="AC736:AD736"/>
    <mergeCell ref="AE736:AF736"/>
    <mergeCell ref="AG736:AH736"/>
    <mergeCell ref="AI736:AJ736"/>
    <mergeCell ref="AK736:AL736"/>
    <mergeCell ref="AM736:AN736"/>
    <mergeCell ref="AO736:AP736"/>
    <mergeCell ref="AQ736:AR736"/>
    <mergeCell ref="AS736:AT736"/>
    <mergeCell ref="BI736:BJ736"/>
    <mergeCell ref="BK736:BL736"/>
    <mergeCell ref="BM736:BN736"/>
    <mergeCell ref="BO736:BQ736"/>
    <mergeCell ref="BS736:BT736"/>
    <mergeCell ref="BU736:CA736"/>
    <mergeCell ref="CB736:CH736"/>
    <mergeCell ref="AU736:AV736"/>
    <mergeCell ref="AW736:AX736"/>
    <mergeCell ref="AY736:AZ736"/>
    <mergeCell ref="BA736:BB736"/>
    <mergeCell ref="BC736:BD736"/>
    <mergeCell ref="BO733:BQ733"/>
    <mergeCell ref="BS733:BT733"/>
    <mergeCell ref="BU733:CA733"/>
    <mergeCell ref="CB733:CH733"/>
    <mergeCell ref="AU733:AV733"/>
    <mergeCell ref="AW733:AX733"/>
    <mergeCell ref="AY733:AZ733"/>
    <mergeCell ref="BA733:BB733"/>
    <mergeCell ref="BC733:BD733"/>
    <mergeCell ref="BE733:BF733"/>
    <mergeCell ref="BG733:BH733"/>
    <mergeCell ref="B733:C733"/>
    <mergeCell ref="D733:F733"/>
    <mergeCell ref="G733:H733"/>
    <mergeCell ref="K733:L733"/>
    <mergeCell ref="M733:N733"/>
    <mergeCell ref="O733:P733"/>
    <mergeCell ref="Q733:R733"/>
    <mergeCell ref="BM741:BN741"/>
    <mergeCell ref="BO741:BQ741"/>
    <mergeCell ref="AY741:AZ741"/>
    <mergeCell ref="BA741:BB741"/>
    <mergeCell ref="BC741:BD741"/>
    <mergeCell ref="BE741:BF741"/>
    <mergeCell ref="BG741:BH741"/>
    <mergeCell ref="BI741:BJ741"/>
    <mergeCell ref="BK741:BL741"/>
    <mergeCell ref="S740:T740"/>
    <mergeCell ref="U740:V740"/>
    <mergeCell ref="W740:X740"/>
    <mergeCell ref="Y740:Z740"/>
    <mergeCell ref="AA740:AB740"/>
    <mergeCell ref="AC740:AD740"/>
    <mergeCell ref="AE740:AF740"/>
    <mergeCell ref="AG740:AH740"/>
    <mergeCell ref="AI740:AJ740"/>
    <mergeCell ref="AK740:AL740"/>
    <mergeCell ref="AM740:AN740"/>
    <mergeCell ref="AO740:AP740"/>
    <mergeCell ref="AQ740:AR740"/>
    <mergeCell ref="AS740:AT740"/>
    <mergeCell ref="B740:C740"/>
    <mergeCell ref="D740:F740"/>
    <mergeCell ref="G740:H740"/>
    <mergeCell ref="K740:L740"/>
    <mergeCell ref="M740:N740"/>
    <mergeCell ref="O740:P740"/>
    <mergeCell ref="Q740:R740"/>
    <mergeCell ref="B741:C741"/>
    <mergeCell ref="D741:F741"/>
    <mergeCell ref="G741:H741"/>
    <mergeCell ref="K741:L741"/>
    <mergeCell ref="M741:N741"/>
    <mergeCell ref="O741:P741"/>
    <mergeCell ref="Q741:R741"/>
    <mergeCell ref="S741:T741"/>
    <mergeCell ref="U741:V741"/>
    <mergeCell ref="W741:X741"/>
    <mergeCell ref="Y741:Z741"/>
    <mergeCell ref="AA741:AB741"/>
    <mergeCell ref="AC741:AD741"/>
    <mergeCell ref="AE741:AF741"/>
    <mergeCell ref="AU740:AV740"/>
    <mergeCell ref="AW740:AX740"/>
    <mergeCell ref="B730:C730"/>
    <mergeCell ref="D730:F730"/>
    <mergeCell ref="G730:H730"/>
    <mergeCell ref="K730:L730"/>
    <mergeCell ref="M730:N730"/>
    <mergeCell ref="O730:P730"/>
    <mergeCell ref="Q730:R730"/>
    <mergeCell ref="AU732:AV732"/>
    <mergeCell ref="AW732:AX732"/>
    <mergeCell ref="AG732:AH732"/>
    <mergeCell ref="AI732:AJ732"/>
    <mergeCell ref="AK732:AL732"/>
    <mergeCell ref="AM732:AN732"/>
    <mergeCell ref="AO732:AP732"/>
    <mergeCell ref="AQ732:AR732"/>
    <mergeCell ref="AS732:AT732"/>
    <mergeCell ref="S733:T733"/>
    <mergeCell ref="U733:V733"/>
    <mergeCell ref="W733:X733"/>
    <mergeCell ref="Y733:Z733"/>
    <mergeCell ref="AA733:AB733"/>
    <mergeCell ref="AC733:AD733"/>
    <mergeCell ref="AE733:AF733"/>
    <mergeCell ref="AG733:AH733"/>
    <mergeCell ref="AI733:AJ733"/>
    <mergeCell ref="AK733:AL733"/>
    <mergeCell ref="AM733:AN733"/>
    <mergeCell ref="AO733:AP733"/>
    <mergeCell ref="AQ733:AR733"/>
    <mergeCell ref="AS733:AT733"/>
    <mergeCell ref="BI733:BJ733"/>
    <mergeCell ref="BK733:BL733"/>
    <mergeCell ref="BM733:BN733"/>
    <mergeCell ref="BS729:BT729"/>
    <mergeCell ref="BU729:CA729"/>
    <mergeCell ref="CB729:CH729"/>
    <mergeCell ref="BI728:BJ728"/>
    <mergeCell ref="BK728:BL728"/>
    <mergeCell ref="BM728:BN728"/>
    <mergeCell ref="BO728:BQ728"/>
    <mergeCell ref="BS728:BT728"/>
    <mergeCell ref="BU728:CA728"/>
    <mergeCell ref="CB728:CH728"/>
    <mergeCell ref="AU729:AV729"/>
    <mergeCell ref="AW729:AX729"/>
    <mergeCell ref="AG729:AH729"/>
    <mergeCell ref="AI729:AJ729"/>
    <mergeCell ref="AK729:AL729"/>
    <mergeCell ref="AM729:AN729"/>
    <mergeCell ref="AO729:AP729"/>
    <mergeCell ref="AQ729:AR729"/>
    <mergeCell ref="AS729:AT729"/>
    <mergeCell ref="S730:T730"/>
    <mergeCell ref="U730:V730"/>
    <mergeCell ref="W730:X730"/>
    <mergeCell ref="Y730:Z730"/>
    <mergeCell ref="AA730:AB730"/>
    <mergeCell ref="AC730:AD730"/>
    <mergeCell ref="AE730:AF730"/>
    <mergeCell ref="AG730:AH730"/>
    <mergeCell ref="AI730:AJ730"/>
    <mergeCell ref="AK730:AL730"/>
    <mergeCell ref="AM730:AN730"/>
    <mergeCell ref="AO730:AP730"/>
    <mergeCell ref="AQ730:AR730"/>
    <mergeCell ref="AS730:AT730"/>
    <mergeCell ref="BI730:BJ730"/>
    <mergeCell ref="BK730:BL730"/>
    <mergeCell ref="BM730:BN730"/>
    <mergeCell ref="BO730:BQ730"/>
    <mergeCell ref="BS730:BT730"/>
    <mergeCell ref="BU730:CA730"/>
    <mergeCell ref="CB730:CH730"/>
    <mergeCell ref="AU730:AV730"/>
    <mergeCell ref="AW730:AX730"/>
    <mergeCell ref="AY730:AZ730"/>
    <mergeCell ref="BA730:BB730"/>
    <mergeCell ref="BC730:BD730"/>
    <mergeCell ref="BE730:BF730"/>
    <mergeCell ref="BG730:BH730"/>
    <mergeCell ref="BE727:BF727"/>
    <mergeCell ref="BG727:BH727"/>
    <mergeCell ref="B727:C727"/>
    <mergeCell ref="D727:F727"/>
    <mergeCell ref="G727:H727"/>
    <mergeCell ref="K727:L727"/>
    <mergeCell ref="M727:N727"/>
    <mergeCell ref="O727:P727"/>
    <mergeCell ref="Q727:R727"/>
    <mergeCell ref="BM729:BN729"/>
    <mergeCell ref="BO729:BQ729"/>
    <mergeCell ref="AY729:AZ729"/>
    <mergeCell ref="BA729:BB729"/>
    <mergeCell ref="BC729:BD729"/>
    <mergeCell ref="BE729:BF729"/>
    <mergeCell ref="BG729:BH729"/>
    <mergeCell ref="BI729:BJ729"/>
    <mergeCell ref="BK729:BL729"/>
    <mergeCell ref="S728:T728"/>
    <mergeCell ref="U728:V728"/>
    <mergeCell ref="W728:X728"/>
    <mergeCell ref="Y728:Z728"/>
    <mergeCell ref="AA728:AB728"/>
    <mergeCell ref="AC728:AD728"/>
    <mergeCell ref="AE728:AF728"/>
    <mergeCell ref="AG728:AH728"/>
    <mergeCell ref="AI728:AJ728"/>
    <mergeCell ref="AK728:AL728"/>
    <mergeCell ref="AM728:AN728"/>
    <mergeCell ref="AO728:AP728"/>
    <mergeCell ref="AQ728:AR728"/>
    <mergeCell ref="AS728:AT728"/>
    <mergeCell ref="B728:C728"/>
    <mergeCell ref="D728:F728"/>
    <mergeCell ref="G728:H728"/>
    <mergeCell ref="K728:L728"/>
    <mergeCell ref="M728:N728"/>
    <mergeCell ref="O728:P728"/>
    <mergeCell ref="Q728:R728"/>
    <mergeCell ref="B729:C729"/>
    <mergeCell ref="D729:F729"/>
    <mergeCell ref="G729:H729"/>
    <mergeCell ref="K729:L729"/>
    <mergeCell ref="M729:N729"/>
    <mergeCell ref="O729:P729"/>
    <mergeCell ref="Q729:R729"/>
    <mergeCell ref="S729:T729"/>
    <mergeCell ref="U729:V729"/>
    <mergeCell ref="W729:X729"/>
    <mergeCell ref="Y729:Z729"/>
    <mergeCell ref="AA729:AB729"/>
    <mergeCell ref="AC729:AD729"/>
    <mergeCell ref="AE729:AF729"/>
    <mergeCell ref="AU728:AV728"/>
    <mergeCell ref="AW728:AX728"/>
    <mergeCell ref="AY728:AZ728"/>
    <mergeCell ref="BA728:BB728"/>
    <mergeCell ref="BC728:BD728"/>
    <mergeCell ref="BE728:BF728"/>
    <mergeCell ref="BG728:BH728"/>
    <mergeCell ref="B725:C725"/>
    <mergeCell ref="D725:F725"/>
    <mergeCell ref="G725:H725"/>
    <mergeCell ref="K725:L725"/>
    <mergeCell ref="M725:N725"/>
    <mergeCell ref="O725:P725"/>
    <mergeCell ref="Q725:R725"/>
    <mergeCell ref="B726:C726"/>
    <mergeCell ref="D726:F726"/>
    <mergeCell ref="G726:H726"/>
    <mergeCell ref="K726:L726"/>
    <mergeCell ref="M726:N726"/>
    <mergeCell ref="O726:P726"/>
    <mergeCell ref="Q726:R726"/>
    <mergeCell ref="S726:T726"/>
    <mergeCell ref="U726:V726"/>
    <mergeCell ref="W726:X726"/>
    <mergeCell ref="Y726:Z726"/>
    <mergeCell ref="AA726:AB726"/>
    <mergeCell ref="AC726:AD726"/>
    <mergeCell ref="AE726:AF726"/>
    <mergeCell ref="AU725:AV725"/>
    <mergeCell ref="AW725:AX725"/>
    <mergeCell ref="AY725:AZ725"/>
    <mergeCell ref="BA725:BB725"/>
    <mergeCell ref="BC725:BD725"/>
    <mergeCell ref="BE725:BF725"/>
    <mergeCell ref="BG725:BH725"/>
    <mergeCell ref="BS726:BT726"/>
    <mergeCell ref="BU726:CA726"/>
    <mergeCell ref="CB726:CH726"/>
    <mergeCell ref="BI725:BJ725"/>
    <mergeCell ref="BK725:BL725"/>
    <mergeCell ref="BM725:BN725"/>
    <mergeCell ref="BO725:BQ725"/>
    <mergeCell ref="BS725:BT725"/>
    <mergeCell ref="BU725:CA725"/>
    <mergeCell ref="CB725:CH725"/>
    <mergeCell ref="AU726:AV726"/>
    <mergeCell ref="AW726:AX726"/>
    <mergeCell ref="AG726:AH726"/>
    <mergeCell ref="AI726:AJ726"/>
    <mergeCell ref="AK726:AL726"/>
    <mergeCell ref="AM726:AN726"/>
    <mergeCell ref="AO726:AP726"/>
    <mergeCell ref="AQ726:AR726"/>
    <mergeCell ref="AS726:AT726"/>
    <mergeCell ref="AY731:AZ731"/>
    <mergeCell ref="BA731:BB731"/>
    <mergeCell ref="BC731:BD731"/>
    <mergeCell ref="BE731:BF731"/>
    <mergeCell ref="BG731:BH731"/>
    <mergeCell ref="BS732:BT732"/>
    <mergeCell ref="BU732:CA732"/>
    <mergeCell ref="CB732:CH732"/>
    <mergeCell ref="BI731:BJ731"/>
    <mergeCell ref="BK731:BL731"/>
    <mergeCell ref="BM731:BN731"/>
    <mergeCell ref="BO731:BQ731"/>
    <mergeCell ref="BS731:BT731"/>
    <mergeCell ref="BU731:CA731"/>
    <mergeCell ref="CB731:CH731"/>
    <mergeCell ref="BM726:BN726"/>
    <mergeCell ref="BO726:BQ726"/>
    <mergeCell ref="AY726:AZ726"/>
    <mergeCell ref="BA726:BB726"/>
    <mergeCell ref="BC726:BD726"/>
    <mergeCell ref="BE726:BF726"/>
    <mergeCell ref="BG726:BH726"/>
    <mergeCell ref="BI726:BJ726"/>
    <mergeCell ref="BK726:BL726"/>
    <mergeCell ref="S725:T725"/>
    <mergeCell ref="U725:V725"/>
    <mergeCell ref="W725:X725"/>
    <mergeCell ref="Y725:Z725"/>
    <mergeCell ref="AA725:AB725"/>
    <mergeCell ref="AC725:AD725"/>
    <mergeCell ref="AE725:AF725"/>
    <mergeCell ref="AG725:AH725"/>
    <mergeCell ref="AI725:AJ725"/>
    <mergeCell ref="AK725:AL725"/>
    <mergeCell ref="AM725:AN725"/>
    <mergeCell ref="AO725:AP725"/>
    <mergeCell ref="AQ725:AR725"/>
    <mergeCell ref="AS725:AT725"/>
    <mergeCell ref="S727:T727"/>
    <mergeCell ref="U727:V727"/>
    <mergeCell ref="W727:X727"/>
    <mergeCell ref="Y727:Z727"/>
    <mergeCell ref="AA727:AB727"/>
    <mergeCell ref="AC727:AD727"/>
    <mergeCell ref="AE727:AF727"/>
    <mergeCell ref="AG727:AH727"/>
    <mergeCell ref="AI727:AJ727"/>
    <mergeCell ref="AK727:AL727"/>
    <mergeCell ref="AM727:AN727"/>
    <mergeCell ref="AO727:AP727"/>
    <mergeCell ref="AQ727:AR727"/>
    <mergeCell ref="AS727:AT727"/>
    <mergeCell ref="BI727:BJ727"/>
    <mergeCell ref="BK727:BL727"/>
    <mergeCell ref="BM727:BN727"/>
    <mergeCell ref="BO727:BQ727"/>
    <mergeCell ref="BS727:BT727"/>
    <mergeCell ref="BU727:CA727"/>
    <mergeCell ref="CB727:CH727"/>
    <mergeCell ref="AU727:AV727"/>
    <mergeCell ref="AW727:AX727"/>
    <mergeCell ref="AY727:AZ727"/>
    <mergeCell ref="BA727:BB727"/>
    <mergeCell ref="BC727:BD727"/>
    <mergeCell ref="BO724:BQ724"/>
    <mergeCell ref="BS724:BT724"/>
    <mergeCell ref="BU724:CA724"/>
    <mergeCell ref="CB724:CH724"/>
    <mergeCell ref="AU724:AV724"/>
    <mergeCell ref="AW724:AX724"/>
    <mergeCell ref="AY724:AZ724"/>
    <mergeCell ref="BA724:BB724"/>
    <mergeCell ref="BC724:BD724"/>
    <mergeCell ref="BE724:BF724"/>
    <mergeCell ref="BG724:BH724"/>
    <mergeCell ref="B724:C724"/>
    <mergeCell ref="D724:F724"/>
    <mergeCell ref="G724:H724"/>
    <mergeCell ref="K724:L724"/>
    <mergeCell ref="M724:N724"/>
    <mergeCell ref="O724:P724"/>
    <mergeCell ref="Q724:R724"/>
    <mergeCell ref="BM732:BN732"/>
    <mergeCell ref="BO732:BQ732"/>
    <mergeCell ref="AY732:AZ732"/>
    <mergeCell ref="BA732:BB732"/>
    <mergeCell ref="BC732:BD732"/>
    <mergeCell ref="BE732:BF732"/>
    <mergeCell ref="BG732:BH732"/>
    <mergeCell ref="BI732:BJ732"/>
    <mergeCell ref="BK732:BL732"/>
    <mergeCell ref="S731:T731"/>
    <mergeCell ref="U731:V731"/>
    <mergeCell ref="W731:X731"/>
    <mergeCell ref="Y731:Z731"/>
    <mergeCell ref="AA731:AB731"/>
    <mergeCell ref="AC731:AD731"/>
    <mergeCell ref="AE731:AF731"/>
    <mergeCell ref="AG731:AH731"/>
    <mergeCell ref="AI731:AJ731"/>
    <mergeCell ref="AK731:AL731"/>
    <mergeCell ref="AM731:AN731"/>
    <mergeCell ref="AO731:AP731"/>
    <mergeCell ref="AQ731:AR731"/>
    <mergeCell ref="AS731:AT731"/>
    <mergeCell ref="B731:C731"/>
    <mergeCell ref="D731:F731"/>
    <mergeCell ref="G731:H731"/>
    <mergeCell ref="K731:L731"/>
    <mergeCell ref="M731:N731"/>
    <mergeCell ref="O731:P731"/>
    <mergeCell ref="Q731:R731"/>
    <mergeCell ref="B732:C732"/>
    <mergeCell ref="D732:F732"/>
    <mergeCell ref="G732:H732"/>
    <mergeCell ref="K732:L732"/>
    <mergeCell ref="M732:N732"/>
    <mergeCell ref="O732:P732"/>
    <mergeCell ref="Q732:R732"/>
    <mergeCell ref="S732:T732"/>
    <mergeCell ref="U732:V732"/>
    <mergeCell ref="W732:X732"/>
    <mergeCell ref="Y732:Z732"/>
    <mergeCell ref="AA732:AB732"/>
    <mergeCell ref="AC732:AD732"/>
    <mergeCell ref="AE732:AF732"/>
    <mergeCell ref="AU731:AV731"/>
    <mergeCell ref="AW731:AX731"/>
    <mergeCell ref="B721:C721"/>
    <mergeCell ref="D721:F721"/>
    <mergeCell ref="G721:H721"/>
    <mergeCell ref="K721:L721"/>
    <mergeCell ref="M721:N721"/>
    <mergeCell ref="O721:P721"/>
    <mergeCell ref="Q721:R721"/>
    <mergeCell ref="AU723:AV723"/>
    <mergeCell ref="AW723:AX723"/>
    <mergeCell ref="AG723:AH723"/>
    <mergeCell ref="AI723:AJ723"/>
    <mergeCell ref="AK723:AL723"/>
    <mergeCell ref="AM723:AN723"/>
    <mergeCell ref="AO723:AP723"/>
    <mergeCell ref="AQ723:AR723"/>
    <mergeCell ref="AS723:AT723"/>
    <mergeCell ref="S724:T724"/>
    <mergeCell ref="U724:V724"/>
    <mergeCell ref="W724:X724"/>
    <mergeCell ref="Y724:Z724"/>
    <mergeCell ref="AA724:AB724"/>
    <mergeCell ref="AC724:AD724"/>
    <mergeCell ref="AE724:AF724"/>
    <mergeCell ref="AG724:AH724"/>
    <mergeCell ref="AI724:AJ724"/>
    <mergeCell ref="AK724:AL724"/>
    <mergeCell ref="AM724:AN724"/>
    <mergeCell ref="AO724:AP724"/>
    <mergeCell ref="AQ724:AR724"/>
    <mergeCell ref="AS724:AT724"/>
    <mergeCell ref="BI724:BJ724"/>
    <mergeCell ref="BK724:BL724"/>
    <mergeCell ref="BM724:BN724"/>
    <mergeCell ref="BS720:BT720"/>
    <mergeCell ref="BU720:CA720"/>
    <mergeCell ref="CB720:CH720"/>
    <mergeCell ref="BI719:BJ719"/>
    <mergeCell ref="BK719:BL719"/>
    <mergeCell ref="BM719:BN719"/>
    <mergeCell ref="BO719:BQ719"/>
    <mergeCell ref="BS719:BT719"/>
    <mergeCell ref="BU719:CA719"/>
    <mergeCell ref="CB719:CH719"/>
    <mergeCell ref="AU720:AV720"/>
    <mergeCell ref="AW720:AX720"/>
    <mergeCell ref="AG720:AH720"/>
    <mergeCell ref="AI720:AJ720"/>
    <mergeCell ref="AK720:AL720"/>
    <mergeCell ref="AM720:AN720"/>
    <mergeCell ref="AO720:AP720"/>
    <mergeCell ref="AQ720:AR720"/>
    <mergeCell ref="AS720:AT720"/>
    <mergeCell ref="S721:T721"/>
    <mergeCell ref="U721:V721"/>
    <mergeCell ref="W721:X721"/>
    <mergeCell ref="Y721:Z721"/>
    <mergeCell ref="AA721:AB721"/>
    <mergeCell ref="AC721:AD721"/>
    <mergeCell ref="AE721:AF721"/>
    <mergeCell ref="AG721:AH721"/>
    <mergeCell ref="AI721:AJ721"/>
    <mergeCell ref="AK721:AL721"/>
    <mergeCell ref="AM721:AN721"/>
    <mergeCell ref="AO721:AP721"/>
    <mergeCell ref="AQ721:AR721"/>
    <mergeCell ref="AS721:AT721"/>
    <mergeCell ref="BI721:BJ721"/>
    <mergeCell ref="BK721:BL721"/>
    <mergeCell ref="BM721:BN721"/>
    <mergeCell ref="BO721:BQ721"/>
    <mergeCell ref="BS721:BT721"/>
    <mergeCell ref="BU721:CA721"/>
    <mergeCell ref="CB721:CH721"/>
    <mergeCell ref="AU721:AV721"/>
    <mergeCell ref="AW721:AX721"/>
    <mergeCell ref="AY721:AZ721"/>
    <mergeCell ref="BA721:BB721"/>
    <mergeCell ref="BC721:BD721"/>
    <mergeCell ref="BE721:BF721"/>
    <mergeCell ref="BG721:BH721"/>
    <mergeCell ref="BE718:BF718"/>
    <mergeCell ref="BG718:BH718"/>
    <mergeCell ref="B718:C718"/>
    <mergeCell ref="D718:F718"/>
    <mergeCell ref="G718:H718"/>
    <mergeCell ref="K718:L718"/>
    <mergeCell ref="M718:N718"/>
    <mergeCell ref="O718:P718"/>
    <mergeCell ref="Q718:R718"/>
    <mergeCell ref="BM720:BN720"/>
    <mergeCell ref="BO720:BQ720"/>
    <mergeCell ref="AY720:AZ720"/>
    <mergeCell ref="BA720:BB720"/>
    <mergeCell ref="BC720:BD720"/>
    <mergeCell ref="BE720:BF720"/>
    <mergeCell ref="BG720:BH720"/>
    <mergeCell ref="BI720:BJ720"/>
    <mergeCell ref="BK720:BL720"/>
    <mergeCell ref="S719:T719"/>
    <mergeCell ref="U719:V719"/>
    <mergeCell ref="W719:X719"/>
    <mergeCell ref="Y719:Z719"/>
    <mergeCell ref="AA719:AB719"/>
    <mergeCell ref="AC719:AD719"/>
    <mergeCell ref="AE719:AF719"/>
    <mergeCell ref="AG719:AH719"/>
    <mergeCell ref="AI719:AJ719"/>
    <mergeCell ref="AK719:AL719"/>
    <mergeCell ref="AM719:AN719"/>
    <mergeCell ref="AO719:AP719"/>
    <mergeCell ref="AQ719:AR719"/>
    <mergeCell ref="AS719:AT719"/>
    <mergeCell ref="B719:C719"/>
    <mergeCell ref="D719:F719"/>
    <mergeCell ref="G719:H719"/>
    <mergeCell ref="K719:L719"/>
    <mergeCell ref="M719:N719"/>
    <mergeCell ref="O719:P719"/>
    <mergeCell ref="Q719:R719"/>
    <mergeCell ref="B720:C720"/>
    <mergeCell ref="D720:F720"/>
    <mergeCell ref="G720:H720"/>
    <mergeCell ref="K720:L720"/>
    <mergeCell ref="M720:N720"/>
    <mergeCell ref="O720:P720"/>
    <mergeCell ref="Q720:R720"/>
    <mergeCell ref="S720:T720"/>
    <mergeCell ref="U720:V720"/>
    <mergeCell ref="W720:X720"/>
    <mergeCell ref="Y720:Z720"/>
    <mergeCell ref="AA720:AB720"/>
    <mergeCell ref="AC720:AD720"/>
    <mergeCell ref="AE720:AF720"/>
    <mergeCell ref="AU719:AV719"/>
    <mergeCell ref="AW719:AX719"/>
    <mergeCell ref="AY719:AZ719"/>
    <mergeCell ref="BA719:BB719"/>
    <mergeCell ref="BC719:BD719"/>
    <mergeCell ref="BE719:BF719"/>
    <mergeCell ref="BG719:BH719"/>
    <mergeCell ref="B716:C716"/>
    <mergeCell ref="D716:F716"/>
    <mergeCell ref="G716:H716"/>
    <mergeCell ref="K716:L716"/>
    <mergeCell ref="M716:N716"/>
    <mergeCell ref="O716:P716"/>
    <mergeCell ref="Q716:R716"/>
    <mergeCell ref="B717:C717"/>
    <mergeCell ref="D717:F717"/>
    <mergeCell ref="G717:H717"/>
    <mergeCell ref="K717:L717"/>
    <mergeCell ref="M717:N717"/>
    <mergeCell ref="O717:P717"/>
    <mergeCell ref="Q717:R717"/>
    <mergeCell ref="S717:T717"/>
    <mergeCell ref="U717:V717"/>
    <mergeCell ref="W717:X717"/>
    <mergeCell ref="Y717:Z717"/>
    <mergeCell ref="AA717:AB717"/>
    <mergeCell ref="AC717:AD717"/>
    <mergeCell ref="AE717:AF717"/>
    <mergeCell ref="AU716:AV716"/>
    <mergeCell ref="AW716:AX716"/>
    <mergeCell ref="AY716:AZ716"/>
    <mergeCell ref="BA716:BB716"/>
    <mergeCell ref="BC716:BD716"/>
    <mergeCell ref="BE716:BF716"/>
    <mergeCell ref="BG716:BH716"/>
    <mergeCell ref="BS717:BT717"/>
    <mergeCell ref="BU717:CA717"/>
    <mergeCell ref="CB717:CH717"/>
    <mergeCell ref="BI716:BJ716"/>
    <mergeCell ref="BK716:BL716"/>
    <mergeCell ref="BM716:BN716"/>
    <mergeCell ref="BO716:BQ716"/>
    <mergeCell ref="BS716:BT716"/>
    <mergeCell ref="BU716:CA716"/>
    <mergeCell ref="CB716:CH716"/>
    <mergeCell ref="AU717:AV717"/>
    <mergeCell ref="AW717:AX717"/>
    <mergeCell ref="AG717:AH717"/>
    <mergeCell ref="AI717:AJ717"/>
    <mergeCell ref="AK717:AL717"/>
    <mergeCell ref="AM717:AN717"/>
    <mergeCell ref="AO717:AP717"/>
    <mergeCell ref="AQ717:AR717"/>
    <mergeCell ref="AS717:AT717"/>
    <mergeCell ref="AY722:AZ722"/>
    <mergeCell ref="BA722:BB722"/>
    <mergeCell ref="BC722:BD722"/>
    <mergeCell ref="BE722:BF722"/>
    <mergeCell ref="BG722:BH722"/>
    <mergeCell ref="BS723:BT723"/>
    <mergeCell ref="BU723:CA723"/>
    <mergeCell ref="CB723:CH723"/>
    <mergeCell ref="BI722:BJ722"/>
    <mergeCell ref="BK722:BL722"/>
    <mergeCell ref="BM722:BN722"/>
    <mergeCell ref="BO722:BQ722"/>
    <mergeCell ref="BS722:BT722"/>
    <mergeCell ref="BU722:CA722"/>
    <mergeCell ref="CB722:CH722"/>
    <mergeCell ref="BM717:BN717"/>
    <mergeCell ref="BO717:BQ717"/>
    <mergeCell ref="AY717:AZ717"/>
    <mergeCell ref="BA717:BB717"/>
    <mergeCell ref="BC717:BD717"/>
    <mergeCell ref="BE717:BF717"/>
    <mergeCell ref="BG717:BH717"/>
    <mergeCell ref="BI717:BJ717"/>
    <mergeCell ref="BK717:BL717"/>
    <mergeCell ref="S716:T716"/>
    <mergeCell ref="U716:V716"/>
    <mergeCell ref="W716:X716"/>
    <mergeCell ref="Y716:Z716"/>
    <mergeCell ref="AA716:AB716"/>
    <mergeCell ref="AC716:AD716"/>
    <mergeCell ref="AE716:AF716"/>
    <mergeCell ref="AG716:AH716"/>
    <mergeCell ref="AI716:AJ716"/>
    <mergeCell ref="AK716:AL716"/>
    <mergeCell ref="AM716:AN716"/>
    <mergeCell ref="AO716:AP716"/>
    <mergeCell ref="AQ716:AR716"/>
    <mergeCell ref="AS716:AT716"/>
    <mergeCell ref="S718:T718"/>
    <mergeCell ref="U718:V718"/>
    <mergeCell ref="W718:X718"/>
    <mergeCell ref="Y718:Z718"/>
    <mergeCell ref="AA718:AB718"/>
    <mergeCell ref="AC718:AD718"/>
    <mergeCell ref="AE718:AF718"/>
    <mergeCell ref="AG718:AH718"/>
    <mergeCell ref="AI718:AJ718"/>
    <mergeCell ref="AK718:AL718"/>
    <mergeCell ref="AM718:AN718"/>
    <mergeCell ref="AO718:AP718"/>
    <mergeCell ref="AQ718:AR718"/>
    <mergeCell ref="AS718:AT718"/>
    <mergeCell ref="BI718:BJ718"/>
    <mergeCell ref="BK718:BL718"/>
    <mergeCell ref="BM718:BN718"/>
    <mergeCell ref="BO718:BQ718"/>
    <mergeCell ref="BS718:BT718"/>
    <mergeCell ref="BU718:CA718"/>
    <mergeCell ref="CB718:CH718"/>
    <mergeCell ref="AU718:AV718"/>
    <mergeCell ref="AW718:AX718"/>
    <mergeCell ref="AY718:AZ718"/>
    <mergeCell ref="BA718:BB718"/>
    <mergeCell ref="BC718:BD718"/>
    <mergeCell ref="BO715:BQ715"/>
    <mergeCell ref="BS715:BT715"/>
    <mergeCell ref="BU715:CA715"/>
    <mergeCell ref="CB715:CH715"/>
    <mergeCell ref="AU715:AV715"/>
    <mergeCell ref="AW715:AX715"/>
    <mergeCell ref="AY715:AZ715"/>
    <mergeCell ref="BA715:BB715"/>
    <mergeCell ref="BC715:BD715"/>
    <mergeCell ref="BE715:BF715"/>
    <mergeCell ref="BG715:BH715"/>
    <mergeCell ref="B715:C715"/>
    <mergeCell ref="D715:F715"/>
    <mergeCell ref="G715:H715"/>
    <mergeCell ref="K715:L715"/>
    <mergeCell ref="M715:N715"/>
    <mergeCell ref="O715:P715"/>
    <mergeCell ref="Q715:R715"/>
    <mergeCell ref="BM723:BN723"/>
    <mergeCell ref="BO723:BQ723"/>
    <mergeCell ref="AY723:AZ723"/>
    <mergeCell ref="BA723:BB723"/>
    <mergeCell ref="BC723:BD723"/>
    <mergeCell ref="BE723:BF723"/>
    <mergeCell ref="BG723:BH723"/>
    <mergeCell ref="BI723:BJ723"/>
    <mergeCell ref="BK723:BL723"/>
    <mergeCell ref="S722:T722"/>
    <mergeCell ref="U722:V722"/>
    <mergeCell ref="W722:X722"/>
    <mergeCell ref="Y722:Z722"/>
    <mergeCell ref="AA722:AB722"/>
    <mergeCell ref="AC722:AD722"/>
    <mergeCell ref="AE722:AF722"/>
    <mergeCell ref="AG722:AH722"/>
    <mergeCell ref="AI722:AJ722"/>
    <mergeCell ref="AK722:AL722"/>
    <mergeCell ref="AM722:AN722"/>
    <mergeCell ref="AO722:AP722"/>
    <mergeCell ref="AQ722:AR722"/>
    <mergeCell ref="AS722:AT722"/>
    <mergeCell ref="B722:C722"/>
    <mergeCell ref="D722:F722"/>
    <mergeCell ref="G722:H722"/>
    <mergeCell ref="K722:L722"/>
    <mergeCell ref="M722:N722"/>
    <mergeCell ref="O722:P722"/>
    <mergeCell ref="Q722:R722"/>
    <mergeCell ref="B723:C723"/>
    <mergeCell ref="D723:F723"/>
    <mergeCell ref="G723:H723"/>
    <mergeCell ref="K723:L723"/>
    <mergeCell ref="M723:N723"/>
    <mergeCell ref="O723:P723"/>
    <mergeCell ref="Q723:R723"/>
    <mergeCell ref="S723:T723"/>
    <mergeCell ref="U723:V723"/>
    <mergeCell ref="W723:X723"/>
    <mergeCell ref="Y723:Z723"/>
    <mergeCell ref="AA723:AB723"/>
    <mergeCell ref="AC723:AD723"/>
    <mergeCell ref="AE723:AF723"/>
    <mergeCell ref="AU722:AV722"/>
    <mergeCell ref="AW722:AX722"/>
    <mergeCell ref="B712:C712"/>
    <mergeCell ref="D712:F712"/>
    <mergeCell ref="G712:H712"/>
    <mergeCell ref="K712:L712"/>
    <mergeCell ref="M712:N712"/>
    <mergeCell ref="O712:P712"/>
    <mergeCell ref="Q712:R712"/>
    <mergeCell ref="AU714:AV714"/>
    <mergeCell ref="AW714:AX714"/>
    <mergeCell ref="AG714:AH714"/>
    <mergeCell ref="AI714:AJ714"/>
    <mergeCell ref="AK714:AL714"/>
    <mergeCell ref="AM714:AN714"/>
    <mergeCell ref="AO714:AP714"/>
    <mergeCell ref="AQ714:AR714"/>
    <mergeCell ref="AS714:AT714"/>
    <mergeCell ref="S715:T715"/>
    <mergeCell ref="U715:V715"/>
    <mergeCell ref="W715:X715"/>
    <mergeCell ref="Y715:Z715"/>
    <mergeCell ref="AA715:AB715"/>
    <mergeCell ref="AC715:AD715"/>
    <mergeCell ref="AE715:AF715"/>
    <mergeCell ref="AG715:AH715"/>
    <mergeCell ref="AI715:AJ715"/>
    <mergeCell ref="AK715:AL715"/>
    <mergeCell ref="AM715:AN715"/>
    <mergeCell ref="AO715:AP715"/>
    <mergeCell ref="AQ715:AR715"/>
    <mergeCell ref="AS715:AT715"/>
    <mergeCell ref="BI715:BJ715"/>
    <mergeCell ref="BK715:BL715"/>
    <mergeCell ref="BM715:BN715"/>
    <mergeCell ref="BS711:BT711"/>
    <mergeCell ref="BU711:CA711"/>
    <mergeCell ref="CB711:CH711"/>
    <mergeCell ref="BI710:BJ710"/>
    <mergeCell ref="BK710:BL710"/>
    <mergeCell ref="BM710:BN710"/>
    <mergeCell ref="BO710:BQ710"/>
    <mergeCell ref="BS710:BT710"/>
    <mergeCell ref="BU710:CA710"/>
    <mergeCell ref="CB710:CH710"/>
    <mergeCell ref="AU711:AV711"/>
    <mergeCell ref="AW711:AX711"/>
    <mergeCell ref="AG711:AH711"/>
    <mergeCell ref="AI711:AJ711"/>
    <mergeCell ref="AK711:AL711"/>
    <mergeCell ref="AM711:AN711"/>
    <mergeCell ref="AO711:AP711"/>
    <mergeCell ref="AQ711:AR711"/>
    <mergeCell ref="AS711:AT711"/>
    <mergeCell ref="S712:T712"/>
    <mergeCell ref="U712:V712"/>
    <mergeCell ref="W712:X712"/>
    <mergeCell ref="Y712:Z712"/>
    <mergeCell ref="AA712:AB712"/>
    <mergeCell ref="AC712:AD712"/>
    <mergeCell ref="AE712:AF712"/>
    <mergeCell ref="AG712:AH712"/>
    <mergeCell ref="AI712:AJ712"/>
    <mergeCell ref="AK712:AL712"/>
    <mergeCell ref="AM712:AN712"/>
    <mergeCell ref="AO712:AP712"/>
    <mergeCell ref="AQ712:AR712"/>
    <mergeCell ref="AS712:AT712"/>
    <mergeCell ref="BI712:BJ712"/>
    <mergeCell ref="BK712:BL712"/>
    <mergeCell ref="BM712:BN712"/>
    <mergeCell ref="BO712:BQ712"/>
    <mergeCell ref="BS712:BT712"/>
    <mergeCell ref="BU712:CA712"/>
    <mergeCell ref="CB712:CH712"/>
    <mergeCell ref="AU712:AV712"/>
    <mergeCell ref="AW712:AX712"/>
    <mergeCell ref="AY712:AZ712"/>
    <mergeCell ref="BA712:BB712"/>
    <mergeCell ref="BC712:BD712"/>
    <mergeCell ref="BE712:BF712"/>
    <mergeCell ref="BG712:BH712"/>
    <mergeCell ref="BE709:BF709"/>
    <mergeCell ref="BG709:BH709"/>
    <mergeCell ref="B709:C709"/>
    <mergeCell ref="D709:F709"/>
    <mergeCell ref="G709:H709"/>
    <mergeCell ref="K709:L709"/>
    <mergeCell ref="M709:N709"/>
    <mergeCell ref="O709:P709"/>
    <mergeCell ref="Q709:R709"/>
    <mergeCell ref="BM711:BN711"/>
    <mergeCell ref="BO711:BQ711"/>
    <mergeCell ref="AY711:AZ711"/>
    <mergeCell ref="BA711:BB711"/>
    <mergeCell ref="BC711:BD711"/>
    <mergeCell ref="BE711:BF711"/>
    <mergeCell ref="BG711:BH711"/>
    <mergeCell ref="BI711:BJ711"/>
    <mergeCell ref="BK711:BL711"/>
    <mergeCell ref="S710:T710"/>
    <mergeCell ref="U710:V710"/>
    <mergeCell ref="W710:X710"/>
    <mergeCell ref="Y710:Z710"/>
    <mergeCell ref="AA710:AB710"/>
    <mergeCell ref="AC710:AD710"/>
    <mergeCell ref="AE710:AF710"/>
    <mergeCell ref="AG710:AH710"/>
    <mergeCell ref="AI710:AJ710"/>
    <mergeCell ref="AK710:AL710"/>
    <mergeCell ref="AM710:AN710"/>
    <mergeCell ref="AO710:AP710"/>
    <mergeCell ref="AQ710:AR710"/>
    <mergeCell ref="AS710:AT710"/>
    <mergeCell ref="B710:C710"/>
    <mergeCell ref="D710:F710"/>
    <mergeCell ref="G710:H710"/>
    <mergeCell ref="K710:L710"/>
    <mergeCell ref="M710:N710"/>
    <mergeCell ref="O710:P710"/>
    <mergeCell ref="Q710:R710"/>
    <mergeCell ref="B711:C711"/>
    <mergeCell ref="D711:F711"/>
    <mergeCell ref="G711:H711"/>
    <mergeCell ref="K711:L711"/>
    <mergeCell ref="M711:N711"/>
    <mergeCell ref="O711:P711"/>
    <mergeCell ref="Q711:R711"/>
    <mergeCell ref="S711:T711"/>
    <mergeCell ref="U711:V711"/>
    <mergeCell ref="W711:X711"/>
    <mergeCell ref="Y711:Z711"/>
    <mergeCell ref="AA711:AB711"/>
    <mergeCell ref="AC711:AD711"/>
    <mergeCell ref="AE711:AF711"/>
    <mergeCell ref="AU710:AV710"/>
    <mergeCell ref="AW710:AX710"/>
    <mergeCell ref="AY710:AZ710"/>
    <mergeCell ref="BA710:BB710"/>
    <mergeCell ref="BC710:BD710"/>
    <mergeCell ref="BE710:BF710"/>
    <mergeCell ref="BG710:BH710"/>
    <mergeCell ref="B707:C707"/>
    <mergeCell ref="D707:F707"/>
    <mergeCell ref="G707:H707"/>
    <mergeCell ref="K707:L707"/>
    <mergeCell ref="M707:N707"/>
    <mergeCell ref="O707:P707"/>
    <mergeCell ref="Q707:R707"/>
    <mergeCell ref="B708:C708"/>
    <mergeCell ref="D708:F708"/>
    <mergeCell ref="G708:H708"/>
    <mergeCell ref="K708:L708"/>
    <mergeCell ref="M708:N708"/>
    <mergeCell ref="O708:P708"/>
    <mergeCell ref="Q708:R708"/>
    <mergeCell ref="S708:T708"/>
    <mergeCell ref="U708:V708"/>
    <mergeCell ref="W708:X708"/>
    <mergeCell ref="Y708:Z708"/>
    <mergeCell ref="AA708:AB708"/>
    <mergeCell ref="AC708:AD708"/>
    <mergeCell ref="AE708:AF708"/>
    <mergeCell ref="AU707:AV707"/>
    <mergeCell ref="AW707:AX707"/>
    <mergeCell ref="AY707:AZ707"/>
    <mergeCell ref="BA707:BB707"/>
    <mergeCell ref="BC707:BD707"/>
    <mergeCell ref="BE707:BF707"/>
    <mergeCell ref="BG707:BH707"/>
    <mergeCell ref="BS708:BT708"/>
    <mergeCell ref="BU708:CA708"/>
    <mergeCell ref="CB708:CH708"/>
    <mergeCell ref="BI707:BJ707"/>
    <mergeCell ref="BK707:BL707"/>
    <mergeCell ref="BM707:BN707"/>
    <mergeCell ref="BO707:BQ707"/>
    <mergeCell ref="BS707:BT707"/>
    <mergeCell ref="BU707:CA707"/>
    <mergeCell ref="CB707:CH707"/>
    <mergeCell ref="AU708:AV708"/>
    <mergeCell ref="AW708:AX708"/>
    <mergeCell ref="AG708:AH708"/>
    <mergeCell ref="AI708:AJ708"/>
    <mergeCell ref="AK708:AL708"/>
    <mergeCell ref="AM708:AN708"/>
    <mergeCell ref="AO708:AP708"/>
    <mergeCell ref="AQ708:AR708"/>
    <mergeCell ref="AS708:AT708"/>
    <mergeCell ref="AY713:AZ713"/>
    <mergeCell ref="BA713:BB713"/>
    <mergeCell ref="BC713:BD713"/>
    <mergeCell ref="BE713:BF713"/>
    <mergeCell ref="BG713:BH713"/>
    <mergeCell ref="BS714:BT714"/>
    <mergeCell ref="BU714:CA714"/>
    <mergeCell ref="CB714:CH714"/>
    <mergeCell ref="BI713:BJ713"/>
    <mergeCell ref="BK713:BL713"/>
    <mergeCell ref="BM713:BN713"/>
    <mergeCell ref="BO713:BQ713"/>
    <mergeCell ref="BS713:BT713"/>
    <mergeCell ref="BU713:CA713"/>
    <mergeCell ref="CB713:CH713"/>
    <mergeCell ref="BM708:BN708"/>
    <mergeCell ref="BO708:BQ708"/>
    <mergeCell ref="AY708:AZ708"/>
    <mergeCell ref="BA708:BB708"/>
    <mergeCell ref="BC708:BD708"/>
    <mergeCell ref="BE708:BF708"/>
    <mergeCell ref="BG708:BH708"/>
    <mergeCell ref="BI708:BJ708"/>
    <mergeCell ref="BK708:BL708"/>
    <mergeCell ref="S707:T707"/>
    <mergeCell ref="U707:V707"/>
    <mergeCell ref="W707:X707"/>
    <mergeCell ref="Y707:Z707"/>
    <mergeCell ref="AA707:AB707"/>
    <mergeCell ref="AC707:AD707"/>
    <mergeCell ref="AE707:AF707"/>
    <mergeCell ref="AG707:AH707"/>
    <mergeCell ref="AI707:AJ707"/>
    <mergeCell ref="AK707:AL707"/>
    <mergeCell ref="AM707:AN707"/>
    <mergeCell ref="AO707:AP707"/>
    <mergeCell ref="AQ707:AR707"/>
    <mergeCell ref="AS707:AT707"/>
    <mergeCell ref="S709:T709"/>
    <mergeCell ref="U709:V709"/>
    <mergeCell ref="W709:X709"/>
    <mergeCell ref="Y709:Z709"/>
    <mergeCell ref="AA709:AB709"/>
    <mergeCell ref="AC709:AD709"/>
    <mergeCell ref="AE709:AF709"/>
    <mergeCell ref="AG709:AH709"/>
    <mergeCell ref="AI709:AJ709"/>
    <mergeCell ref="AK709:AL709"/>
    <mergeCell ref="AM709:AN709"/>
    <mergeCell ref="AO709:AP709"/>
    <mergeCell ref="AQ709:AR709"/>
    <mergeCell ref="AS709:AT709"/>
    <mergeCell ref="BI709:BJ709"/>
    <mergeCell ref="BK709:BL709"/>
    <mergeCell ref="BM709:BN709"/>
    <mergeCell ref="BO709:BQ709"/>
    <mergeCell ref="BS709:BT709"/>
    <mergeCell ref="BU709:CA709"/>
    <mergeCell ref="CB709:CH709"/>
    <mergeCell ref="AU709:AV709"/>
    <mergeCell ref="AW709:AX709"/>
    <mergeCell ref="AY709:AZ709"/>
    <mergeCell ref="BA709:BB709"/>
    <mergeCell ref="BC709:BD709"/>
    <mergeCell ref="BO706:BQ706"/>
    <mergeCell ref="BS706:BT706"/>
    <mergeCell ref="BU706:CA706"/>
    <mergeCell ref="CB706:CH706"/>
    <mergeCell ref="AU706:AV706"/>
    <mergeCell ref="AW706:AX706"/>
    <mergeCell ref="AY706:AZ706"/>
    <mergeCell ref="BA706:BB706"/>
    <mergeCell ref="BC706:BD706"/>
    <mergeCell ref="BE706:BF706"/>
    <mergeCell ref="BG706:BH706"/>
    <mergeCell ref="B706:C706"/>
    <mergeCell ref="D706:F706"/>
    <mergeCell ref="G706:H706"/>
    <mergeCell ref="K706:L706"/>
    <mergeCell ref="M706:N706"/>
    <mergeCell ref="O706:P706"/>
    <mergeCell ref="Q706:R706"/>
    <mergeCell ref="BM714:BN714"/>
    <mergeCell ref="BO714:BQ714"/>
    <mergeCell ref="AY714:AZ714"/>
    <mergeCell ref="BA714:BB714"/>
    <mergeCell ref="BC714:BD714"/>
    <mergeCell ref="BE714:BF714"/>
    <mergeCell ref="BG714:BH714"/>
    <mergeCell ref="BI714:BJ714"/>
    <mergeCell ref="BK714:BL714"/>
    <mergeCell ref="S713:T713"/>
    <mergeCell ref="U713:V713"/>
    <mergeCell ref="W713:X713"/>
    <mergeCell ref="Y713:Z713"/>
    <mergeCell ref="AA713:AB713"/>
    <mergeCell ref="AC713:AD713"/>
    <mergeCell ref="AE713:AF713"/>
    <mergeCell ref="AG713:AH713"/>
    <mergeCell ref="AI713:AJ713"/>
    <mergeCell ref="AK713:AL713"/>
    <mergeCell ref="AM713:AN713"/>
    <mergeCell ref="AO713:AP713"/>
    <mergeCell ref="AQ713:AR713"/>
    <mergeCell ref="AS713:AT713"/>
    <mergeCell ref="B713:C713"/>
    <mergeCell ref="D713:F713"/>
    <mergeCell ref="G713:H713"/>
    <mergeCell ref="K713:L713"/>
    <mergeCell ref="M713:N713"/>
    <mergeCell ref="O713:P713"/>
    <mergeCell ref="Q713:R713"/>
    <mergeCell ref="B714:C714"/>
    <mergeCell ref="D714:F714"/>
    <mergeCell ref="G714:H714"/>
    <mergeCell ref="K714:L714"/>
    <mergeCell ref="M714:N714"/>
    <mergeCell ref="O714:P714"/>
    <mergeCell ref="Q714:R714"/>
    <mergeCell ref="S714:T714"/>
    <mergeCell ref="U714:V714"/>
    <mergeCell ref="W714:X714"/>
    <mergeCell ref="Y714:Z714"/>
    <mergeCell ref="AA714:AB714"/>
    <mergeCell ref="AC714:AD714"/>
    <mergeCell ref="AE714:AF714"/>
    <mergeCell ref="AU713:AV713"/>
    <mergeCell ref="AW713:AX713"/>
    <mergeCell ref="B703:C703"/>
    <mergeCell ref="D703:F703"/>
    <mergeCell ref="G703:H703"/>
    <mergeCell ref="K703:L703"/>
    <mergeCell ref="M703:N703"/>
    <mergeCell ref="O703:P703"/>
    <mergeCell ref="Q703:R703"/>
    <mergeCell ref="AU705:AV705"/>
    <mergeCell ref="AW705:AX705"/>
    <mergeCell ref="AG705:AH705"/>
    <mergeCell ref="AI705:AJ705"/>
    <mergeCell ref="AK705:AL705"/>
    <mergeCell ref="AM705:AN705"/>
    <mergeCell ref="AO705:AP705"/>
    <mergeCell ref="AQ705:AR705"/>
    <mergeCell ref="AS705:AT705"/>
    <mergeCell ref="S706:T706"/>
    <mergeCell ref="U706:V706"/>
    <mergeCell ref="W706:X706"/>
    <mergeCell ref="Y706:Z706"/>
    <mergeCell ref="AA706:AB706"/>
    <mergeCell ref="AC706:AD706"/>
    <mergeCell ref="AE706:AF706"/>
    <mergeCell ref="AG706:AH706"/>
    <mergeCell ref="AI706:AJ706"/>
    <mergeCell ref="AK706:AL706"/>
    <mergeCell ref="AM706:AN706"/>
    <mergeCell ref="AO706:AP706"/>
    <mergeCell ref="AQ706:AR706"/>
    <mergeCell ref="AS706:AT706"/>
    <mergeCell ref="BI706:BJ706"/>
    <mergeCell ref="BK706:BL706"/>
    <mergeCell ref="BM706:BN706"/>
    <mergeCell ref="BS702:BT702"/>
    <mergeCell ref="BU702:CA702"/>
    <mergeCell ref="CB702:CH702"/>
    <mergeCell ref="BI701:BJ701"/>
    <mergeCell ref="BK701:BL701"/>
    <mergeCell ref="BM701:BN701"/>
    <mergeCell ref="BO701:BQ701"/>
    <mergeCell ref="BS701:BT701"/>
    <mergeCell ref="BU701:CA701"/>
    <mergeCell ref="CB701:CH701"/>
    <mergeCell ref="AU702:AV702"/>
    <mergeCell ref="AW702:AX702"/>
    <mergeCell ref="AG702:AH702"/>
    <mergeCell ref="AI702:AJ702"/>
    <mergeCell ref="AK702:AL702"/>
    <mergeCell ref="AM702:AN702"/>
    <mergeCell ref="AO702:AP702"/>
    <mergeCell ref="AQ702:AR702"/>
    <mergeCell ref="AS702:AT702"/>
    <mergeCell ref="S703:T703"/>
    <mergeCell ref="U703:V703"/>
    <mergeCell ref="W703:X703"/>
    <mergeCell ref="Y703:Z703"/>
    <mergeCell ref="AA703:AB703"/>
    <mergeCell ref="AC703:AD703"/>
    <mergeCell ref="AE703:AF703"/>
    <mergeCell ref="AG703:AH703"/>
    <mergeCell ref="AI703:AJ703"/>
    <mergeCell ref="AK703:AL703"/>
    <mergeCell ref="AM703:AN703"/>
    <mergeCell ref="AO703:AP703"/>
    <mergeCell ref="AQ703:AR703"/>
    <mergeCell ref="AS703:AT703"/>
    <mergeCell ref="BI703:BJ703"/>
    <mergeCell ref="BK703:BL703"/>
    <mergeCell ref="BM703:BN703"/>
    <mergeCell ref="BO703:BQ703"/>
    <mergeCell ref="BS703:BT703"/>
    <mergeCell ref="BU703:CA703"/>
    <mergeCell ref="CB703:CH703"/>
    <mergeCell ref="AU703:AV703"/>
    <mergeCell ref="AW703:AX703"/>
    <mergeCell ref="AY703:AZ703"/>
    <mergeCell ref="BA703:BB703"/>
    <mergeCell ref="BC703:BD703"/>
    <mergeCell ref="BE703:BF703"/>
    <mergeCell ref="BG703:BH703"/>
    <mergeCell ref="BE700:BF700"/>
    <mergeCell ref="BG700:BH700"/>
    <mergeCell ref="B700:C700"/>
    <mergeCell ref="D700:F700"/>
    <mergeCell ref="G700:H700"/>
    <mergeCell ref="K700:L700"/>
    <mergeCell ref="M700:N700"/>
    <mergeCell ref="O700:P700"/>
    <mergeCell ref="Q700:R700"/>
    <mergeCell ref="BM702:BN702"/>
    <mergeCell ref="BO702:BQ702"/>
    <mergeCell ref="AY702:AZ702"/>
    <mergeCell ref="BA702:BB702"/>
    <mergeCell ref="BC702:BD702"/>
    <mergeCell ref="BE702:BF702"/>
    <mergeCell ref="BG702:BH702"/>
    <mergeCell ref="BI702:BJ702"/>
    <mergeCell ref="BK702:BL702"/>
    <mergeCell ref="S701:T701"/>
    <mergeCell ref="U701:V701"/>
    <mergeCell ref="W701:X701"/>
    <mergeCell ref="Y701:Z701"/>
    <mergeCell ref="AA701:AB701"/>
    <mergeCell ref="AC701:AD701"/>
    <mergeCell ref="AE701:AF701"/>
    <mergeCell ref="AG701:AH701"/>
    <mergeCell ref="AI701:AJ701"/>
    <mergeCell ref="AK701:AL701"/>
    <mergeCell ref="AM701:AN701"/>
    <mergeCell ref="AO701:AP701"/>
    <mergeCell ref="AQ701:AR701"/>
    <mergeCell ref="AS701:AT701"/>
    <mergeCell ref="B701:C701"/>
    <mergeCell ref="D701:F701"/>
    <mergeCell ref="G701:H701"/>
    <mergeCell ref="K701:L701"/>
    <mergeCell ref="M701:N701"/>
    <mergeCell ref="O701:P701"/>
    <mergeCell ref="Q701:R701"/>
    <mergeCell ref="B702:C702"/>
    <mergeCell ref="D702:F702"/>
    <mergeCell ref="G702:H702"/>
    <mergeCell ref="K702:L702"/>
    <mergeCell ref="M702:N702"/>
    <mergeCell ref="O702:P702"/>
    <mergeCell ref="Q702:R702"/>
    <mergeCell ref="S702:T702"/>
    <mergeCell ref="U702:V702"/>
    <mergeCell ref="W702:X702"/>
    <mergeCell ref="Y702:Z702"/>
    <mergeCell ref="AA702:AB702"/>
    <mergeCell ref="AC702:AD702"/>
    <mergeCell ref="AE702:AF702"/>
    <mergeCell ref="AU701:AV701"/>
    <mergeCell ref="AW701:AX701"/>
    <mergeCell ref="AY701:AZ701"/>
    <mergeCell ref="BA701:BB701"/>
    <mergeCell ref="BC701:BD701"/>
    <mergeCell ref="BE701:BF701"/>
    <mergeCell ref="BG701:BH701"/>
    <mergeCell ref="B698:C698"/>
    <mergeCell ref="D698:F698"/>
    <mergeCell ref="G698:H698"/>
    <mergeCell ref="K698:L698"/>
    <mergeCell ref="M698:N698"/>
    <mergeCell ref="O698:P698"/>
    <mergeCell ref="Q698:R698"/>
    <mergeCell ref="B699:C699"/>
    <mergeCell ref="D699:F699"/>
    <mergeCell ref="G699:H699"/>
    <mergeCell ref="K699:L699"/>
    <mergeCell ref="M699:N699"/>
    <mergeCell ref="O699:P699"/>
    <mergeCell ref="Q699:R699"/>
    <mergeCell ref="S699:T699"/>
    <mergeCell ref="U699:V699"/>
    <mergeCell ref="W699:X699"/>
    <mergeCell ref="Y699:Z699"/>
    <mergeCell ref="AA699:AB699"/>
    <mergeCell ref="AC699:AD699"/>
    <mergeCell ref="AE699:AF699"/>
    <mergeCell ref="AU698:AV698"/>
    <mergeCell ref="AW698:AX698"/>
    <mergeCell ref="AY698:AZ698"/>
    <mergeCell ref="BA698:BB698"/>
    <mergeCell ref="BC698:BD698"/>
    <mergeCell ref="BE698:BF698"/>
    <mergeCell ref="BG698:BH698"/>
    <mergeCell ref="BS699:BT699"/>
    <mergeCell ref="BU699:CA699"/>
    <mergeCell ref="CB699:CH699"/>
    <mergeCell ref="BI698:BJ698"/>
    <mergeCell ref="BK698:BL698"/>
    <mergeCell ref="BM698:BN698"/>
    <mergeCell ref="BO698:BQ698"/>
    <mergeCell ref="BS698:BT698"/>
    <mergeCell ref="BU698:CA698"/>
    <mergeCell ref="CB698:CH698"/>
    <mergeCell ref="AU699:AV699"/>
    <mergeCell ref="AW699:AX699"/>
    <mergeCell ref="AG699:AH699"/>
    <mergeCell ref="AI699:AJ699"/>
    <mergeCell ref="AK699:AL699"/>
    <mergeCell ref="AM699:AN699"/>
    <mergeCell ref="AO699:AP699"/>
    <mergeCell ref="AQ699:AR699"/>
    <mergeCell ref="AS699:AT699"/>
    <mergeCell ref="AY704:AZ704"/>
    <mergeCell ref="BA704:BB704"/>
    <mergeCell ref="BC704:BD704"/>
    <mergeCell ref="BE704:BF704"/>
    <mergeCell ref="BG704:BH704"/>
    <mergeCell ref="BS705:BT705"/>
    <mergeCell ref="BU705:CA705"/>
    <mergeCell ref="CB705:CH705"/>
    <mergeCell ref="BI704:BJ704"/>
    <mergeCell ref="BK704:BL704"/>
    <mergeCell ref="BM704:BN704"/>
    <mergeCell ref="BO704:BQ704"/>
    <mergeCell ref="BS704:BT704"/>
    <mergeCell ref="BU704:CA704"/>
    <mergeCell ref="CB704:CH704"/>
    <mergeCell ref="BM699:BN699"/>
    <mergeCell ref="BO699:BQ699"/>
    <mergeCell ref="AY699:AZ699"/>
    <mergeCell ref="BA699:BB699"/>
    <mergeCell ref="BC699:BD699"/>
    <mergeCell ref="BE699:BF699"/>
    <mergeCell ref="BG699:BH699"/>
    <mergeCell ref="BI699:BJ699"/>
    <mergeCell ref="BK699:BL699"/>
    <mergeCell ref="S698:T698"/>
    <mergeCell ref="U698:V698"/>
    <mergeCell ref="W698:X698"/>
    <mergeCell ref="Y698:Z698"/>
    <mergeCell ref="AA698:AB698"/>
    <mergeCell ref="AC698:AD698"/>
    <mergeCell ref="AE698:AF698"/>
    <mergeCell ref="AG698:AH698"/>
    <mergeCell ref="AI698:AJ698"/>
    <mergeCell ref="AK698:AL698"/>
    <mergeCell ref="AM698:AN698"/>
    <mergeCell ref="AO698:AP698"/>
    <mergeCell ref="AQ698:AR698"/>
    <mergeCell ref="AS698:AT698"/>
    <mergeCell ref="S700:T700"/>
    <mergeCell ref="U700:V700"/>
    <mergeCell ref="W700:X700"/>
    <mergeCell ref="Y700:Z700"/>
    <mergeCell ref="AA700:AB700"/>
    <mergeCell ref="AC700:AD700"/>
    <mergeCell ref="AE700:AF700"/>
    <mergeCell ref="AG700:AH700"/>
    <mergeCell ref="AI700:AJ700"/>
    <mergeCell ref="AK700:AL700"/>
    <mergeCell ref="AM700:AN700"/>
    <mergeCell ref="AO700:AP700"/>
    <mergeCell ref="AQ700:AR700"/>
    <mergeCell ref="AS700:AT700"/>
    <mergeCell ref="BI700:BJ700"/>
    <mergeCell ref="BK700:BL700"/>
    <mergeCell ref="BM700:BN700"/>
    <mergeCell ref="BO700:BQ700"/>
    <mergeCell ref="BS700:BT700"/>
    <mergeCell ref="BU700:CA700"/>
    <mergeCell ref="CB700:CH700"/>
    <mergeCell ref="AU700:AV700"/>
    <mergeCell ref="AW700:AX700"/>
    <mergeCell ref="AY700:AZ700"/>
    <mergeCell ref="BA700:BB700"/>
    <mergeCell ref="BC700:BD700"/>
    <mergeCell ref="BO697:BQ697"/>
    <mergeCell ref="BS697:BT697"/>
    <mergeCell ref="BU697:CA697"/>
    <mergeCell ref="CB697:CH697"/>
    <mergeCell ref="AU697:AV697"/>
    <mergeCell ref="AW697:AX697"/>
    <mergeCell ref="AY697:AZ697"/>
    <mergeCell ref="BA697:BB697"/>
    <mergeCell ref="BC697:BD697"/>
    <mergeCell ref="BE697:BF697"/>
    <mergeCell ref="BG697:BH697"/>
    <mergeCell ref="B697:C697"/>
    <mergeCell ref="D697:F697"/>
    <mergeCell ref="G697:H697"/>
    <mergeCell ref="K697:L697"/>
    <mergeCell ref="M697:N697"/>
    <mergeCell ref="O697:P697"/>
    <mergeCell ref="Q697:R697"/>
    <mergeCell ref="BM705:BN705"/>
    <mergeCell ref="BO705:BQ705"/>
    <mergeCell ref="AY705:AZ705"/>
    <mergeCell ref="BA705:BB705"/>
    <mergeCell ref="BC705:BD705"/>
    <mergeCell ref="BE705:BF705"/>
    <mergeCell ref="BG705:BH705"/>
    <mergeCell ref="BI705:BJ705"/>
    <mergeCell ref="BK705:BL705"/>
    <mergeCell ref="S704:T704"/>
    <mergeCell ref="U704:V704"/>
    <mergeCell ref="W704:X704"/>
    <mergeCell ref="Y704:Z704"/>
    <mergeCell ref="AA704:AB704"/>
    <mergeCell ref="AC704:AD704"/>
    <mergeCell ref="AE704:AF704"/>
    <mergeCell ref="AG704:AH704"/>
    <mergeCell ref="AI704:AJ704"/>
    <mergeCell ref="AK704:AL704"/>
    <mergeCell ref="AM704:AN704"/>
    <mergeCell ref="AO704:AP704"/>
    <mergeCell ref="AQ704:AR704"/>
    <mergeCell ref="AS704:AT704"/>
    <mergeCell ref="B704:C704"/>
    <mergeCell ref="D704:F704"/>
    <mergeCell ref="G704:H704"/>
    <mergeCell ref="K704:L704"/>
    <mergeCell ref="M704:N704"/>
    <mergeCell ref="O704:P704"/>
    <mergeCell ref="Q704:R704"/>
    <mergeCell ref="B705:C705"/>
    <mergeCell ref="D705:F705"/>
    <mergeCell ref="G705:H705"/>
    <mergeCell ref="K705:L705"/>
    <mergeCell ref="M705:N705"/>
    <mergeCell ref="O705:P705"/>
    <mergeCell ref="Q705:R705"/>
    <mergeCell ref="S705:T705"/>
    <mergeCell ref="U705:V705"/>
    <mergeCell ref="W705:X705"/>
    <mergeCell ref="Y705:Z705"/>
    <mergeCell ref="AA705:AB705"/>
    <mergeCell ref="AC705:AD705"/>
    <mergeCell ref="AE705:AF705"/>
    <mergeCell ref="AU704:AV704"/>
    <mergeCell ref="AW704:AX704"/>
    <mergeCell ref="B694:C694"/>
    <mergeCell ref="D694:F694"/>
    <mergeCell ref="G694:H694"/>
    <mergeCell ref="K694:L694"/>
    <mergeCell ref="M694:N694"/>
    <mergeCell ref="O694:P694"/>
    <mergeCell ref="Q694:R694"/>
    <mergeCell ref="AU696:AV696"/>
    <mergeCell ref="AW696:AX696"/>
    <mergeCell ref="AG696:AH696"/>
    <mergeCell ref="AI696:AJ696"/>
    <mergeCell ref="AK696:AL696"/>
    <mergeCell ref="AM696:AN696"/>
    <mergeCell ref="AO696:AP696"/>
    <mergeCell ref="AQ696:AR696"/>
    <mergeCell ref="AS696:AT696"/>
    <mergeCell ref="S697:T697"/>
    <mergeCell ref="U697:V697"/>
    <mergeCell ref="W697:X697"/>
    <mergeCell ref="Y697:Z697"/>
    <mergeCell ref="AA697:AB697"/>
    <mergeCell ref="AC697:AD697"/>
    <mergeCell ref="AE697:AF697"/>
    <mergeCell ref="AG697:AH697"/>
    <mergeCell ref="AI697:AJ697"/>
    <mergeCell ref="AK697:AL697"/>
    <mergeCell ref="AM697:AN697"/>
    <mergeCell ref="AO697:AP697"/>
    <mergeCell ref="AQ697:AR697"/>
    <mergeCell ref="AS697:AT697"/>
    <mergeCell ref="BI697:BJ697"/>
    <mergeCell ref="BK697:BL697"/>
    <mergeCell ref="BM697:BN697"/>
    <mergeCell ref="BS693:BT693"/>
    <mergeCell ref="BU693:CA693"/>
    <mergeCell ref="CB693:CH693"/>
    <mergeCell ref="BI692:BJ692"/>
    <mergeCell ref="BK692:BL692"/>
    <mergeCell ref="BM692:BN692"/>
    <mergeCell ref="BO692:BQ692"/>
    <mergeCell ref="BS692:BT692"/>
    <mergeCell ref="BU692:CA692"/>
    <mergeCell ref="CB692:CH692"/>
    <mergeCell ref="AU693:AV693"/>
    <mergeCell ref="AW693:AX693"/>
    <mergeCell ref="AG693:AH693"/>
    <mergeCell ref="AI693:AJ693"/>
    <mergeCell ref="AK693:AL693"/>
    <mergeCell ref="AM693:AN693"/>
    <mergeCell ref="AO693:AP693"/>
    <mergeCell ref="AQ693:AR693"/>
    <mergeCell ref="AS693:AT693"/>
    <mergeCell ref="S694:T694"/>
    <mergeCell ref="U694:V694"/>
    <mergeCell ref="W694:X694"/>
    <mergeCell ref="Y694:Z694"/>
    <mergeCell ref="AA694:AB694"/>
    <mergeCell ref="AC694:AD694"/>
    <mergeCell ref="AE694:AF694"/>
    <mergeCell ref="AG694:AH694"/>
    <mergeCell ref="AI694:AJ694"/>
    <mergeCell ref="AK694:AL694"/>
    <mergeCell ref="AM694:AN694"/>
    <mergeCell ref="AO694:AP694"/>
    <mergeCell ref="AQ694:AR694"/>
    <mergeCell ref="AS694:AT694"/>
    <mergeCell ref="BI694:BJ694"/>
    <mergeCell ref="BK694:BL694"/>
    <mergeCell ref="BM694:BN694"/>
    <mergeCell ref="BO694:BQ694"/>
    <mergeCell ref="BS694:BT694"/>
    <mergeCell ref="BU694:CA694"/>
    <mergeCell ref="CB694:CH694"/>
    <mergeCell ref="AU694:AV694"/>
    <mergeCell ref="AW694:AX694"/>
    <mergeCell ref="AY694:AZ694"/>
    <mergeCell ref="BA694:BB694"/>
    <mergeCell ref="BC694:BD694"/>
    <mergeCell ref="BE694:BF694"/>
    <mergeCell ref="BG694:BH694"/>
    <mergeCell ref="BE691:BF691"/>
    <mergeCell ref="BG691:BH691"/>
    <mergeCell ref="B691:C691"/>
    <mergeCell ref="D691:F691"/>
    <mergeCell ref="G691:H691"/>
    <mergeCell ref="K691:L691"/>
    <mergeCell ref="M691:N691"/>
    <mergeCell ref="O691:P691"/>
    <mergeCell ref="Q691:R691"/>
    <mergeCell ref="BM693:BN693"/>
    <mergeCell ref="BO693:BQ693"/>
    <mergeCell ref="AY693:AZ693"/>
    <mergeCell ref="BA693:BB693"/>
    <mergeCell ref="BC693:BD693"/>
    <mergeCell ref="BE693:BF693"/>
    <mergeCell ref="BG693:BH693"/>
    <mergeCell ref="BI693:BJ693"/>
    <mergeCell ref="BK693:BL693"/>
    <mergeCell ref="S692:T692"/>
    <mergeCell ref="U692:V692"/>
    <mergeCell ref="W692:X692"/>
    <mergeCell ref="Y692:Z692"/>
    <mergeCell ref="AA692:AB692"/>
    <mergeCell ref="AC692:AD692"/>
    <mergeCell ref="AE692:AF692"/>
    <mergeCell ref="AG692:AH692"/>
    <mergeCell ref="AI692:AJ692"/>
    <mergeCell ref="AK692:AL692"/>
    <mergeCell ref="AM692:AN692"/>
    <mergeCell ref="AO692:AP692"/>
    <mergeCell ref="AQ692:AR692"/>
    <mergeCell ref="AS692:AT692"/>
    <mergeCell ref="B692:C692"/>
    <mergeCell ref="D692:F692"/>
    <mergeCell ref="G692:H692"/>
    <mergeCell ref="K692:L692"/>
    <mergeCell ref="M692:N692"/>
    <mergeCell ref="O692:P692"/>
    <mergeCell ref="Q692:R692"/>
    <mergeCell ref="B693:C693"/>
    <mergeCell ref="D693:F693"/>
    <mergeCell ref="G693:H693"/>
    <mergeCell ref="K693:L693"/>
    <mergeCell ref="M693:N693"/>
    <mergeCell ref="O693:P693"/>
    <mergeCell ref="Q693:R693"/>
    <mergeCell ref="S693:T693"/>
    <mergeCell ref="U693:V693"/>
    <mergeCell ref="W693:X693"/>
    <mergeCell ref="Y693:Z693"/>
    <mergeCell ref="AA693:AB693"/>
    <mergeCell ref="AC693:AD693"/>
    <mergeCell ref="AE693:AF693"/>
    <mergeCell ref="AU692:AV692"/>
    <mergeCell ref="AW692:AX692"/>
    <mergeCell ref="AY692:AZ692"/>
    <mergeCell ref="BA692:BB692"/>
    <mergeCell ref="BC692:BD692"/>
    <mergeCell ref="BE692:BF692"/>
    <mergeCell ref="BG692:BH692"/>
    <mergeCell ref="B689:C689"/>
    <mergeCell ref="D689:F689"/>
    <mergeCell ref="G689:H689"/>
    <mergeCell ref="K689:L689"/>
    <mergeCell ref="M689:N689"/>
    <mergeCell ref="O689:P689"/>
    <mergeCell ref="Q689:R689"/>
    <mergeCell ref="B690:C690"/>
    <mergeCell ref="D690:F690"/>
    <mergeCell ref="G690:H690"/>
    <mergeCell ref="K690:L690"/>
    <mergeCell ref="M690:N690"/>
    <mergeCell ref="O690:P690"/>
    <mergeCell ref="Q690:R690"/>
    <mergeCell ref="S690:T690"/>
    <mergeCell ref="U690:V690"/>
    <mergeCell ref="W690:X690"/>
    <mergeCell ref="Y690:Z690"/>
    <mergeCell ref="AA690:AB690"/>
    <mergeCell ref="AC690:AD690"/>
    <mergeCell ref="AE690:AF690"/>
    <mergeCell ref="AU689:AV689"/>
    <mergeCell ref="AW689:AX689"/>
    <mergeCell ref="AY689:AZ689"/>
    <mergeCell ref="BA689:BB689"/>
    <mergeCell ref="BC689:BD689"/>
    <mergeCell ref="BE689:BF689"/>
    <mergeCell ref="BG689:BH689"/>
    <mergeCell ref="BS690:BT690"/>
    <mergeCell ref="BU690:CA690"/>
    <mergeCell ref="CB690:CH690"/>
    <mergeCell ref="BI689:BJ689"/>
    <mergeCell ref="BK689:BL689"/>
    <mergeCell ref="BM689:BN689"/>
    <mergeCell ref="BO689:BQ689"/>
    <mergeCell ref="BS689:BT689"/>
    <mergeCell ref="BU689:CA689"/>
    <mergeCell ref="CB689:CH689"/>
    <mergeCell ref="AU690:AV690"/>
    <mergeCell ref="AW690:AX690"/>
    <mergeCell ref="AG690:AH690"/>
    <mergeCell ref="AI690:AJ690"/>
    <mergeCell ref="AK690:AL690"/>
    <mergeCell ref="AM690:AN690"/>
    <mergeCell ref="AO690:AP690"/>
    <mergeCell ref="AQ690:AR690"/>
    <mergeCell ref="AS690:AT690"/>
    <mergeCell ref="AY695:AZ695"/>
    <mergeCell ref="BA695:BB695"/>
    <mergeCell ref="BC695:BD695"/>
    <mergeCell ref="BE695:BF695"/>
    <mergeCell ref="BG695:BH695"/>
    <mergeCell ref="BS696:BT696"/>
    <mergeCell ref="BU696:CA696"/>
    <mergeCell ref="CB696:CH696"/>
    <mergeCell ref="BI695:BJ695"/>
    <mergeCell ref="BK695:BL695"/>
    <mergeCell ref="BM695:BN695"/>
    <mergeCell ref="BO695:BQ695"/>
    <mergeCell ref="BS695:BT695"/>
    <mergeCell ref="BU695:CA695"/>
    <mergeCell ref="CB695:CH695"/>
    <mergeCell ref="BM690:BN690"/>
    <mergeCell ref="BO690:BQ690"/>
    <mergeCell ref="AY690:AZ690"/>
    <mergeCell ref="BA690:BB690"/>
    <mergeCell ref="BC690:BD690"/>
    <mergeCell ref="BE690:BF690"/>
    <mergeCell ref="BG690:BH690"/>
    <mergeCell ref="BI690:BJ690"/>
    <mergeCell ref="BK690:BL690"/>
    <mergeCell ref="S689:T689"/>
    <mergeCell ref="U689:V689"/>
    <mergeCell ref="W689:X689"/>
    <mergeCell ref="Y689:Z689"/>
    <mergeCell ref="AA689:AB689"/>
    <mergeCell ref="AC689:AD689"/>
    <mergeCell ref="AE689:AF689"/>
    <mergeCell ref="AG689:AH689"/>
    <mergeCell ref="AI689:AJ689"/>
    <mergeCell ref="AK689:AL689"/>
    <mergeCell ref="AM689:AN689"/>
    <mergeCell ref="AO689:AP689"/>
    <mergeCell ref="AQ689:AR689"/>
    <mergeCell ref="AS689:AT689"/>
    <mergeCell ref="S691:T691"/>
    <mergeCell ref="U691:V691"/>
    <mergeCell ref="W691:X691"/>
    <mergeCell ref="Y691:Z691"/>
    <mergeCell ref="AA691:AB691"/>
    <mergeCell ref="AC691:AD691"/>
    <mergeCell ref="AE691:AF691"/>
    <mergeCell ref="AG691:AH691"/>
    <mergeCell ref="AI691:AJ691"/>
    <mergeCell ref="AK691:AL691"/>
    <mergeCell ref="AM691:AN691"/>
    <mergeCell ref="AO691:AP691"/>
    <mergeCell ref="AQ691:AR691"/>
    <mergeCell ref="AS691:AT691"/>
    <mergeCell ref="BI691:BJ691"/>
    <mergeCell ref="BK691:BL691"/>
    <mergeCell ref="BM691:BN691"/>
    <mergeCell ref="BO691:BQ691"/>
    <mergeCell ref="BS691:BT691"/>
    <mergeCell ref="BU691:CA691"/>
    <mergeCell ref="CB691:CH691"/>
    <mergeCell ref="AU691:AV691"/>
    <mergeCell ref="AW691:AX691"/>
    <mergeCell ref="AY691:AZ691"/>
    <mergeCell ref="BA691:BB691"/>
    <mergeCell ref="BC691:BD691"/>
    <mergeCell ref="BO688:BQ688"/>
    <mergeCell ref="BS688:BT688"/>
    <mergeCell ref="BU688:CA688"/>
    <mergeCell ref="CB688:CH688"/>
    <mergeCell ref="AU688:AV688"/>
    <mergeCell ref="AW688:AX688"/>
    <mergeCell ref="AY688:AZ688"/>
    <mergeCell ref="BA688:BB688"/>
    <mergeCell ref="BC688:BD688"/>
    <mergeCell ref="BE688:BF688"/>
    <mergeCell ref="BG688:BH688"/>
    <mergeCell ref="B688:C688"/>
    <mergeCell ref="D688:F688"/>
    <mergeCell ref="G688:H688"/>
    <mergeCell ref="K688:L688"/>
    <mergeCell ref="M688:N688"/>
    <mergeCell ref="O688:P688"/>
    <mergeCell ref="Q688:R688"/>
    <mergeCell ref="BM696:BN696"/>
    <mergeCell ref="BO696:BQ696"/>
    <mergeCell ref="AY696:AZ696"/>
    <mergeCell ref="BA696:BB696"/>
    <mergeCell ref="BC696:BD696"/>
    <mergeCell ref="BE696:BF696"/>
    <mergeCell ref="BG696:BH696"/>
    <mergeCell ref="BI696:BJ696"/>
    <mergeCell ref="BK696:BL696"/>
    <mergeCell ref="S695:T695"/>
    <mergeCell ref="U695:V695"/>
    <mergeCell ref="W695:X695"/>
    <mergeCell ref="Y695:Z695"/>
    <mergeCell ref="AA695:AB695"/>
    <mergeCell ref="AC695:AD695"/>
    <mergeCell ref="AE695:AF695"/>
    <mergeCell ref="AG695:AH695"/>
    <mergeCell ref="AI695:AJ695"/>
    <mergeCell ref="AK695:AL695"/>
    <mergeCell ref="AM695:AN695"/>
    <mergeCell ref="AO695:AP695"/>
    <mergeCell ref="AQ695:AR695"/>
    <mergeCell ref="AS695:AT695"/>
    <mergeCell ref="B695:C695"/>
    <mergeCell ref="D695:F695"/>
    <mergeCell ref="G695:H695"/>
    <mergeCell ref="K695:L695"/>
    <mergeCell ref="M695:N695"/>
    <mergeCell ref="O695:P695"/>
    <mergeCell ref="Q695:R695"/>
    <mergeCell ref="B696:C696"/>
    <mergeCell ref="D696:F696"/>
    <mergeCell ref="G696:H696"/>
    <mergeCell ref="K696:L696"/>
    <mergeCell ref="M696:N696"/>
    <mergeCell ref="O696:P696"/>
    <mergeCell ref="Q696:R696"/>
    <mergeCell ref="S696:T696"/>
    <mergeCell ref="U696:V696"/>
    <mergeCell ref="W696:X696"/>
    <mergeCell ref="Y696:Z696"/>
    <mergeCell ref="AA696:AB696"/>
    <mergeCell ref="AC696:AD696"/>
    <mergeCell ref="AE696:AF696"/>
    <mergeCell ref="AU695:AV695"/>
    <mergeCell ref="AW695:AX695"/>
    <mergeCell ref="B685:C685"/>
    <mergeCell ref="D685:F685"/>
    <mergeCell ref="G685:H685"/>
    <mergeCell ref="K685:L685"/>
    <mergeCell ref="M685:N685"/>
    <mergeCell ref="O685:P685"/>
    <mergeCell ref="Q685:R685"/>
    <mergeCell ref="AU687:AV687"/>
    <mergeCell ref="AW687:AX687"/>
    <mergeCell ref="AG687:AH687"/>
    <mergeCell ref="AI687:AJ687"/>
    <mergeCell ref="AK687:AL687"/>
    <mergeCell ref="AM687:AN687"/>
    <mergeCell ref="AO687:AP687"/>
    <mergeCell ref="AQ687:AR687"/>
    <mergeCell ref="AS687:AT687"/>
    <mergeCell ref="S688:T688"/>
    <mergeCell ref="U688:V688"/>
    <mergeCell ref="W688:X688"/>
    <mergeCell ref="Y688:Z688"/>
    <mergeCell ref="AA688:AB688"/>
    <mergeCell ref="AC688:AD688"/>
    <mergeCell ref="AE688:AF688"/>
    <mergeCell ref="AG688:AH688"/>
    <mergeCell ref="AI688:AJ688"/>
    <mergeCell ref="AK688:AL688"/>
    <mergeCell ref="AM688:AN688"/>
    <mergeCell ref="AO688:AP688"/>
    <mergeCell ref="AQ688:AR688"/>
    <mergeCell ref="AS688:AT688"/>
    <mergeCell ref="BI688:BJ688"/>
    <mergeCell ref="BK688:BL688"/>
    <mergeCell ref="BM688:BN688"/>
    <mergeCell ref="BS684:BT684"/>
    <mergeCell ref="BU684:CA684"/>
    <mergeCell ref="CB684:CH684"/>
    <mergeCell ref="BI683:BJ683"/>
    <mergeCell ref="BK683:BL683"/>
    <mergeCell ref="BM683:BN683"/>
    <mergeCell ref="BO683:BQ683"/>
    <mergeCell ref="BS683:BT683"/>
    <mergeCell ref="BU683:CA683"/>
    <mergeCell ref="CB683:CH683"/>
    <mergeCell ref="AU684:AV684"/>
    <mergeCell ref="AW684:AX684"/>
    <mergeCell ref="AG684:AH684"/>
    <mergeCell ref="AI684:AJ684"/>
    <mergeCell ref="AK684:AL684"/>
    <mergeCell ref="AM684:AN684"/>
    <mergeCell ref="AO684:AP684"/>
    <mergeCell ref="AQ684:AR684"/>
    <mergeCell ref="AS684:AT684"/>
    <mergeCell ref="S685:T685"/>
    <mergeCell ref="U685:V685"/>
    <mergeCell ref="W685:X685"/>
    <mergeCell ref="Y685:Z685"/>
    <mergeCell ref="AA685:AB685"/>
    <mergeCell ref="AC685:AD685"/>
    <mergeCell ref="AE685:AF685"/>
    <mergeCell ref="AG685:AH685"/>
    <mergeCell ref="AI685:AJ685"/>
    <mergeCell ref="AK685:AL685"/>
    <mergeCell ref="AM685:AN685"/>
    <mergeCell ref="AO685:AP685"/>
    <mergeCell ref="AQ685:AR685"/>
    <mergeCell ref="AS685:AT685"/>
    <mergeCell ref="BI685:BJ685"/>
    <mergeCell ref="BK685:BL685"/>
    <mergeCell ref="BM685:BN685"/>
    <mergeCell ref="BO685:BQ685"/>
    <mergeCell ref="BS685:BT685"/>
    <mergeCell ref="BU685:CA685"/>
    <mergeCell ref="CB685:CH685"/>
    <mergeCell ref="AU685:AV685"/>
    <mergeCell ref="AW685:AX685"/>
    <mergeCell ref="AY685:AZ685"/>
    <mergeCell ref="BA685:BB685"/>
    <mergeCell ref="BC685:BD685"/>
    <mergeCell ref="BE685:BF685"/>
    <mergeCell ref="BG685:BH685"/>
    <mergeCell ref="BE682:BF682"/>
    <mergeCell ref="BG682:BH682"/>
    <mergeCell ref="B682:C682"/>
    <mergeCell ref="D682:F682"/>
    <mergeCell ref="G682:H682"/>
    <mergeCell ref="K682:L682"/>
    <mergeCell ref="M682:N682"/>
    <mergeCell ref="O682:P682"/>
    <mergeCell ref="Q682:R682"/>
    <mergeCell ref="BM684:BN684"/>
    <mergeCell ref="BO684:BQ684"/>
    <mergeCell ref="AY684:AZ684"/>
    <mergeCell ref="BA684:BB684"/>
    <mergeCell ref="BC684:BD684"/>
    <mergeCell ref="BE684:BF684"/>
    <mergeCell ref="BG684:BH684"/>
    <mergeCell ref="BI684:BJ684"/>
    <mergeCell ref="BK684:BL684"/>
    <mergeCell ref="S683:T683"/>
    <mergeCell ref="U683:V683"/>
    <mergeCell ref="W683:X683"/>
    <mergeCell ref="Y683:Z683"/>
    <mergeCell ref="AA683:AB683"/>
    <mergeCell ref="AC683:AD683"/>
    <mergeCell ref="AE683:AF683"/>
    <mergeCell ref="AG683:AH683"/>
    <mergeCell ref="AI683:AJ683"/>
    <mergeCell ref="AK683:AL683"/>
    <mergeCell ref="AM683:AN683"/>
    <mergeCell ref="AO683:AP683"/>
    <mergeCell ref="AQ683:AR683"/>
    <mergeCell ref="AS683:AT683"/>
    <mergeCell ref="B683:C683"/>
    <mergeCell ref="D683:F683"/>
    <mergeCell ref="G683:H683"/>
    <mergeCell ref="K683:L683"/>
    <mergeCell ref="M683:N683"/>
    <mergeCell ref="O683:P683"/>
    <mergeCell ref="Q683:R683"/>
    <mergeCell ref="B684:C684"/>
    <mergeCell ref="D684:F684"/>
    <mergeCell ref="G684:H684"/>
    <mergeCell ref="K684:L684"/>
    <mergeCell ref="M684:N684"/>
    <mergeCell ref="O684:P684"/>
    <mergeCell ref="Q684:R684"/>
    <mergeCell ref="S684:T684"/>
    <mergeCell ref="U684:V684"/>
    <mergeCell ref="W684:X684"/>
    <mergeCell ref="Y684:Z684"/>
    <mergeCell ref="AA684:AB684"/>
    <mergeCell ref="AC684:AD684"/>
    <mergeCell ref="AE684:AF684"/>
    <mergeCell ref="AU683:AV683"/>
    <mergeCell ref="AW683:AX683"/>
    <mergeCell ref="AY683:AZ683"/>
    <mergeCell ref="BA683:BB683"/>
    <mergeCell ref="BC683:BD683"/>
    <mergeCell ref="BE683:BF683"/>
    <mergeCell ref="BG683:BH683"/>
    <mergeCell ref="B680:C680"/>
    <mergeCell ref="D680:F680"/>
    <mergeCell ref="G680:H680"/>
    <mergeCell ref="K680:L680"/>
    <mergeCell ref="M680:N680"/>
    <mergeCell ref="O680:P680"/>
    <mergeCell ref="Q680:R680"/>
    <mergeCell ref="B681:C681"/>
    <mergeCell ref="D681:F681"/>
    <mergeCell ref="G681:H681"/>
    <mergeCell ref="K681:L681"/>
    <mergeCell ref="M681:N681"/>
    <mergeCell ref="O681:P681"/>
    <mergeCell ref="Q681:R681"/>
    <mergeCell ref="S681:T681"/>
    <mergeCell ref="U681:V681"/>
    <mergeCell ref="W681:X681"/>
    <mergeCell ref="Y681:Z681"/>
    <mergeCell ref="AA681:AB681"/>
    <mergeCell ref="AC681:AD681"/>
    <mergeCell ref="AE681:AF681"/>
    <mergeCell ref="AU680:AV680"/>
    <mergeCell ref="AW680:AX680"/>
    <mergeCell ref="AY680:AZ680"/>
    <mergeCell ref="BA680:BB680"/>
    <mergeCell ref="BC680:BD680"/>
    <mergeCell ref="BE680:BF680"/>
    <mergeCell ref="BG680:BH680"/>
    <mergeCell ref="BS681:BT681"/>
    <mergeCell ref="BU681:CA681"/>
    <mergeCell ref="CB681:CH681"/>
    <mergeCell ref="BI680:BJ680"/>
    <mergeCell ref="BK680:BL680"/>
    <mergeCell ref="BM680:BN680"/>
    <mergeCell ref="BO680:BQ680"/>
    <mergeCell ref="BS680:BT680"/>
    <mergeCell ref="BU680:CA680"/>
    <mergeCell ref="CB680:CH680"/>
    <mergeCell ref="AU681:AV681"/>
    <mergeCell ref="AW681:AX681"/>
    <mergeCell ref="AG681:AH681"/>
    <mergeCell ref="AI681:AJ681"/>
    <mergeCell ref="AK681:AL681"/>
    <mergeCell ref="AM681:AN681"/>
    <mergeCell ref="AO681:AP681"/>
    <mergeCell ref="AQ681:AR681"/>
    <mergeCell ref="AS681:AT681"/>
    <mergeCell ref="AY686:AZ686"/>
    <mergeCell ref="BA686:BB686"/>
    <mergeCell ref="BC686:BD686"/>
    <mergeCell ref="BE686:BF686"/>
    <mergeCell ref="BG686:BH686"/>
    <mergeCell ref="BS687:BT687"/>
    <mergeCell ref="BU687:CA687"/>
    <mergeCell ref="CB687:CH687"/>
    <mergeCell ref="BI686:BJ686"/>
    <mergeCell ref="BK686:BL686"/>
    <mergeCell ref="BM686:BN686"/>
    <mergeCell ref="BO686:BQ686"/>
    <mergeCell ref="BS686:BT686"/>
    <mergeCell ref="BU686:CA686"/>
    <mergeCell ref="CB686:CH686"/>
    <mergeCell ref="BM681:BN681"/>
    <mergeCell ref="BO681:BQ681"/>
    <mergeCell ref="AY681:AZ681"/>
    <mergeCell ref="BA681:BB681"/>
    <mergeCell ref="BC681:BD681"/>
    <mergeCell ref="BE681:BF681"/>
    <mergeCell ref="BG681:BH681"/>
    <mergeCell ref="BI681:BJ681"/>
    <mergeCell ref="BK681:BL681"/>
    <mergeCell ref="S680:T680"/>
    <mergeCell ref="U680:V680"/>
    <mergeCell ref="W680:X680"/>
    <mergeCell ref="Y680:Z680"/>
    <mergeCell ref="AA680:AB680"/>
    <mergeCell ref="AC680:AD680"/>
    <mergeCell ref="AE680:AF680"/>
    <mergeCell ref="AG680:AH680"/>
    <mergeCell ref="AI680:AJ680"/>
    <mergeCell ref="AK680:AL680"/>
    <mergeCell ref="AM680:AN680"/>
    <mergeCell ref="AO680:AP680"/>
    <mergeCell ref="AQ680:AR680"/>
    <mergeCell ref="AS680:AT680"/>
    <mergeCell ref="S682:T682"/>
    <mergeCell ref="U682:V682"/>
    <mergeCell ref="W682:X682"/>
    <mergeCell ref="Y682:Z682"/>
    <mergeCell ref="AA682:AB682"/>
    <mergeCell ref="AC682:AD682"/>
    <mergeCell ref="AE682:AF682"/>
    <mergeCell ref="AG682:AH682"/>
    <mergeCell ref="AI682:AJ682"/>
    <mergeCell ref="AK682:AL682"/>
    <mergeCell ref="AM682:AN682"/>
    <mergeCell ref="AO682:AP682"/>
    <mergeCell ref="AQ682:AR682"/>
    <mergeCell ref="AS682:AT682"/>
    <mergeCell ref="BI682:BJ682"/>
    <mergeCell ref="BK682:BL682"/>
    <mergeCell ref="BM682:BN682"/>
    <mergeCell ref="BO682:BQ682"/>
    <mergeCell ref="BS682:BT682"/>
    <mergeCell ref="BU682:CA682"/>
    <mergeCell ref="CB682:CH682"/>
    <mergeCell ref="AU682:AV682"/>
    <mergeCell ref="AW682:AX682"/>
    <mergeCell ref="AY682:AZ682"/>
    <mergeCell ref="BA682:BB682"/>
    <mergeCell ref="BC682:BD682"/>
    <mergeCell ref="BO679:BQ679"/>
    <mergeCell ref="BS679:BT679"/>
    <mergeCell ref="BU679:CA679"/>
    <mergeCell ref="CB679:CH679"/>
    <mergeCell ref="AU679:AV679"/>
    <mergeCell ref="AW679:AX679"/>
    <mergeCell ref="AY679:AZ679"/>
    <mergeCell ref="BA679:BB679"/>
    <mergeCell ref="BC679:BD679"/>
    <mergeCell ref="BE679:BF679"/>
    <mergeCell ref="BG679:BH679"/>
    <mergeCell ref="B679:C679"/>
    <mergeCell ref="D679:F679"/>
    <mergeCell ref="G679:H679"/>
    <mergeCell ref="K679:L679"/>
    <mergeCell ref="M679:N679"/>
    <mergeCell ref="O679:P679"/>
    <mergeCell ref="Q679:R679"/>
    <mergeCell ref="BM687:BN687"/>
    <mergeCell ref="BO687:BQ687"/>
    <mergeCell ref="AY687:AZ687"/>
    <mergeCell ref="BA687:BB687"/>
    <mergeCell ref="BC687:BD687"/>
    <mergeCell ref="BE687:BF687"/>
    <mergeCell ref="BG687:BH687"/>
    <mergeCell ref="BI687:BJ687"/>
    <mergeCell ref="BK687:BL687"/>
    <mergeCell ref="S686:T686"/>
    <mergeCell ref="U686:V686"/>
    <mergeCell ref="W686:X686"/>
    <mergeCell ref="Y686:Z686"/>
    <mergeCell ref="AA686:AB686"/>
    <mergeCell ref="AC686:AD686"/>
    <mergeCell ref="AE686:AF686"/>
    <mergeCell ref="AG686:AH686"/>
    <mergeCell ref="AI686:AJ686"/>
    <mergeCell ref="AK686:AL686"/>
    <mergeCell ref="AM686:AN686"/>
    <mergeCell ref="AO686:AP686"/>
    <mergeCell ref="AQ686:AR686"/>
    <mergeCell ref="AS686:AT686"/>
    <mergeCell ref="B686:C686"/>
    <mergeCell ref="D686:F686"/>
    <mergeCell ref="G686:H686"/>
    <mergeCell ref="K686:L686"/>
    <mergeCell ref="M686:N686"/>
    <mergeCell ref="O686:P686"/>
    <mergeCell ref="Q686:R686"/>
    <mergeCell ref="B687:C687"/>
    <mergeCell ref="D687:F687"/>
    <mergeCell ref="G687:H687"/>
    <mergeCell ref="K687:L687"/>
    <mergeCell ref="M687:N687"/>
    <mergeCell ref="O687:P687"/>
    <mergeCell ref="Q687:R687"/>
    <mergeCell ref="S687:T687"/>
    <mergeCell ref="U687:V687"/>
    <mergeCell ref="W687:X687"/>
    <mergeCell ref="Y687:Z687"/>
    <mergeCell ref="AA687:AB687"/>
    <mergeCell ref="AC687:AD687"/>
    <mergeCell ref="AE687:AF687"/>
    <mergeCell ref="AU686:AV686"/>
    <mergeCell ref="AW686:AX686"/>
    <mergeCell ref="B676:C676"/>
    <mergeCell ref="D676:F676"/>
    <mergeCell ref="G676:H676"/>
    <mergeCell ref="K676:L676"/>
    <mergeCell ref="M676:N676"/>
    <mergeCell ref="O676:P676"/>
    <mergeCell ref="Q676:R676"/>
    <mergeCell ref="AU678:AV678"/>
    <mergeCell ref="AW678:AX678"/>
    <mergeCell ref="AG678:AH678"/>
    <mergeCell ref="AI678:AJ678"/>
    <mergeCell ref="AK678:AL678"/>
    <mergeCell ref="AM678:AN678"/>
    <mergeCell ref="AO678:AP678"/>
    <mergeCell ref="AQ678:AR678"/>
    <mergeCell ref="AS678:AT678"/>
    <mergeCell ref="S679:T679"/>
    <mergeCell ref="U679:V679"/>
    <mergeCell ref="W679:X679"/>
    <mergeCell ref="Y679:Z679"/>
    <mergeCell ref="AA679:AB679"/>
    <mergeCell ref="AC679:AD679"/>
    <mergeCell ref="AE679:AF679"/>
    <mergeCell ref="AG679:AH679"/>
    <mergeCell ref="AI679:AJ679"/>
    <mergeCell ref="AK679:AL679"/>
    <mergeCell ref="AM679:AN679"/>
    <mergeCell ref="AO679:AP679"/>
    <mergeCell ref="AQ679:AR679"/>
    <mergeCell ref="AS679:AT679"/>
    <mergeCell ref="BI679:BJ679"/>
    <mergeCell ref="BK679:BL679"/>
    <mergeCell ref="BM679:BN679"/>
    <mergeCell ref="BS675:BT675"/>
    <mergeCell ref="BU675:CA675"/>
    <mergeCell ref="CB675:CH675"/>
    <mergeCell ref="BI674:BJ674"/>
    <mergeCell ref="BK674:BL674"/>
    <mergeCell ref="BM674:BN674"/>
    <mergeCell ref="BO674:BQ674"/>
    <mergeCell ref="BS674:BT674"/>
    <mergeCell ref="BU674:CA674"/>
    <mergeCell ref="CB674:CH674"/>
    <mergeCell ref="AU675:AV675"/>
    <mergeCell ref="AW675:AX675"/>
    <mergeCell ref="AG675:AH675"/>
    <mergeCell ref="AI675:AJ675"/>
    <mergeCell ref="AK675:AL675"/>
    <mergeCell ref="AM675:AN675"/>
    <mergeCell ref="AO675:AP675"/>
    <mergeCell ref="AQ675:AR675"/>
    <mergeCell ref="AS675:AT675"/>
    <mergeCell ref="S676:T676"/>
    <mergeCell ref="U676:V676"/>
    <mergeCell ref="W676:X676"/>
    <mergeCell ref="Y676:Z676"/>
    <mergeCell ref="AA676:AB676"/>
    <mergeCell ref="AC676:AD676"/>
    <mergeCell ref="AE676:AF676"/>
    <mergeCell ref="AG676:AH676"/>
    <mergeCell ref="AI676:AJ676"/>
    <mergeCell ref="AK676:AL676"/>
    <mergeCell ref="AM676:AN676"/>
    <mergeCell ref="AO676:AP676"/>
    <mergeCell ref="AQ676:AR676"/>
    <mergeCell ref="AS676:AT676"/>
    <mergeCell ref="BI676:BJ676"/>
    <mergeCell ref="BK676:BL676"/>
    <mergeCell ref="BM676:BN676"/>
    <mergeCell ref="BO676:BQ676"/>
    <mergeCell ref="BS676:BT676"/>
    <mergeCell ref="BU676:CA676"/>
    <mergeCell ref="CB676:CH676"/>
    <mergeCell ref="AU676:AV676"/>
    <mergeCell ref="AW676:AX676"/>
    <mergeCell ref="AY676:AZ676"/>
    <mergeCell ref="BA676:BB676"/>
    <mergeCell ref="BC676:BD676"/>
    <mergeCell ref="BE676:BF676"/>
    <mergeCell ref="BG676:BH676"/>
    <mergeCell ref="BE673:BF673"/>
    <mergeCell ref="BG673:BH673"/>
    <mergeCell ref="B673:C673"/>
    <mergeCell ref="D673:F673"/>
    <mergeCell ref="G673:H673"/>
    <mergeCell ref="K673:L673"/>
    <mergeCell ref="M673:N673"/>
    <mergeCell ref="O673:P673"/>
    <mergeCell ref="Q673:R673"/>
    <mergeCell ref="BM675:BN675"/>
    <mergeCell ref="BO675:BQ675"/>
    <mergeCell ref="AY675:AZ675"/>
    <mergeCell ref="BA675:BB675"/>
    <mergeCell ref="BC675:BD675"/>
    <mergeCell ref="BE675:BF675"/>
    <mergeCell ref="BG675:BH675"/>
    <mergeCell ref="BI675:BJ675"/>
    <mergeCell ref="BK675:BL675"/>
    <mergeCell ref="S674:T674"/>
    <mergeCell ref="U674:V674"/>
    <mergeCell ref="W674:X674"/>
    <mergeCell ref="Y674:Z674"/>
    <mergeCell ref="AA674:AB674"/>
    <mergeCell ref="AC674:AD674"/>
    <mergeCell ref="AE674:AF674"/>
    <mergeCell ref="AG674:AH674"/>
    <mergeCell ref="AI674:AJ674"/>
    <mergeCell ref="AK674:AL674"/>
    <mergeCell ref="AM674:AN674"/>
    <mergeCell ref="AO674:AP674"/>
    <mergeCell ref="AQ674:AR674"/>
    <mergeCell ref="AS674:AT674"/>
    <mergeCell ref="B674:C674"/>
    <mergeCell ref="D674:F674"/>
    <mergeCell ref="G674:H674"/>
    <mergeCell ref="K674:L674"/>
    <mergeCell ref="M674:N674"/>
    <mergeCell ref="O674:P674"/>
    <mergeCell ref="Q674:R674"/>
    <mergeCell ref="B675:C675"/>
    <mergeCell ref="D675:F675"/>
    <mergeCell ref="G675:H675"/>
    <mergeCell ref="K675:L675"/>
    <mergeCell ref="M675:N675"/>
    <mergeCell ref="O675:P675"/>
    <mergeCell ref="Q675:R675"/>
    <mergeCell ref="S675:T675"/>
    <mergeCell ref="U675:V675"/>
    <mergeCell ref="W675:X675"/>
    <mergeCell ref="Y675:Z675"/>
    <mergeCell ref="AA675:AB675"/>
    <mergeCell ref="AC675:AD675"/>
    <mergeCell ref="AE675:AF675"/>
    <mergeCell ref="AU674:AV674"/>
    <mergeCell ref="AW674:AX674"/>
    <mergeCell ref="AY674:AZ674"/>
    <mergeCell ref="BA674:BB674"/>
    <mergeCell ref="BC674:BD674"/>
    <mergeCell ref="BE674:BF674"/>
    <mergeCell ref="BG674:BH674"/>
    <mergeCell ref="B671:C671"/>
    <mergeCell ref="D671:F671"/>
    <mergeCell ref="G671:H671"/>
    <mergeCell ref="K671:L671"/>
    <mergeCell ref="M671:N671"/>
    <mergeCell ref="O671:P671"/>
    <mergeCell ref="Q671:R671"/>
    <mergeCell ref="B672:C672"/>
    <mergeCell ref="D672:F672"/>
    <mergeCell ref="G672:H672"/>
    <mergeCell ref="K672:L672"/>
    <mergeCell ref="M672:N672"/>
    <mergeCell ref="O672:P672"/>
    <mergeCell ref="Q672:R672"/>
    <mergeCell ref="S672:T672"/>
    <mergeCell ref="U672:V672"/>
    <mergeCell ref="W672:X672"/>
    <mergeCell ref="Y672:Z672"/>
    <mergeCell ref="AA672:AB672"/>
    <mergeCell ref="AC672:AD672"/>
    <mergeCell ref="AE672:AF672"/>
    <mergeCell ref="AU671:AV671"/>
    <mergeCell ref="AW671:AX671"/>
    <mergeCell ref="AY671:AZ671"/>
    <mergeCell ref="BA671:BB671"/>
    <mergeCell ref="BC671:BD671"/>
    <mergeCell ref="BE671:BF671"/>
    <mergeCell ref="BG671:BH671"/>
    <mergeCell ref="BS672:BT672"/>
    <mergeCell ref="BU672:CA672"/>
    <mergeCell ref="CB672:CH672"/>
    <mergeCell ref="BI671:BJ671"/>
    <mergeCell ref="BK671:BL671"/>
    <mergeCell ref="BM671:BN671"/>
    <mergeCell ref="BO671:BQ671"/>
    <mergeCell ref="BS671:BT671"/>
    <mergeCell ref="BU671:CA671"/>
    <mergeCell ref="CB671:CH671"/>
    <mergeCell ref="AU672:AV672"/>
    <mergeCell ref="AW672:AX672"/>
    <mergeCell ref="AG672:AH672"/>
    <mergeCell ref="AI672:AJ672"/>
    <mergeCell ref="AK672:AL672"/>
    <mergeCell ref="AM672:AN672"/>
    <mergeCell ref="AO672:AP672"/>
    <mergeCell ref="AQ672:AR672"/>
    <mergeCell ref="AS672:AT672"/>
    <mergeCell ref="AY677:AZ677"/>
    <mergeCell ref="BA677:BB677"/>
    <mergeCell ref="BC677:BD677"/>
    <mergeCell ref="BE677:BF677"/>
    <mergeCell ref="BG677:BH677"/>
    <mergeCell ref="BS678:BT678"/>
    <mergeCell ref="BU678:CA678"/>
    <mergeCell ref="CB678:CH678"/>
    <mergeCell ref="BI677:BJ677"/>
    <mergeCell ref="BK677:BL677"/>
    <mergeCell ref="BM677:BN677"/>
    <mergeCell ref="BO677:BQ677"/>
    <mergeCell ref="BS677:BT677"/>
    <mergeCell ref="BU677:CA677"/>
    <mergeCell ref="CB677:CH677"/>
    <mergeCell ref="BM672:BN672"/>
    <mergeCell ref="BO672:BQ672"/>
    <mergeCell ref="AY672:AZ672"/>
    <mergeCell ref="BA672:BB672"/>
    <mergeCell ref="BC672:BD672"/>
    <mergeCell ref="BE672:BF672"/>
    <mergeCell ref="BG672:BH672"/>
    <mergeCell ref="BI672:BJ672"/>
    <mergeCell ref="BK672:BL672"/>
    <mergeCell ref="S671:T671"/>
    <mergeCell ref="U671:V671"/>
    <mergeCell ref="W671:X671"/>
    <mergeCell ref="Y671:Z671"/>
    <mergeCell ref="AA671:AB671"/>
    <mergeCell ref="AC671:AD671"/>
    <mergeCell ref="AE671:AF671"/>
    <mergeCell ref="AG671:AH671"/>
    <mergeCell ref="AI671:AJ671"/>
    <mergeCell ref="AK671:AL671"/>
    <mergeCell ref="AM671:AN671"/>
    <mergeCell ref="AO671:AP671"/>
    <mergeCell ref="AQ671:AR671"/>
    <mergeCell ref="AS671:AT671"/>
    <mergeCell ref="S673:T673"/>
    <mergeCell ref="U673:V673"/>
    <mergeCell ref="W673:X673"/>
    <mergeCell ref="Y673:Z673"/>
    <mergeCell ref="AA673:AB673"/>
    <mergeCell ref="AC673:AD673"/>
    <mergeCell ref="AE673:AF673"/>
    <mergeCell ref="AG673:AH673"/>
    <mergeCell ref="AI673:AJ673"/>
    <mergeCell ref="AK673:AL673"/>
    <mergeCell ref="AM673:AN673"/>
    <mergeCell ref="AO673:AP673"/>
    <mergeCell ref="AQ673:AR673"/>
    <mergeCell ref="AS673:AT673"/>
    <mergeCell ref="BI673:BJ673"/>
    <mergeCell ref="BK673:BL673"/>
    <mergeCell ref="BM673:BN673"/>
    <mergeCell ref="BO673:BQ673"/>
    <mergeCell ref="BS673:BT673"/>
    <mergeCell ref="BU673:CA673"/>
    <mergeCell ref="CB673:CH673"/>
    <mergeCell ref="AU673:AV673"/>
    <mergeCell ref="AW673:AX673"/>
    <mergeCell ref="AY673:AZ673"/>
    <mergeCell ref="BA673:BB673"/>
    <mergeCell ref="BC673:BD673"/>
    <mergeCell ref="BO670:BQ670"/>
    <mergeCell ref="BS670:BT670"/>
    <mergeCell ref="BU670:CA670"/>
    <mergeCell ref="CB670:CH670"/>
    <mergeCell ref="AU670:AV670"/>
    <mergeCell ref="AW670:AX670"/>
    <mergeCell ref="AY670:AZ670"/>
    <mergeCell ref="BA670:BB670"/>
    <mergeCell ref="BC670:BD670"/>
    <mergeCell ref="BE670:BF670"/>
    <mergeCell ref="BG670:BH670"/>
    <mergeCell ref="B670:C670"/>
    <mergeCell ref="D670:F670"/>
    <mergeCell ref="G670:H670"/>
    <mergeCell ref="K670:L670"/>
    <mergeCell ref="M670:N670"/>
    <mergeCell ref="O670:P670"/>
    <mergeCell ref="Q670:R670"/>
    <mergeCell ref="BM678:BN678"/>
    <mergeCell ref="BO678:BQ678"/>
    <mergeCell ref="AY678:AZ678"/>
    <mergeCell ref="BA678:BB678"/>
    <mergeCell ref="BC678:BD678"/>
    <mergeCell ref="BE678:BF678"/>
    <mergeCell ref="BG678:BH678"/>
    <mergeCell ref="BI678:BJ678"/>
    <mergeCell ref="BK678:BL678"/>
    <mergeCell ref="S677:T677"/>
    <mergeCell ref="U677:V677"/>
    <mergeCell ref="W677:X677"/>
    <mergeCell ref="Y677:Z677"/>
    <mergeCell ref="AA677:AB677"/>
    <mergeCell ref="AC677:AD677"/>
    <mergeCell ref="AE677:AF677"/>
    <mergeCell ref="AG677:AH677"/>
    <mergeCell ref="AI677:AJ677"/>
    <mergeCell ref="AK677:AL677"/>
    <mergeCell ref="AM677:AN677"/>
    <mergeCell ref="AO677:AP677"/>
    <mergeCell ref="AQ677:AR677"/>
    <mergeCell ref="AS677:AT677"/>
    <mergeCell ref="B677:C677"/>
    <mergeCell ref="D677:F677"/>
    <mergeCell ref="G677:H677"/>
    <mergeCell ref="K677:L677"/>
    <mergeCell ref="M677:N677"/>
    <mergeCell ref="O677:P677"/>
    <mergeCell ref="Q677:R677"/>
    <mergeCell ref="B678:C678"/>
    <mergeCell ref="D678:F678"/>
    <mergeCell ref="G678:H678"/>
    <mergeCell ref="K678:L678"/>
    <mergeCell ref="M678:N678"/>
    <mergeCell ref="O678:P678"/>
    <mergeCell ref="Q678:R678"/>
    <mergeCell ref="S678:T678"/>
    <mergeCell ref="U678:V678"/>
    <mergeCell ref="W678:X678"/>
    <mergeCell ref="Y678:Z678"/>
    <mergeCell ref="AA678:AB678"/>
    <mergeCell ref="AC678:AD678"/>
    <mergeCell ref="AE678:AF678"/>
    <mergeCell ref="AU677:AV677"/>
    <mergeCell ref="AW677:AX677"/>
    <mergeCell ref="B667:C667"/>
    <mergeCell ref="D667:F667"/>
    <mergeCell ref="G667:H667"/>
    <mergeCell ref="K667:L667"/>
    <mergeCell ref="M667:N667"/>
    <mergeCell ref="O667:P667"/>
    <mergeCell ref="Q667:R667"/>
    <mergeCell ref="AU669:AV669"/>
    <mergeCell ref="AW669:AX669"/>
    <mergeCell ref="AG669:AH669"/>
    <mergeCell ref="AI669:AJ669"/>
    <mergeCell ref="AK669:AL669"/>
    <mergeCell ref="AM669:AN669"/>
    <mergeCell ref="AO669:AP669"/>
    <mergeCell ref="AQ669:AR669"/>
    <mergeCell ref="AS669:AT669"/>
    <mergeCell ref="S670:T670"/>
    <mergeCell ref="U670:V670"/>
    <mergeCell ref="W670:X670"/>
    <mergeCell ref="Y670:Z670"/>
    <mergeCell ref="AA670:AB670"/>
    <mergeCell ref="AC670:AD670"/>
    <mergeCell ref="AE670:AF670"/>
    <mergeCell ref="AG670:AH670"/>
    <mergeCell ref="AI670:AJ670"/>
    <mergeCell ref="AK670:AL670"/>
    <mergeCell ref="AM670:AN670"/>
    <mergeCell ref="AO670:AP670"/>
    <mergeCell ref="AQ670:AR670"/>
    <mergeCell ref="AS670:AT670"/>
    <mergeCell ref="BI670:BJ670"/>
    <mergeCell ref="BK670:BL670"/>
    <mergeCell ref="BM670:BN670"/>
    <mergeCell ref="BS666:BT666"/>
    <mergeCell ref="BU666:CA666"/>
    <mergeCell ref="CB666:CH666"/>
    <mergeCell ref="BI665:BJ665"/>
    <mergeCell ref="BK665:BL665"/>
    <mergeCell ref="BM665:BN665"/>
    <mergeCell ref="BO665:BQ665"/>
    <mergeCell ref="BS665:BT665"/>
    <mergeCell ref="BU665:CA665"/>
    <mergeCell ref="CB665:CH665"/>
    <mergeCell ref="AU666:AV666"/>
    <mergeCell ref="AW666:AX666"/>
    <mergeCell ref="AG666:AH666"/>
    <mergeCell ref="AI666:AJ666"/>
    <mergeCell ref="AK666:AL666"/>
    <mergeCell ref="AM666:AN666"/>
    <mergeCell ref="AO666:AP666"/>
    <mergeCell ref="AQ666:AR666"/>
    <mergeCell ref="AS666:AT666"/>
    <mergeCell ref="S667:T667"/>
    <mergeCell ref="U667:V667"/>
    <mergeCell ref="W667:X667"/>
    <mergeCell ref="Y667:Z667"/>
    <mergeCell ref="AA667:AB667"/>
    <mergeCell ref="AC667:AD667"/>
    <mergeCell ref="AE667:AF667"/>
    <mergeCell ref="AG667:AH667"/>
    <mergeCell ref="AI667:AJ667"/>
    <mergeCell ref="AK667:AL667"/>
    <mergeCell ref="AM667:AN667"/>
    <mergeCell ref="AO667:AP667"/>
    <mergeCell ref="AQ667:AR667"/>
    <mergeCell ref="AS667:AT667"/>
    <mergeCell ref="BI667:BJ667"/>
    <mergeCell ref="BK667:BL667"/>
    <mergeCell ref="BM667:BN667"/>
    <mergeCell ref="BO667:BQ667"/>
    <mergeCell ref="BS667:BT667"/>
    <mergeCell ref="BU667:CA667"/>
    <mergeCell ref="CB667:CH667"/>
    <mergeCell ref="AU667:AV667"/>
    <mergeCell ref="AW667:AX667"/>
    <mergeCell ref="AY667:AZ667"/>
    <mergeCell ref="BA667:BB667"/>
    <mergeCell ref="BC667:BD667"/>
    <mergeCell ref="BE667:BF667"/>
    <mergeCell ref="BG667:BH667"/>
    <mergeCell ref="BE664:BF664"/>
    <mergeCell ref="BG664:BH664"/>
    <mergeCell ref="B664:C664"/>
    <mergeCell ref="D664:F664"/>
    <mergeCell ref="G664:H664"/>
    <mergeCell ref="K664:L664"/>
    <mergeCell ref="M664:N664"/>
    <mergeCell ref="O664:P664"/>
    <mergeCell ref="Q664:R664"/>
    <mergeCell ref="BM666:BN666"/>
    <mergeCell ref="BO666:BQ666"/>
    <mergeCell ref="AY666:AZ666"/>
    <mergeCell ref="BA666:BB666"/>
    <mergeCell ref="BC666:BD666"/>
    <mergeCell ref="BE666:BF666"/>
    <mergeCell ref="BG666:BH666"/>
    <mergeCell ref="BI666:BJ666"/>
    <mergeCell ref="BK666:BL666"/>
    <mergeCell ref="S665:T665"/>
    <mergeCell ref="U665:V665"/>
    <mergeCell ref="W665:X665"/>
    <mergeCell ref="Y665:Z665"/>
    <mergeCell ref="AA665:AB665"/>
    <mergeCell ref="AC665:AD665"/>
    <mergeCell ref="AE665:AF665"/>
    <mergeCell ref="AG665:AH665"/>
    <mergeCell ref="AI665:AJ665"/>
    <mergeCell ref="AK665:AL665"/>
    <mergeCell ref="AM665:AN665"/>
    <mergeCell ref="AO665:AP665"/>
    <mergeCell ref="AQ665:AR665"/>
    <mergeCell ref="AS665:AT665"/>
    <mergeCell ref="B665:C665"/>
    <mergeCell ref="D665:F665"/>
    <mergeCell ref="G665:H665"/>
    <mergeCell ref="K665:L665"/>
    <mergeCell ref="M665:N665"/>
    <mergeCell ref="O665:P665"/>
    <mergeCell ref="Q665:R665"/>
    <mergeCell ref="B666:C666"/>
    <mergeCell ref="D666:F666"/>
    <mergeCell ref="G666:H666"/>
    <mergeCell ref="K666:L666"/>
    <mergeCell ref="M666:N666"/>
    <mergeCell ref="O666:P666"/>
    <mergeCell ref="Q666:R666"/>
    <mergeCell ref="S666:T666"/>
    <mergeCell ref="U666:V666"/>
    <mergeCell ref="W666:X666"/>
    <mergeCell ref="Y666:Z666"/>
    <mergeCell ref="AA666:AB666"/>
    <mergeCell ref="AC666:AD666"/>
    <mergeCell ref="AE666:AF666"/>
    <mergeCell ref="AU665:AV665"/>
    <mergeCell ref="AW665:AX665"/>
    <mergeCell ref="AY665:AZ665"/>
    <mergeCell ref="BA665:BB665"/>
    <mergeCell ref="BC665:BD665"/>
    <mergeCell ref="BE665:BF665"/>
    <mergeCell ref="BG665:BH665"/>
    <mergeCell ref="B662:C662"/>
    <mergeCell ref="D662:F662"/>
    <mergeCell ref="G662:H662"/>
    <mergeCell ref="K662:L662"/>
    <mergeCell ref="M662:N662"/>
    <mergeCell ref="O662:P662"/>
    <mergeCell ref="Q662:R662"/>
    <mergeCell ref="B663:C663"/>
    <mergeCell ref="D663:F663"/>
    <mergeCell ref="G663:H663"/>
    <mergeCell ref="K663:L663"/>
    <mergeCell ref="M663:N663"/>
    <mergeCell ref="O663:P663"/>
    <mergeCell ref="Q663:R663"/>
    <mergeCell ref="S663:T663"/>
    <mergeCell ref="U663:V663"/>
    <mergeCell ref="W663:X663"/>
    <mergeCell ref="Y663:Z663"/>
    <mergeCell ref="AA663:AB663"/>
    <mergeCell ref="AC663:AD663"/>
    <mergeCell ref="AE663:AF663"/>
    <mergeCell ref="AU662:AV662"/>
    <mergeCell ref="AW662:AX662"/>
    <mergeCell ref="AY662:AZ662"/>
    <mergeCell ref="BA662:BB662"/>
    <mergeCell ref="BC662:BD662"/>
    <mergeCell ref="BE662:BF662"/>
    <mergeCell ref="BG662:BH662"/>
    <mergeCell ref="BS663:BT663"/>
    <mergeCell ref="BU663:CA663"/>
    <mergeCell ref="CB663:CH663"/>
    <mergeCell ref="BI662:BJ662"/>
    <mergeCell ref="BK662:BL662"/>
    <mergeCell ref="BM662:BN662"/>
    <mergeCell ref="BO662:BQ662"/>
    <mergeCell ref="BS662:BT662"/>
    <mergeCell ref="BU662:CA662"/>
    <mergeCell ref="CB662:CH662"/>
    <mergeCell ref="AU663:AV663"/>
    <mergeCell ref="AW663:AX663"/>
    <mergeCell ref="AG663:AH663"/>
    <mergeCell ref="AI663:AJ663"/>
    <mergeCell ref="AK663:AL663"/>
    <mergeCell ref="AM663:AN663"/>
    <mergeCell ref="AO663:AP663"/>
    <mergeCell ref="AQ663:AR663"/>
    <mergeCell ref="AS663:AT663"/>
    <mergeCell ref="AY668:AZ668"/>
    <mergeCell ref="BA668:BB668"/>
    <mergeCell ref="BC668:BD668"/>
    <mergeCell ref="BE668:BF668"/>
    <mergeCell ref="BG668:BH668"/>
    <mergeCell ref="BS669:BT669"/>
    <mergeCell ref="BU669:CA669"/>
    <mergeCell ref="CB669:CH669"/>
    <mergeCell ref="BI668:BJ668"/>
    <mergeCell ref="BK668:BL668"/>
    <mergeCell ref="BM668:BN668"/>
    <mergeCell ref="BO668:BQ668"/>
    <mergeCell ref="BS668:BT668"/>
    <mergeCell ref="BU668:CA668"/>
    <mergeCell ref="CB668:CH668"/>
    <mergeCell ref="BM663:BN663"/>
    <mergeCell ref="BO663:BQ663"/>
    <mergeCell ref="AY663:AZ663"/>
    <mergeCell ref="BA663:BB663"/>
    <mergeCell ref="BC663:BD663"/>
    <mergeCell ref="BE663:BF663"/>
    <mergeCell ref="BG663:BH663"/>
    <mergeCell ref="BI663:BJ663"/>
    <mergeCell ref="BK663:BL663"/>
    <mergeCell ref="S662:T662"/>
    <mergeCell ref="U662:V662"/>
    <mergeCell ref="W662:X662"/>
    <mergeCell ref="Y662:Z662"/>
    <mergeCell ref="AA662:AB662"/>
    <mergeCell ref="AC662:AD662"/>
    <mergeCell ref="AE662:AF662"/>
    <mergeCell ref="AG662:AH662"/>
    <mergeCell ref="AI662:AJ662"/>
    <mergeCell ref="AK662:AL662"/>
    <mergeCell ref="AM662:AN662"/>
    <mergeCell ref="AO662:AP662"/>
    <mergeCell ref="AQ662:AR662"/>
    <mergeCell ref="AS662:AT662"/>
    <mergeCell ref="S664:T664"/>
    <mergeCell ref="U664:V664"/>
    <mergeCell ref="W664:X664"/>
    <mergeCell ref="Y664:Z664"/>
    <mergeCell ref="AA664:AB664"/>
    <mergeCell ref="AC664:AD664"/>
    <mergeCell ref="AE664:AF664"/>
    <mergeCell ref="AG664:AH664"/>
    <mergeCell ref="AI664:AJ664"/>
    <mergeCell ref="AK664:AL664"/>
    <mergeCell ref="AM664:AN664"/>
    <mergeCell ref="AO664:AP664"/>
    <mergeCell ref="AQ664:AR664"/>
    <mergeCell ref="AS664:AT664"/>
    <mergeCell ref="BI664:BJ664"/>
    <mergeCell ref="BK664:BL664"/>
    <mergeCell ref="BM664:BN664"/>
    <mergeCell ref="BO664:BQ664"/>
    <mergeCell ref="BS664:BT664"/>
    <mergeCell ref="BU664:CA664"/>
    <mergeCell ref="CB664:CH664"/>
    <mergeCell ref="AU664:AV664"/>
    <mergeCell ref="AW664:AX664"/>
    <mergeCell ref="AY664:AZ664"/>
    <mergeCell ref="BA664:BB664"/>
    <mergeCell ref="BC664:BD664"/>
    <mergeCell ref="BO661:BQ661"/>
    <mergeCell ref="BS661:BT661"/>
    <mergeCell ref="BU661:CA661"/>
    <mergeCell ref="CB661:CH661"/>
    <mergeCell ref="AU661:AV661"/>
    <mergeCell ref="AW661:AX661"/>
    <mergeCell ref="AY661:AZ661"/>
    <mergeCell ref="BA661:BB661"/>
    <mergeCell ref="BC661:BD661"/>
    <mergeCell ref="BE661:BF661"/>
    <mergeCell ref="BG661:BH661"/>
    <mergeCell ref="B661:C661"/>
    <mergeCell ref="D661:F661"/>
    <mergeCell ref="G661:H661"/>
    <mergeCell ref="K661:L661"/>
    <mergeCell ref="M661:N661"/>
    <mergeCell ref="O661:P661"/>
    <mergeCell ref="Q661:R661"/>
    <mergeCell ref="BM669:BN669"/>
    <mergeCell ref="BO669:BQ669"/>
    <mergeCell ref="AY669:AZ669"/>
    <mergeCell ref="BA669:BB669"/>
    <mergeCell ref="BC669:BD669"/>
    <mergeCell ref="BE669:BF669"/>
    <mergeCell ref="BG669:BH669"/>
    <mergeCell ref="BI669:BJ669"/>
    <mergeCell ref="BK669:BL669"/>
    <mergeCell ref="S668:T668"/>
    <mergeCell ref="U668:V668"/>
    <mergeCell ref="W668:X668"/>
    <mergeCell ref="Y668:Z668"/>
    <mergeCell ref="AA668:AB668"/>
    <mergeCell ref="AC668:AD668"/>
    <mergeCell ref="AE668:AF668"/>
    <mergeCell ref="AG668:AH668"/>
    <mergeCell ref="AI668:AJ668"/>
    <mergeCell ref="AK668:AL668"/>
    <mergeCell ref="AM668:AN668"/>
    <mergeCell ref="AO668:AP668"/>
    <mergeCell ref="AQ668:AR668"/>
    <mergeCell ref="AS668:AT668"/>
    <mergeCell ref="B668:C668"/>
    <mergeCell ref="D668:F668"/>
    <mergeCell ref="G668:H668"/>
    <mergeCell ref="K668:L668"/>
    <mergeCell ref="M668:N668"/>
    <mergeCell ref="O668:P668"/>
    <mergeCell ref="Q668:R668"/>
    <mergeCell ref="B669:C669"/>
    <mergeCell ref="D669:F669"/>
    <mergeCell ref="G669:H669"/>
    <mergeCell ref="K669:L669"/>
    <mergeCell ref="M669:N669"/>
    <mergeCell ref="O669:P669"/>
    <mergeCell ref="Q669:R669"/>
    <mergeCell ref="S669:T669"/>
    <mergeCell ref="U669:V669"/>
    <mergeCell ref="W669:X669"/>
    <mergeCell ref="Y669:Z669"/>
    <mergeCell ref="AA669:AB669"/>
    <mergeCell ref="AC669:AD669"/>
    <mergeCell ref="AE669:AF669"/>
    <mergeCell ref="AU668:AV668"/>
    <mergeCell ref="AW668:AX668"/>
    <mergeCell ref="B658:C658"/>
    <mergeCell ref="D658:F658"/>
    <mergeCell ref="G658:H658"/>
    <mergeCell ref="K658:L658"/>
    <mergeCell ref="M658:N658"/>
    <mergeCell ref="O658:P658"/>
    <mergeCell ref="Q658:R658"/>
    <mergeCell ref="AU660:AV660"/>
    <mergeCell ref="AW660:AX660"/>
    <mergeCell ref="AG660:AH660"/>
    <mergeCell ref="AI660:AJ660"/>
    <mergeCell ref="AK660:AL660"/>
    <mergeCell ref="AM660:AN660"/>
    <mergeCell ref="AO660:AP660"/>
    <mergeCell ref="AQ660:AR660"/>
    <mergeCell ref="AS660:AT660"/>
    <mergeCell ref="S661:T661"/>
    <mergeCell ref="U661:V661"/>
    <mergeCell ref="W661:X661"/>
    <mergeCell ref="Y661:Z661"/>
    <mergeCell ref="AA661:AB661"/>
    <mergeCell ref="AC661:AD661"/>
    <mergeCell ref="AE661:AF661"/>
    <mergeCell ref="AG661:AH661"/>
    <mergeCell ref="AI661:AJ661"/>
    <mergeCell ref="AK661:AL661"/>
    <mergeCell ref="AM661:AN661"/>
    <mergeCell ref="AO661:AP661"/>
    <mergeCell ref="AQ661:AR661"/>
    <mergeCell ref="AS661:AT661"/>
    <mergeCell ref="BI661:BJ661"/>
    <mergeCell ref="BK661:BL661"/>
    <mergeCell ref="BM661:BN661"/>
    <mergeCell ref="BS657:BT657"/>
    <mergeCell ref="BU657:CA657"/>
    <mergeCell ref="CB657:CH657"/>
    <mergeCell ref="BI656:BJ656"/>
    <mergeCell ref="BK656:BL656"/>
    <mergeCell ref="BM656:BN656"/>
    <mergeCell ref="BO656:BQ656"/>
    <mergeCell ref="BS656:BT656"/>
    <mergeCell ref="BU656:CA656"/>
    <mergeCell ref="CB656:CH656"/>
    <mergeCell ref="AU657:AV657"/>
    <mergeCell ref="AW657:AX657"/>
    <mergeCell ref="AG657:AH657"/>
    <mergeCell ref="AI657:AJ657"/>
    <mergeCell ref="AK657:AL657"/>
    <mergeCell ref="AM657:AN657"/>
    <mergeCell ref="AO657:AP657"/>
    <mergeCell ref="AQ657:AR657"/>
    <mergeCell ref="AS657:AT657"/>
    <mergeCell ref="S658:T658"/>
    <mergeCell ref="U658:V658"/>
    <mergeCell ref="W658:X658"/>
    <mergeCell ref="Y658:Z658"/>
    <mergeCell ref="AA658:AB658"/>
    <mergeCell ref="AC658:AD658"/>
    <mergeCell ref="AE658:AF658"/>
    <mergeCell ref="AG658:AH658"/>
    <mergeCell ref="AI658:AJ658"/>
    <mergeCell ref="AK658:AL658"/>
    <mergeCell ref="AM658:AN658"/>
    <mergeCell ref="AO658:AP658"/>
    <mergeCell ref="AQ658:AR658"/>
    <mergeCell ref="AS658:AT658"/>
    <mergeCell ref="BI658:BJ658"/>
    <mergeCell ref="BK658:BL658"/>
    <mergeCell ref="BM658:BN658"/>
    <mergeCell ref="BO658:BQ658"/>
    <mergeCell ref="BS658:BT658"/>
    <mergeCell ref="BU658:CA658"/>
    <mergeCell ref="CB658:CH658"/>
    <mergeCell ref="AU658:AV658"/>
    <mergeCell ref="AW658:AX658"/>
    <mergeCell ref="AY658:AZ658"/>
    <mergeCell ref="BA658:BB658"/>
    <mergeCell ref="BC658:BD658"/>
    <mergeCell ref="BE658:BF658"/>
    <mergeCell ref="BG658:BH658"/>
    <mergeCell ref="BE655:BF655"/>
    <mergeCell ref="BG655:BH655"/>
    <mergeCell ref="B655:C655"/>
    <mergeCell ref="D655:F655"/>
    <mergeCell ref="G655:H655"/>
    <mergeCell ref="K655:L655"/>
    <mergeCell ref="M655:N655"/>
    <mergeCell ref="O655:P655"/>
    <mergeCell ref="Q655:R655"/>
    <mergeCell ref="BM657:BN657"/>
    <mergeCell ref="BO657:BQ657"/>
    <mergeCell ref="AY657:AZ657"/>
    <mergeCell ref="BA657:BB657"/>
    <mergeCell ref="BC657:BD657"/>
    <mergeCell ref="BE657:BF657"/>
    <mergeCell ref="BG657:BH657"/>
    <mergeCell ref="BI657:BJ657"/>
    <mergeCell ref="BK657:BL657"/>
    <mergeCell ref="S656:T656"/>
    <mergeCell ref="U656:V656"/>
    <mergeCell ref="W656:X656"/>
    <mergeCell ref="Y656:Z656"/>
    <mergeCell ref="AA656:AB656"/>
    <mergeCell ref="AC656:AD656"/>
    <mergeCell ref="AE656:AF656"/>
    <mergeCell ref="AG656:AH656"/>
    <mergeCell ref="AI656:AJ656"/>
    <mergeCell ref="AK656:AL656"/>
    <mergeCell ref="AM656:AN656"/>
    <mergeCell ref="AO656:AP656"/>
    <mergeCell ref="AQ656:AR656"/>
    <mergeCell ref="AS656:AT656"/>
    <mergeCell ref="B656:C656"/>
    <mergeCell ref="D656:F656"/>
    <mergeCell ref="G656:H656"/>
    <mergeCell ref="K656:L656"/>
    <mergeCell ref="M656:N656"/>
    <mergeCell ref="O656:P656"/>
    <mergeCell ref="Q656:R656"/>
    <mergeCell ref="B657:C657"/>
    <mergeCell ref="D657:F657"/>
    <mergeCell ref="G657:H657"/>
    <mergeCell ref="K657:L657"/>
    <mergeCell ref="M657:N657"/>
    <mergeCell ref="O657:P657"/>
    <mergeCell ref="Q657:R657"/>
    <mergeCell ref="S657:T657"/>
    <mergeCell ref="U657:V657"/>
    <mergeCell ref="W657:X657"/>
    <mergeCell ref="Y657:Z657"/>
    <mergeCell ref="AA657:AB657"/>
    <mergeCell ref="AC657:AD657"/>
    <mergeCell ref="AE657:AF657"/>
    <mergeCell ref="AU656:AV656"/>
    <mergeCell ref="AW656:AX656"/>
    <mergeCell ref="AY656:AZ656"/>
    <mergeCell ref="BA656:BB656"/>
    <mergeCell ref="BC656:BD656"/>
    <mergeCell ref="BE656:BF656"/>
    <mergeCell ref="BG656:BH656"/>
    <mergeCell ref="B653:C653"/>
    <mergeCell ref="D653:F653"/>
    <mergeCell ref="G653:H653"/>
    <mergeCell ref="K653:L653"/>
    <mergeCell ref="M653:N653"/>
    <mergeCell ref="O653:P653"/>
    <mergeCell ref="Q653:R653"/>
    <mergeCell ref="B654:C654"/>
    <mergeCell ref="D654:F654"/>
    <mergeCell ref="G654:H654"/>
    <mergeCell ref="K654:L654"/>
    <mergeCell ref="M654:N654"/>
    <mergeCell ref="O654:P654"/>
    <mergeCell ref="Q654:R654"/>
    <mergeCell ref="S654:T654"/>
    <mergeCell ref="U654:V654"/>
    <mergeCell ref="W654:X654"/>
    <mergeCell ref="Y654:Z654"/>
    <mergeCell ref="AA654:AB654"/>
    <mergeCell ref="AC654:AD654"/>
    <mergeCell ref="AE654:AF654"/>
    <mergeCell ref="AU653:AV653"/>
    <mergeCell ref="AW653:AX653"/>
    <mergeCell ref="AY653:AZ653"/>
    <mergeCell ref="BA653:BB653"/>
    <mergeCell ref="BC653:BD653"/>
    <mergeCell ref="BE653:BF653"/>
    <mergeCell ref="BG653:BH653"/>
    <mergeCell ref="BS654:BT654"/>
    <mergeCell ref="BU654:CA654"/>
    <mergeCell ref="CB654:CH654"/>
    <mergeCell ref="BI653:BJ653"/>
    <mergeCell ref="BK653:BL653"/>
    <mergeCell ref="BM653:BN653"/>
    <mergeCell ref="BO653:BQ653"/>
    <mergeCell ref="BS653:BT653"/>
    <mergeCell ref="BU653:CA653"/>
    <mergeCell ref="CB653:CH653"/>
    <mergeCell ref="AU654:AV654"/>
    <mergeCell ref="AW654:AX654"/>
    <mergeCell ref="AG654:AH654"/>
    <mergeCell ref="AI654:AJ654"/>
    <mergeCell ref="AK654:AL654"/>
    <mergeCell ref="AM654:AN654"/>
    <mergeCell ref="AO654:AP654"/>
    <mergeCell ref="AQ654:AR654"/>
    <mergeCell ref="AS654:AT654"/>
    <mergeCell ref="AY659:AZ659"/>
    <mergeCell ref="BA659:BB659"/>
    <mergeCell ref="BC659:BD659"/>
    <mergeCell ref="BE659:BF659"/>
    <mergeCell ref="BG659:BH659"/>
    <mergeCell ref="BS660:BT660"/>
    <mergeCell ref="BU660:CA660"/>
    <mergeCell ref="CB660:CH660"/>
    <mergeCell ref="BI659:BJ659"/>
    <mergeCell ref="BK659:BL659"/>
    <mergeCell ref="BM659:BN659"/>
    <mergeCell ref="BO659:BQ659"/>
    <mergeCell ref="BS659:BT659"/>
    <mergeCell ref="BU659:CA659"/>
    <mergeCell ref="CB659:CH659"/>
    <mergeCell ref="BM654:BN654"/>
    <mergeCell ref="BO654:BQ654"/>
    <mergeCell ref="AY654:AZ654"/>
    <mergeCell ref="BA654:BB654"/>
    <mergeCell ref="BC654:BD654"/>
    <mergeCell ref="BE654:BF654"/>
    <mergeCell ref="BG654:BH654"/>
    <mergeCell ref="BI654:BJ654"/>
    <mergeCell ref="BK654:BL654"/>
    <mergeCell ref="S653:T653"/>
    <mergeCell ref="U653:V653"/>
    <mergeCell ref="W653:X653"/>
    <mergeCell ref="Y653:Z653"/>
    <mergeCell ref="AA653:AB653"/>
    <mergeCell ref="AC653:AD653"/>
    <mergeCell ref="AE653:AF653"/>
    <mergeCell ref="AG653:AH653"/>
    <mergeCell ref="AI653:AJ653"/>
    <mergeCell ref="AK653:AL653"/>
    <mergeCell ref="AM653:AN653"/>
    <mergeCell ref="AO653:AP653"/>
    <mergeCell ref="AQ653:AR653"/>
    <mergeCell ref="AS653:AT653"/>
    <mergeCell ref="S655:T655"/>
    <mergeCell ref="U655:V655"/>
    <mergeCell ref="W655:X655"/>
    <mergeCell ref="Y655:Z655"/>
    <mergeCell ref="AA655:AB655"/>
    <mergeCell ref="AC655:AD655"/>
    <mergeCell ref="AE655:AF655"/>
    <mergeCell ref="AG655:AH655"/>
    <mergeCell ref="AI655:AJ655"/>
    <mergeCell ref="AK655:AL655"/>
    <mergeCell ref="AM655:AN655"/>
    <mergeCell ref="AO655:AP655"/>
    <mergeCell ref="AQ655:AR655"/>
    <mergeCell ref="AS655:AT655"/>
    <mergeCell ref="BI655:BJ655"/>
    <mergeCell ref="BK655:BL655"/>
    <mergeCell ref="BM655:BN655"/>
    <mergeCell ref="BO655:BQ655"/>
    <mergeCell ref="BS655:BT655"/>
    <mergeCell ref="BU655:CA655"/>
    <mergeCell ref="CB655:CH655"/>
    <mergeCell ref="AU655:AV655"/>
    <mergeCell ref="AW655:AX655"/>
    <mergeCell ref="AY655:AZ655"/>
    <mergeCell ref="BA655:BB655"/>
    <mergeCell ref="BC655:BD655"/>
    <mergeCell ref="BO652:BQ652"/>
    <mergeCell ref="BS652:BT652"/>
    <mergeCell ref="BU652:CA652"/>
    <mergeCell ref="CB652:CH652"/>
    <mergeCell ref="AU652:AV652"/>
    <mergeCell ref="AW652:AX652"/>
    <mergeCell ref="AY652:AZ652"/>
    <mergeCell ref="BA652:BB652"/>
    <mergeCell ref="BC652:BD652"/>
    <mergeCell ref="BE652:BF652"/>
    <mergeCell ref="BG652:BH652"/>
    <mergeCell ref="B652:C652"/>
    <mergeCell ref="D652:F652"/>
    <mergeCell ref="G652:H652"/>
    <mergeCell ref="K652:L652"/>
    <mergeCell ref="M652:N652"/>
    <mergeCell ref="O652:P652"/>
    <mergeCell ref="Q652:R652"/>
    <mergeCell ref="BM660:BN660"/>
    <mergeCell ref="BO660:BQ660"/>
    <mergeCell ref="AY660:AZ660"/>
    <mergeCell ref="BA660:BB660"/>
    <mergeCell ref="BC660:BD660"/>
    <mergeCell ref="BE660:BF660"/>
    <mergeCell ref="BG660:BH660"/>
    <mergeCell ref="BI660:BJ660"/>
    <mergeCell ref="BK660:BL660"/>
    <mergeCell ref="S659:T659"/>
    <mergeCell ref="U659:V659"/>
    <mergeCell ref="W659:X659"/>
    <mergeCell ref="Y659:Z659"/>
    <mergeCell ref="AA659:AB659"/>
    <mergeCell ref="AC659:AD659"/>
    <mergeCell ref="AE659:AF659"/>
    <mergeCell ref="AG659:AH659"/>
    <mergeCell ref="AI659:AJ659"/>
    <mergeCell ref="AK659:AL659"/>
    <mergeCell ref="AM659:AN659"/>
    <mergeCell ref="AO659:AP659"/>
    <mergeCell ref="AQ659:AR659"/>
    <mergeCell ref="AS659:AT659"/>
    <mergeCell ref="B659:C659"/>
    <mergeCell ref="D659:F659"/>
    <mergeCell ref="G659:H659"/>
    <mergeCell ref="K659:L659"/>
    <mergeCell ref="M659:N659"/>
    <mergeCell ref="O659:P659"/>
    <mergeCell ref="Q659:R659"/>
    <mergeCell ref="B660:C660"/>
    <mergeCell ref="D660:F660"/>
    <mergeCell ref="G660:H660"/>
    <mergeCell ref="K660:L660"/>
    <mergeCell ref="M660:N660"/>
    <mergeCell ref="O660:P660"/>
    <mergeCell ref="Q660:R660"/>
    <mergeCell ref="S660:T660"/>
    <mergeCell ref="U660:V660"/>
    <mergeCell ref="W660:X660"/>
    <mergeCell ref="Y660:Z660"/>
    <mergeCell ref="AA660:AB660"/>
    <mergeCell ref="AC660:AD660"/>
    <mergeCell ref="AE660:AF660"/>
    <mergeCell ref="AU659:AV659"/>
    <mergeCell ref="AW659:AX659"/>
    <mergeCell ref="B649:C649"/>
    <mergeCell ref="D649:F649"/>
    <mergeCell ref="G649:H649"/>
    <mergeCell ref="K649:L649"/>
    <mergeCell ref="M649:N649"/>
    <mergeCell ref="O649:P649"/>
    <mergeCell ref="Q649:R649"/>
    <mergeCell ref="AU651:AV651"/>
    <mergeCell ref="AW651:AX651"/>
    <mergeCell ref="AG651:AH651"/>
    <mergeCell ref="AI651:AJ651"/>
    <mergeCell ref="AK651:AL651"/>
    <mergeCell ref="AM651:AN651"/>
    <mergeCell ref="AO651:AP651"/>
    <mergeCell ref="AQ651:AR651"/>
    <mergeCell ref="AS651:AT651"/>
    <mergeCell ref="S652:T652"/>
    <mergeCell ref="U652:V652"/>
    <mergeCell ref="W652:X652"/>
    <mergeCell ref="Y652:Z652"/>
    <mergeCell ref="AA652:AB652"/>
    <mergeCell ref="AC652:AD652"/>
    <mergeCell ref="AE652:AF652"/>
    <mergeCell ref="AG652:AH652"/>
    <mergeCell ref="AI652:AJ652"/>
    <mergeCell ref="AK652:AL652"/>
    <mergeCell ref="AM652:AN652"/>
    <mergeCell ref="AO652:AP652"/>
    <mergeCell ref="AQ652:AR652"/>
    <mergeCell ref="AS652:AT652"/>
    <mergeCell ref="BI652:BJ652"/>
    <mergeCell ref="BK652:BL652"/>
    <mergeCell ref="BM652:BN652"/>
    <mergeCell ref="BS648:BT648"/>
    <mergeCell ref="BU648:CA648"/>
    <mergeCell ref="CB648:CH648"/>
    <mergeCell ref="BI647:BJ647"/>
    <mergeCell ref="BK647:BL647"/>
    <mergeCell ref="BM647:BN647"/>
    <mergeCell ref="BO647:BQ647"/>
    <mergeCell ref="BS647:BT647"/>
    <mergeCell ref="BU647:CA647"/>
    <mergeCell ref="CB647:CH647"/>
    <mergeCell ref="AU648:AV648"/>
    <mergeCell ref="AW648:AX648"/>
    <mergeCell ref="AG648:AH648"/>
    <mergeCell ref="AI648:AJ648"/>
    <mergeCell ref="AK648:AL648"/>
    <mergeCell ref="AM648:AN648"/>
    <mergeCell ref="AO648:AP648"/>
    <mergeCell ref="AQ648:AR648"/>
    <mergeCell ref="AS648:AT648"/>
    <mergeCell ref="S649:T649"/>
    <mergeCell ref="U649:V649"/>
    <mergeCell ref="W649:X649"/>
    <mergeCell ref="Y649:Z649"/>
    <mergeCell ref="AA649:AB649"/>
    <mergeCell ref="AC649:AD649"/>
    <mergeCell ref="AE649:AF649"/>
    <mergeCell ref="AG649:AH649"/>
    <mergeCell ref="AI649:AJ649"/>
    <mergeCell ref="AK649:AL649"/>
    <mergeCell ref="AM649:AN649"/>
    <mergeCell ref="AO649:AP649"/>
    <mergeCell ref="AQ649:AR649"/>
    <mergeCell ref="AS649:AT649"/>
    <mergeCell ref="BI649:BJ649"/>
    <mergeCell ref="BK649:BL649"/>
    <mergeCell ref="BM649:BN649"/>
    <mergeCell ref="BO649:BQ649"/>
    <mergeCell ref="BS649:BT649"/>
    <mergeCell ref="BU649:CA649"/>
    <mergeCell ref="CB649:CH649"/>
    <mergeCell ref="AU649:AV649"/>
    <mergeCell ref="AW649:AX649"/>
    <mergeCell ref="AY649:AZ649"/>
    <mergeCell ref="BA649:BB649"/>
    <mergeCell ref="BC649:BD649"/>
    <mergeCell ref="BE649:BF649"/>
    <mergeCell ref="BG649:BH649"/>
    <mergeCell ref="BE646:BF646"/>
    <mergeCell ref="BG646:BH646"/>
    <mergeCell ref="B646:C646"/>
    <mergeCell ref="D646:F646"/>
    <mergeCell ref="G646:H646"/>
    <mergeCell ref="K646:L646"/>
    <mergeCell ref="M646:N646"/>
    <mergeCell ref="O646:P646"/>
    <mergeCell ref="Q646:R646"/>
    <mergeCell ref="BM648:BN648"/>
    <mergeCell ref="BO648:BQ648"/>
    <mergeCell ref="AY648:AZ648"/>
    <mergeCell ref="BA648:BB648"/>
    <mergeCell ref="BC648:BD648"/>
    <mergeCell ref="BE648:BF648"/>
    <mergeCell ref="BG648:BH648"/>
    <mergeCell ref="BI648:BJ648"/>
    <mergeCell ref="BK648:BL648"/>
    <mergeCell ref="S647:T647"/>
    <mergeCell ref="U647:V647"/>
    <mergeCell ref="W647:X647"/>
    <mergeCell ref="Y647:Z647"/>
    <mergeCell ref="AA647:AB647"/>
    <mergeCell ref="AC647:AD647"/>
    <mergeCell ref="AE647:AF647"/>
    <mergeCell ref="AG647:AH647"/>
    <mergeCell ref="AI647:AJ647"/>
    <mergeCell ref="AK647:AL647"/>
    <mergeCell ref="AM647:AN647"/>
    <mergeCell ref="AO647:AP647"/>
    <mergeCell ref="AQ647:AR647"/>
    <mergeCell ref="AS647:AT647"/>
    <mergeCell ref="B647:C647"/>
    <mergeCell ref="D647:F647"/>
    <mergeCell ref="G647:H647"/>
    <mergeCell ref="K647:L647"/>
    <mergeCell ref="M647:N647"/>
    <mergeCell ref="O647:P647"/>
    <mergeCell ref="Q647:R647"/>
    <mergeCell ref="B648:C648"/>
    <mergeCell ref="D648:F648"/>
    <mergeCell ref="G648:H648"/>
    <mergeCell ref="K648:L648"/>
    <mergeCell ref="M648:N648"/>
    <mergeCell ref="O648:P648"/>
    <mergeCell ref="Q648:R648"/>
    <mergeCell ref="S648:T648"/>
    <mergeCell ref="U648:V648"/>
    <mergeCell ref="W648:X648"/>
    <mergeCell ref="Y648:Z648"/>
    <mergeCell ref="AA648:AB648"/>
    <mergeCell ref="AC648:AD648"/>
    <mergeCell ref="AE648:AF648"/>
    <mergeCell ref="AU647:AV647"/>
    <mergeCell ref="AW647:AX647"/>
    <mergeCell ref="AY647:AZ647"/>
    <mergeCell ref="BA647:BB647"/>
    <mergeCell ref="BC647:BD647"/>
    <mergeCell ref="BE647:BF647"/>
    <mergeCell ref="BG647:BH647"/>
    <mergeCell ref="B644:C644"/>
    <mergeCell ref="D644:F644"/>
    <mergeCell ref="G644:H644"/>
    <mergeCell ref="K644:L644"/>
    <mergeCell ref="M644:N644"/>
    <mergeCell ref="O644:P644"/>
    <mergeCell ref="Q644:R644"/>
    <mergeCell ref="B645:C645"/>
    <mergeCell ref="D645:F645"/>
    <mergeCell ref="G645:H645"/>
    <mergeCell ref="K645:L645"/>
    <mergeCell ref="M645:N645"/>
    <mergeCell ref="O645:P645"/>
    <mergeCell ref="Q645:R645"/>
    <mergeCell ref="S645:T645"/>
    <mergeCell ref="U645:V645"/>
    <mergeCell ref="W645:X645"/>
    <mergeCell ref="Y645:Z645"/>
    <mergeCell ref="AA645:AB645"/>
    <mergeCell ref="AC645:AD645"/>
    <mergeCell ref="AE645:AF645"/>
    <mergeCell ref="AU644:AV644"/>
    <mergeCell ref="AW644:AX644"/>
    <mergeCell ref="AY644:AZ644"/>
    <mergeCell ref="BA644:BB644"/>
    <mergeCell ref="BC644:BD644"/>
    <mergeCell ref="BE644:BF644"/>
    <mergeCell ref="BG644:BH644"/>
    <mergeCell ref="BS645:BT645"/>
    <mergeCell ref="BU645:CA645"/>
    <mergeCell ref="CB645:CH645"/>
    <mergeCell ref="BI644:BJ644"/>
    <mergeCell ref="BK644:BL644"/>
    <mergeCell ref="BM644:BN644"/>
    <mergeCell ref="BO644:BQ644"/>
    <mergeCell ref="BS644:BT644"/>
    <mergeCell ref="BU644:CA644"/>
    <mergeCell ref="CB644:CH644"/>
    <mergeCell ref="AU645:AV645"/>
    <mergeCell ref="AW645:AX645"/>
    <mergeCell ref="AG645:AH645"/>
    <mergeCell ref="AI645:AJ645"/>
    <mergeCell ref="AK645:AL645"/>
    <mergeCell ref="AM645:AN645"/>
    <mergeCell ref="AO645:AP645"/>
    <mergeCell ref="AQ645:AR645"/>
    <mergeCell ref="AS645:AT645"/>
    <mergeCell ref="AY650:AZ650"/>
    <mergeCell ref="BA650:BB650"/>
    <mergeCell ref="BC650:BD650"/>
    <mergeCell ref="BE650:BF650"/>
    <mergeCell ref="BG650:BH650"/>
    <mergeCell ref="BS651:BT651"/>
    <mergeCell ref="BU651:CA651"/>
    <mergeCell ref="CB651:CH651"/>
    <mergeCell ref="BI650:BJ650"/>
    <mergeCell ref="BK650:BL650"/>
    <mergeCell ref="BM650:BN650"/>
    <mergeCell ref="BO650:BQ650"/>
    <mergeCell ref="BS650:BT650"/>
    <mergeCell ref="BU650:CA650"/>
    <mergeCell ref="CB650:CH650"/>
    <mergeCell ref="BM645:BN645"/>
    <mergeCell ref="BO645:BQ645"/>
    <mergeCell ref="AY645:AZ645"/>
    <mergeCell ref="BA645:BB645"/>
    <mergeCell ref="BC645:BD645"/>
    <mergeCell ref="BE645:BF645"/>
    <mergeCell ref="BG645:BH645"/>
    <mergeCell ref="BI645:BJ645"/>
    <mergeCell ref="BK645:BL645"/>
    <mergeCell ref="S644:T644"/>
    <mergeCell ref="U644:V644"/>
    <mergeCell ref="W644:X644"/>
    <mergeCell ref="Y644:Z644"/>
    <mergeCell ref="AA644:AB644"/>
    <mergeCell ref="AC644:AD644"/>
    <mergeCell ref="AE644:AF644"/>
    <mergeCell ref="AG644:AH644"/>
    <mergeCell ref="AI644:AJ644"/>
    <mergeCell ref="AK644:AL644"/>
    <mergeCell ref="AM644:AN644"/>
    <mergeCell ref="AO644:AP644"/>
    <mergeCell ref="AQ644:AR644"/>
    <mergeCell ref="AS644:AT644"/>
    <mergeCell ref="S646:T646"/>
    <mergeCell ref="U646:V646"/>
    <mergeCell ref="W646:X646"/>
    <mergeCell ref="Y646:Z646"/>
    <mergeCell ref="AA646:AB646"/>
    <mergeCell ref="AC646:AD646"/>
    <mergeCell ref="AE646:AF646"/>
    <mergeCell ref="AG646:AH646"/>
    <mergeCell ref="AI646:AJ646"/>
    <mergeCell ref="AK646:AL646"/>
    <mergeCell ref="AM646:AN646"/>
    <mergeCell ref="AO646:AP646"/>
    <mergeCell ref="AQ646:AR646"/>
    <mergeCell ref="AS646:AT646"/>
    <mergeCell ref="BI646:BJ646"/>
    <mergeCell ref="BK646:BL646"/>
    <mergeCell ref="BM646:BN646"/>
    <mergeCell ref="BO646:BQ646"/>
    <mergeCell ref="BS646:BT646"/>
    <mergeCell ref="BU646:CA646"/>
    <mergeCell ref="CB646:CH646"/>
    <mergeCell ref="AU646:AV646"/>
    <mergeCell ref="AW646:AX646"/>
    <mergeCell ref="AY646:AZ646"/>
    <mergeCell ref="BA646:BB646"/>
    <mergeCell ref="BC646:BD646"/>
    <mergeCell ref="BO643:BQ643"/>
    <mergeCell ref="BS643:BT643"/>
    <mergeCell ref="BU643:CA643"/>
    <mergeCell ref="CB643:CH643"/>
    <mergeCell ref="AU643:AV643"/>
    <mergeCell ref="AW643:AX643"/>
    <mergeCell ref="AY643:AZ643"/>
    <mergeCell ref="BA643:BB643"/>
    <mergeCell ref="BC643:BD643"/>
    <mergeCell ref="BE643:BF643"/>
    <mergeCell ref="BG643:BH643"/>
    <mergeCell ref="B643:C643"/>
    <mergeCell ref="D643:F643"/>
    <mergeCell ref="G643:H643"/>
    <mergeCell ref="K643:L643"/>
    <mergeCell ref="M643:N643"/>
    <mergeCell ref="O643:P643"/>
    <mergeCell ref="Q643:R643"/>
    <mergeCell ref="BM651:BN651"/>
    <mergeCell ref="BO651:BQ651"/>
    <mergeCell ref="AY651:AZ651"/>
    <mergeCell ref="BA651:BB651"/>
    <mergeCell ref="BC651:BD651"/>
    <mergeCell ref="BE651:BF651"/>
    <mergeCell ref="BG651:BH651"/>
    <mergeCell ref="BI651:BJ651"/>
    <mergeCell ref="BK651:BL651"/>
    <mergeCell ref="S650:T650"/>
    <mergeCell ref="U650:V650"/>
    <mergeCell ref="W650:X650"/>
    <mergeCell ref="Y650:Z650"/>
    <mergeCell ref="AA650:AB650"/>
    <mergeCell ref="AC650:AD650"/>
    <mergeCell ref="AE650:AF650"/>
    <mergeCell ref="AG650:AH650"/>
    <mergeCell ref="AI650:AJ650"/>
    <mergeCell ref="AK650:AL650"/>
    <mergeCell ref="AM650:AN650"/>
    <mergeCell ref="AO650:AP650"/>
    <mergeCell ref="AQ650:AR650"/>
    <mergeCell ref="AS650:AT650"/>
    <mergeCell ref="B650:C650"/>
    <mergeCell ref="D650:F650"/>
    <mergeCell ref="G650:H650"/>
    <mergeCell ref="K650:L650"/>
    <mergeCell ref="M650:N650"/>
    <mergeCell ref="O650:P650"/>
    <mergeCell ref="Q650:R650"/>
    <mergeCell ref="B651:C651"/>
    <mergeCell ref="D651:F651"/>
    <mergeCell ref="G651:H651"/>
    <mergeCell ref="K651:L651"/>
    <mergeCell ref="M651:N651"/>
    <mergeCell ref="O651:P651"/>
    <mergeCell ref="Q651:R651"/>
    <mergeCell ref="S651:T651"/>
    <mergeCell ref="U651:V651"/>
    <mergeCell ref="W651:X651"/>
    <mergeCell ref="Y651:Z651"/>
    <mergeCell ref="AA651:AB651"/>
    <mergeCell ref="AC651:AD651"/>
    <mergeCell ref="AE651:AF651"/>
    <mergeCell ref="AU650:AV650"/>
    <mergeCell ref="AW650:AX650"/>
    <mergeCell ref="B640:C640"/>
    <mergeCell ref="D640:F640"/>
    <mergeCell ref="G640:H640"/>
    <mergeCell ref="K640:L640"/>
    <mergeCell ref="M640:N640"/>
    <mergeCell ref="O640:P640"/>
    <mergeCell ref="Q640:R640"/>
    <mergeCell ref="AU642:AV642"/>
    <mergeCell ref="AW642:AX642"/>
    <mergeCell ref="AG642:AH642"/>
    <mergeCell ref="AI642:AJ642"/>
    <mergeCell ref="AK642:AL642"/>
    <mergeCell ref="AM642:AN642"/>
    <mergeCell ref="AO642:AP642"/>
    <mergeCell ref="AQ642:AR642"/>
    <mergeCell ref="AS642:AT642"/>
    <mergeCell ref="S643:T643"/>
    <mergeCell ref="U643:V643"/>
    <mergeCell ref="W643:X643"/>
    <mergeCell ref="Y643:Z643"/>
    <mergeCell ref="AA643:AB643"/>
    <mergeCell ref="AC643:AD643"/>
    <mergeCell ref="AE643:AF643"/>
    <mergeCell ref="AG643:AH643"/>
    <mergeCell ref="AI643:AJ643"/>
    <mergeCell ref="AK643:AL643"/>
    <mergeCell ref="AM643:AN643"/>
    <mergeCell ref="AO643:AP643"/>
    <mergeCell ref="AQ643:AR643"/>
    <mergeCell ref="AS643:AT643"/>
    <mergeCell ref="BI643:BJ643"/>
    <mergeCell ref="BK643:BL643"/>
    <mergeCell ref="BM643:BN643"/>
    <mergeCell ref="BS639:BT639"/>
    <mergeCell ref="BU639:CA639"/>
    <mergeCell ref="CB639:CH639"/>
    <mergeCell ref="BI638:BJ638"/>
    <mergeCell ref="BK638:BL638"/>
    <mergeCell ref="BM638:BN638"/>
    <mergeCell ref="BO638:BQ638"/>
    <mergeCell ref="BS638:BT638"/>
    <mergeCell ref="BU638:CA638"/>
    <mergeCell ref="CB638:CH638"/>
    <mergeCell ref="AU639:AV639"/>
    <mergeCell ref="AW639:AX639"/>
    <mergeCell ref="AG639:AH639"/>
    <mergeCell ref="AI639:AJ639"/>
    <mergeCell ref="AK639:AL639"/>
    <mergeCell ref="AM639:AN639"/>
    <mergeCell ref="AO639:AP639"/>
    <mergeCell ref="AQ639:AR639"/>
    <mergeCell ref="AS639:AT639"/>
    <mergeCell ref="S640:T640"/>
    <mergeCell ref="U640:V640"/>
    <mergeCell ref="W640:X640"/>
    <mergeCell ref="Y640:Z640"/>
    <mergeCell ref="AA640:AB640"/>
    <mergeCell ref="AC640:AD640"/>
    <mergeCell ref="AE640:AF640"/>
    <mergeCell ref="AG640:AH640"/>
    <mergeCell ref="AI640:AJ640"/>
    <mergeCell ref="AK640:AL640"/>
    <mergeCell ref="AM640:AN640"/>
    <mergeCell ref="AO640:AP640"/>
    <mergeCell ref="AQ640:AR640"/>
    <mergeCell ref="AS640:AT640"/>
    <mergeCell ref="BI640:BJ640"/>
    <mergeCell ref="BK640:BL640"/>
    <mergeCell ref="BM640:BN640"/>
    <mergeCell ref="BO640:BQ640"/>
    <mergeCell ref="BS640:BT640"/>
    <mergeCell ref="BU640:CA640"/>
    <mergeCell ref="CB640:CH640"/>
    <mergeCell ref="AU640:AV640"/>
    <mergeCell ref="AW640:AX640"/>
    <mergeCell ref="AY640:AZ640"/>
    <mergeCell ref="BA640:BB640"/>
    <mergeCell ref="BC640:BD640"/>
    <mergeCell ref="BE640:BF640"/>
    <mergeCell ref="BG640:BH640"/>
    <mergeCell ref="BE637:BF637"/>
    <mergeCell ref="BG637:BH637"/>
    <mergeCell ref="B637:C637"/>
    <mergeCell ref="D637:F637"/>
    <mergeCell ref="G637:H637"/>
    <mergeCell ref="K637:L637"/>
    <mergeCell ref="M637:N637"/>
    <mergeCell ref="O637:P637"/>
    <mergeCell ref="Q637:R637"/>
    <mergeCell ref="BM639:BN639"/>
    <mergeCell ref="BO639:BQ639"/>
    <mergeCell ref="AY639:AZ639"/>
    <mergeCell ref="BA639:BB639"/>
    <mergeCell ref="BC639:BD639"/>
    <mergeCell ref="BE639:BF639"/>
    <mergeCell ref="BG639:BH639"/>
    <mergeCell ref="BI639:BJ639"/>
    <mergeCell ref="BK639:BL639"/>
    <mergeCell ref="S638:T638"/>
    <mergeCell ref="U638:V638"/>
    <mergeCell ref="W638:X638"/>
    <mergeCell ref="Y638:Z638"/>
    <mergeCell ref="AA638:AB638"/>
    <mergeCell ref="AC638:AD638"/>
    <mergeCell ref="AE638:AF638"/>
    <mergeCell ref="AG638:AH638"/>
    <mergeCell ref="AI638:AJ638"/>
    <mergeCell ref="AK638:AL638"/>
    <mergeCell ref="AM638:AN638"/>
    <mergeCell ref="AO638:AP638"/>
    <mergeCell ref="AQ638:AR638"/>
    <mergeCell ref="AS638:AT638"/>
    <mergeCell ref="B638:C638"/>
    <mergeCell ref="D638:F638"/>
    <mergeCell ref="G638:H638"/>
    <mergeCell ref="K638:L638"/>
    <mergeCell ref="M638:N638"/>
    <mergeCell ref="O638:P638"/>
    <mergeCell ref="Q638:R638"/>
    <mergeCell ref="B639:C639"/>
    <mergeCell ref="D639:F639"/>
    <mergeCell ref="G639:H639"/>
    <mergeCell ref="K639:L639"/>
    <mergeCell ref="M639:N639"/>
    <mergeCell ref="O639:P639"/>
    <mergeCell ref="Q639:R639"/>
    <mergeCell ref="S639:T639"/>
    <mergeCell ref="U639:V639"/>
    <mergeCell ref="W639:X639"/>
    <mergeCell ref="Y639:Z639"/>
    <mergeCell ref="AA639:AB639"/>
    <mergeCell ref="AC639:AD639"/>
    <mergeCell ref="AE639:AF639"/>
    <mergeCell ref="AU638:AV638"/>
    <mergeCell ref="AW638:AX638"/>
    <mergeCell ref="AY638:AZ638"/>
    <mergeCell ref="BA638:BB638"/>
    <mergeCell ref="BC638:BD638"/>
    <mergeCell ref="BE638:BF638"/>
    <mergeCell ref="BG638:BH638"/>
    <mergeCell ref="B635:C635"/>
    <mergeCell ref="D635:F635"/>
    <mergeCell ref="G635:H635"/>
    <mergeCell ref="K635:L635"/>
    <mergeCell ref="M635:N635"/>
    <mergeCell ref="O635:P635"/>
    <mergeCell ref="Q635:R635"/>
    <mergeCell ref="B636:C636"/>
    <mergeCell ref="D636:F636"/>
    <mergeCell ref="G636:H636"/>
    <mergeCell ref="K636:L636"/>
    <mergeCell ref="M636:N636"/>
    <mergeCell ref="O636:P636"/>
    <mergeCell ref="Q636:R636"/>
    <mergeCell ref="S636:T636"/>
    <mergeCell ref="U636:V636"/>
    <mergeCell ref="W636:X636"/>
    <mergeCell ref="Y636:Z636"/>
    <mergeCell ref="AA636:AB636"/>
    <mergeCell ref="AC636:AD636"/>
    <mergeCell ref="AE636:AF636"/>
    <mergeCell ref="AU635:AV635"/>
    <mergeCell ref="AW635:AX635"/>
    <mergeCell ref="AY635:AZ635"/>
    <mergeCell ref="BA635:BB635"/>
    <mergeCell ref="BC635:BD635"/>
    <mergeCell ref="BE635:BF635"/>
    <mergeCell ref="BG635:BH635"/>
    <mergeCell ref="BS636:BT636"/>
    <mergeCell ref="BU636:CA636"/>
    <mergeCell ref="CB636:CH636"/>
    <mergeCell ref="BI635:BJ635"/>
    <mergeCell ref="BK635:BL635"/>
    <mergeCell ref="BM635:BN635"/>
    <mergeCell ref="BO635:BQ635"/>
    <mergeCell ref="BS635:BT635"/>
    <mergeCell ref="BU635:CA635"/>
    <mergeCell ref="CB635:CH635"/>
    <mergeCell ref="AU636:AV636"/>
    <mergeCell ref="AW636:AX636"/>
    <mergeCell ref="AG636:AH636"/>
    <mergeCell ref="AI636:AJ636"/>
    <mergeCell ref="AK636:AL636"/>
    <mergeCell ref="AM636:AN636"/>
    <mergeCell ref="AO636:AP636"/>
    <mergeCell ref="AQ636:AR636"/>
    <mergeCell ref="AS636:AT636"/>
    <mergeCell ref="AY641:AZ641"/>
    <mergeCell ref="BA641:BB641"/>
    <mergeCell ref="BC641:BD641"/>
    <mergeCell ref="BE641:BF641"/>
    <mergeCell ref="BG641:BH641"/>
    <mergeCell ref="BS642:BT642"/>
    <mergeCell ref="BU642:CA642"/>
    <mergeCell ref="CB642:CH642"/>
    <mergeCell ref="BI641:BJ641"/>
    <mergeCell ref="BK641:BL641"/>
    <mergeCell ref="BM641:BN641"/>
    <mergeCell ref="BO641:BQ641"/>
    <mergeCell ref="BS641:BT641"/>
    <mergeCell ref="BU641:CA641"/>
    <mergeCell ref="CB641:CH641"/>
    <mergeCell ref="BM636:BN636"/>
    <mergeCell ref="BO636:BQ636"/>
    <mergeCell ref="AY636:AZ636"/>
    <mergeCell ref="BA636:BB636"/>
    <mergeCell ref="BC636:BD636"/>
    <mergeCell ref="BE636:BF636"/>
    <mergeCell ref="BG636:BH636"/>
    <mergeCell ref="BI636:BJ636"/>
    <mergeCell ref="BK636:BL636"/>
    <mergeCell ref="S635:T635"/>
    <mergeCell ref="U635:V635"/>
    <mergeCell ref="W635:X635"/>
    <mergeCell ref="Y635:Z635"/>
    <mergeCell ref="AA635:AB635"/>
    <mergeCell ref="AC635:AD635"/>
    <mergeCell ref="AE635:AF635"/>
    <mergeCell ref="AG635:AH635"/>
    <mergeCell ref="AI635:AJ635"/>
    <mergeCell ref="AK635:AL635"/>
    <mergeCell ref="AM635:AN635"/>
    <mergeCell ref="AO635:AP635"/>
    <mergeCell ref="AQ635:AR635"/>
    <mergeCell ref="AS635:AT635"/>
    <mergeCell ref="S637:T637"/>
    <mergeCell ref="U637:V637"/>
    <mergeCell ref="W637:X637"/>
    <mergeCell ref="Y637:Z637"/>
    <mergeCell ref="AA637:AB637"/>
    <mergeCell ref="AC637:AD637"/>
    <mergeCell ref="AE637:AF637"/>
    <mergeCell ref="AG637:AH637"/>
    <mergeCell ref="AI637:AJ637"/>
    <mergeCell ref="AK637:AL637"/>
    <mergeCell ref="AM637:AN637"/>
    <mergeCell ref="AO637:AP637"/>
    <mergeCell ref="AQ637:AR637"/>
    <mergeCell ref="AS637:AT637"/>
    <mergeCell ref="BI637:BJ637"/>
    <mergeCell ref="BK637:BL637"/>
    <mergeCell ref="BM637:BN637"/>
    <mergeCell ref="BO637:BQ637"/>
    <mergeCell ref="BS637:BT637"/>
    <mergeCell ref="BU637:CA637"/>
    <mergeCell ref="CB637:CH637"/>
    <mergeCell ref="AU637:AV637"/>
    <mergeCell ref="AW637:AX637"/>
    <mergeCell ref="AY637:AZ637"/>
    <mergeCell ref="BA637:BB637"/>
    <mergeCell ref="BC637:BD637"/>
    <mergeCell ref="BO634:BQ634"/>
    <mergeCell ref="BS634:BT634"/>
    <mergeCell ref="BU634:CA634"/>
    <mergeCell ref="CB634:CH634"/>
    <mergeCell ref="AU634:AV634"/>
    <mergeCell ref="AW634:AX634"/>
    <mergeCell ref="AY634:AZ634"/>
    <mergeCell ref="BA634:BB634"/>
    <mergeCell ref="BC634:BD634"/>
    <mergeCell ref="BE634:BF634"/>
    <mergeCell ref="BG634:BH634"/>
    <mergeCell ref="B634:C634"/>
    <mergeCell ref="D634:F634"/>
    <mergeCell ref="G634:H634"/>
    <mergeCell ref="K634:L634"/>
    <mergeCell ref="M634:N634"/>
    <mergeCell ref="O634:P634"/>
    <mergeCell ref="Q634:R634"/>
    <mergeCell ref="BM642:BN642"/>
    <mergeCell ref="BO642:BQ642"/>
    <mergeCell ref="AY642:AZ642"/>
    <mergeCell ref="BA642:BB642"/>
    <mergeCell ref="BC642:BD642"/>
    <mergeCell ref="BE642:BF642"/>
    <mergeCell ref="BG642:BH642"/>
    <mergeCell ref="BI642:BJ642"/>
    <mergeCell ref="BK642:BL642"/>
    <mergeCell ref="S641:T641"/>
    <mergeCell ref="U641:V641"/>
    <mergeCell ref="W641:X641"/>
    <mergeCell ref="Y641:Z641"/>
    <mergeCell ref="AA641:AB641"/>
    <mergeCell ref="AC641:AD641"/>
    <mergeCell ref="AE641:AF641"/>
    <mergeCell ref="AG641:AH641"/>
    <mergeCell ref="AI641:AJ641"/>
    <mergeCell ref="AK641:AL641"/>
    <mergeCell ref="AM641:AN641"/>
    <mergeCell ref="AO641:AP641"/>
    <mergeCell ref="AQ641:AR641"/>
    <mergeCell ref="AS641:AT641"/>
    <mergeCell ref="B641:C641"/>
    <mergeCell ref="D641:F641"/>
    <mergeCell ref="G641:H641"/>
    <mergeCell ref="K641:L641"/>
    <mergeCell ref="M641:N641"/>
    <mergeCell ref="O641:P641"/>
    <mergeCell ref="Q641:R641"/>
    <mergeCell ref="B642:C642"/>
    <mergeCell ref="D642:F642"/>
    <mergeCell ref="G642:H642"/>
    <mergeCell ref="K642:L642"/>
    <mergeCell ref="M642:N642"/>
    <mergeCell ref="O642:P642"/>
    <mergeCell ref="Q642:R642"/>
    <mergeCell ref="S642:T642"/>
    <mergeCell ref="U642:V642"/>
    <mergeCell ref="W642:X642"/>
    <mergeCell ref="Y642:Z642"/>
    <mergeCell ref="AA642:AB642"/>
    <mergeCell ref="AC642:AD642"/>
    <mergeCell ref="AE642:AF642"/>
    <mergeCell ref="AU641:AV641"/>
    <mergeCell ref="AW641:AX641"/>
    <mergeCell ref="B631:C631"/>
    <mergeCell ref="D631:F631"/>
    <mergeCell ref="G631:H631"/>
    <mergeCell ref="K631:L631"/>
    <mergeCell ref="M631:N631"/>
    <mergeCell ref="O631:P631"/>
    <mergeCell ref="Q631:R631"/>
    <mergeCell ref="AU633:AV633"/>
    <mergeCell ref="AW633:AX633"/>
    <mergeCell ref="AG633:AH633"/>
    <mergeCell ref="AI633:AJ633"/>
    <mergeCell ref="AK633:AL633"/>
    <mergeCell ref="AM633:AN633"/>
    <mergeCell ref="AO633:AP633"/>
    <mergeCell ref="AQ633:AR633"/>
    <mergeCell ref="AS633:AT633"/>
    <mergeCell ref="S634:T634"/>
    <mergeCell ref="U634:V634"/>
    <mergeCell ref="W634:X634"/>
    <mergeCell ref="Y634:Z634"/>
    <mergeCell ref="AA634:AB634"/>
    <mergeCell ref="AC634:AD634"/>
    <mergeCell ref="AE634:AF634"/>
    <mergeCell ref="AG634:AH634"/>
    <mergeCell ref="AI634:AJ634"/>
    <mergeCell ref="AK634:AL634"/>
    <mergeCell ref="AM634:AN634"/>
    <mergeCell ref="AO634:AP634"/>
    <mergeCell ref="AQ634:AR634"/>
    <mergeCell ref="AS634:AT634"/>
    <mergeCell ref="BI634:BJ634"/>
    <mergeCell ref="BK634:BL634"/>
    <mergeCell ref="BM634:BN634"/>
    <mergeCell ref="BS630:BT630"/>
    <mergeCell ref="BU630:CA630"/>
    <mergeCell ref="CB630:CH630"/>
    <mergeCell ref="BI629:BJ629"/>
    <mergeCell ref="BK629:BL629"/>
    <mergeCell ref="BM629:BN629"/>
    <mergeCell ref="BO629:BQ629"/>
    <mergeCell ref="BS629:BT629"/>
    <mergeCell ref="BU629:CA629"/>
    <mergeCell ref="CB629:CH629"/>
    <mergeCell ref="AU630:AV630"/>
    <mergeCell ref="AW630:AX630"/>
    <mergeCell ref="AG630:AH630"/>
    <mergeCell ref="AI630:AJ630"/>
    <mergeCell ref="AK630:AL630"/>
    <mergeCell ref="AM630:AN630"/>
    <mergeCell ref="AO630:AP630"/>
    <mergeCell ref="AQ630:AR630"/>
    <mergeCell ref="AS630:AT630"/>
    <mergeCell ref="S631:T631"/>
    <mergeCell ref="U631:V631"/>
    <mergeCell ref="W631:X631"/>
    <mergeCell ref="Y631:Z631"/>
    <mergeCell ref="AA631:AB631"/>
    <mergeCell ref="AC631:AD631"/>
    <mergeCell ref="AE631:AF631"/>
    <mergeCell ref="AG631:AH631"/>
    <mergeCell ref="AI631:AJ631"/>
    <mergeCell ref="AK631:AL631"/>
    <mergeCell ref="AM631:AN631"/>
    <mergeCell ref="AO631:AP631"/>
    <mergeCell ref="AQ631:AR631"/>
    <mergeCell ref="AS631:AT631"/>
    <mergeCell ref="BI631:BJ631"/>
    <mergeCell ref="BK631:BL631"/>
    <mergeCell ref="BM631:BN631"/>
    <mergeCell ref="BO631:BQ631"/>
    <mergeCell ref="BS631:BT631"/>
    <mergeCell ref="BU631:CA631"/>
    <mergeCell ref="CB631:CH631"/>
    <mergeCell ref="AU631:AV631"/>
    <mergeCell ref="AW631:AX631"/>
    <mergeCell ref="AY631:AZ631"/>
    <mergeCell ref="BA631:BB631"/>
    <mergeCell ref="BC631:BD631"/>
    <mergeCell ref="BE631:BF631"/>
    <mergeCell ref="BG631:BH631"/>
    <mergeCell ref="BE628:BF628"/>
    <mergeCell ref="BG628:BH628"/>
    <mergeCell ref="B628:C628"/>
    <mergeCell ref="D628:F628"/>
    <mergeCell ref="G628:H628"/>
    <mergeCell ref="K628:L628"/>
    <mergeCell ref="M628:N628"/>
    <mergeCell ref="O628:P628"/>
    <mergeCell ref="Q628:R628"/>
    <mergeCell ref="BM630:BN630"/>
    <mergeCell ref="BO630:BQ630"/>
    <mergeCell ref="AY630:AZ630"/>
    <mergeCell ref="BA630:BB630"/>
    <mergeCell ref="BC630:BD630"/>
    <mergeCell ref="BE630:BF630"/>
    <mergeCell ref="BG630:BH630"/>
    <mergeCell ref="BI630:BJ630"/>
    <mergeCell ref="BK630:BL630"/>
    <mergeCell ref="S629:T629"/>
    <mergeCell ref="U629:V629"/>
    <mergeCell ref="W629:X629"/>
    <mergeCell ref="Y629:Z629"/>
    <mergeCell ref="AA629:AB629"/>
    <mergeCell ref="AC629:AD629"/>
    <mergeCell ref="AE629:AF629"/>
    <mergeCell ref="AG629:AH629"/>
    <mergeCell ref="AI629:AJ629"/>
    <mergeCell ref="AK629:AL629"/>
    <mergeCell ref="AM629:AN629"/>
    <mergeCell ref="AO629:AP629"/>
    <mergeCell ref="AQ629:AR629"/>
    <mergeCell ref="AS629:AT629"/>
    <mergeCell ref="B629:C629"/>
    <mergeCell ref="D629:F629"/>
    <mergeCell ref="G629:H629"/>
    <mergeCell ref="K629:L629"/>
    <mergeCell ref="M629:N629"/>
    <mergeCell ref="O629:P629"/>
    <mergeCell ref="Q629:R629"/>
    <mergeCell ref="B630:C630"/>
    <mergeCell ref="D630:F630"/>
    <mergeCell ref="G630:H630"/>
    <mergeCell ref="K630:L630"/>
    <mergeCell ref="M630:N630"/>
    <mergeCell ref="O630:P630"/>
    <mergeCell ref="Q630:R630"/>
    <mergeCell ref="S630:T630"/>
    <mergeCell ref="U630:V630"/>
    <mergeCell ref="W630:X630"/>
    <mergeCell ref="Y630:Z630"/>
    <mergeCell ref="AA630:AB630"/>
    <mergeCell ref="AC630:AD630"/>
    <mergeCell ref="AE630:AF630"/>
    <mergeCell ref="AU629:AV629"/>
    <mergeCell ref="AW629:AX629"/>
    <mergeCell ref="AY629:AZ629"/>
    <mergeCell ref="BA629:BB629"/>
    <mergeCell ref="BC629:BD629"/>
    <mergeCell ref="BE629:BF629"/>
    <mergeCell ref="BG629:BH629"/>
    <mergeCell ref="B626:C626"/>
    <mergeCell ref="D626:F626"/>
    <mergeCell ref="G626:H626"/>
    <mergeCell ref="K626:L626"/>
    <mergeCell ref="M626:N626"/>
    <mergeCell ref="O626:P626"/>
    <mergeCell ref="Q626:R626"/>
    <mergeCell ref="B627:C627"/>
    <mergeCell ref="D627:F627"/>
    <mergeCell ref="G627:H627"/>
    <mergeCell ref="K627:L627"/>
    <mergeCell ref="M627:N627"/>
    <mergeCell ref="O627:P627"/>
    <mergeCell ref="Q627:R627"/>
    <mergeCell ref="S627:T627"/>
    <mergeCell ref="U627:V627"/>
    <mergeCell ref="W627:X627"/>
    <mergeCell ref="Y627:Z627"/>
    <mergeCell ref="AA627:AB627"/>
    <mergeCell ref="AC627:AD627"/>
    <mergeCell ref="AE627:AF627"/>
    <mergeCell ref="AU626:AV626"/>
    <mergeCell ref="AW626:AX626"/>
    <mergeCell ref="AY626:AZ626"/>
    <mergeCell ref="BA626:BB626"/>
    <mergeCell ref="BC626:BD626"/>
    <mergeCell ref="BE626:BF626"/>
    <mergeCell ref="BG626:BH626"/>
    <mergeCell ref="BS627:BT627"/>
    <mergeCell ref="BU627:CA627"/>
    <mergeCell ref="CB627:CH627"/>
    <mergeCell ref="BI626:BJ626"/>
    <mergeCell ref="BK626:BL626"/>
    <mergeCell ref="BM626:BN626"/>
    <mergeCell ref="BO626:BQ626"/>
    <mergeCell ref="BS626:BT626"/>
    <mergeCell ref="BU626:CA626"/>
    <mergeCell ref="CB626:CH626"/>
    <mergeCell ref="AU627:AV627"/>
    <mergeCell ref="AW627:AX627"/>
    <mergeCell ref="AG627:AH627"/>
    <mergeCell ref="AI627:AJ627"/>
    <mergeCell ref="AK627:AL627"/>
    <mergeCell ref="AM627:AN627"/>
    <mergeCell ref="AO627:AP627"/>
    <mergeCell ref="AQ627:AR627"/>
    <mergeCell ref="AS627:AT627"/>
    <mergeCell ref="AY632:AZ632"/>
    <mergeCell ref="BA632:BB632"/>
    <mergeCell ref="BC632:BD632"/>
    <mergeCell ref="BE632:BF632"/>
    <mergeCell ref="BG632:BH632"/>
    <mergeCell ref="BS633:BT633"/>
    <mergeCell ref="BU633:CA633"/>
    <mergeCell ref="CB633:CH633"/>
    <mergeCell ref="BI632:BJ632"/>
    <mergeCell ref="BK632:BL632"/>
    <mergeCell ref="BM632:BN632"/>
    <mergeCell ref="BO632:BQ632"/>
    <mergeCell ref="BS632:BT632"/>
    <mergeCell ref="BU632:CA632"/>
    <mergeCell ref="CB632:CH632"/>
    <mergeCell ref="BM627:BN627"/>
    <mergeCell ref="BO627:BQ627"/>
    <mergeCell ref="AY627:AZ627"/>
    <mergeCell ref="BA627:BB627"/>
    <mergeCell ref="BC627:BD627"/>
    <mergeCell ref="BE627:BF627"/>
    <mergeCell ref="BG627:BH627"/>
    <mergeCell ref="BI627:BJ627"/>
    <mergeCell ref="BK627:BL627"/>
    <mergeCell ref="S626:T626"/>
    <mergeCell ref="U626:V626"/>
    <mergeCell ref="W626:X626"/>
    <mergeCell ref="Y626:Z626"/>
    <mergeCell ref="AA626:AB626"/>
    <mergeCell ref="AC626:AD626"/>
    <mergeCell ref="AE626:AF626"/>
    <mergeCell ref="AG626:AH626"/>
    <mergeCell ref="AI626:AJ626"/>
    <mergeCell ref="AK626:AL626"/>
    <mergeCell ref="AM626:AN626"/>
    <mergeCell ref="AO626:AP626"/>
    <mergeCell ref="AQ626:AR626"/>
    <mergeCell ref="AS626:AT626"/>
    <mergeCell ref="S628:T628"/>
    <mergeCell ref="U628:V628"/>
    <mergeCell ref="W628:X628"/>
    <mergeCell ref="Y628:Z628"/>
    <mergeCell ref="AA628:AB628"/>
    <mergeCell ref="AC628:AD628"/>
    <mergeCell ref="AE628:AF628"/>
    <mergeCell ref="AG628:AH628"/>
    <mergeCell ref="AI628:AJ628"/>
    <mergeCell ref="AK628:AL628"/>
    <mergeCell ref="AM628:AN628"/>
    <mergeCell ref="AO628:AP628"/>
    <mergeCell ref="AQ628:AR628"/>
    <mergeCell ref="AS628:AT628"/>
    <mergeCell ref="BI628:BJ628"/>
    <mergeCell ref="BK628:BL628"/>
    <mergeCell ref="BM628:BN628"/>
    <mergeCell ref="BO628:BQ628"/>
    <mergeCell ref="BS628:BT628"/>
    <mergeCell ref="BU628:CA628"/>
    <mergeCell ref="CB628:CH628"/>
    <mergeCell ref="AU628:AV628"/>
    <mergeCell ref="AW628:AX628"/>
    <mergeCell ref="AY628:AZ628"/>
    <mergeCell ref="BA628:BB628"/>
    <mergeCell ref="BC628:BD628"/>
    <mergeCell ref="BO625:BQ625"/>
    <mergeCell ref="BS625:BT625"/>
    <mergeCell ref="BU625:CA625"/>
    <mergeCell ref="CB625:CH625"/>
    <mergeCell ref="AU625:AV625"/>
    <mergeCell ref="AW625:AX625"/>
    <mergeCell ref="AY625:AZ625"/>
    <mergeCell ref="BA625:BB625"/>
    <mergeCell ref="BC625:BD625"/>
    <mergeCell ref="BE625:BF625"/>
    <mergeCell ref="BG625:BH625"/>
    <mergeCell ref="B625:C625"/>
    <mergeCell ref="D625:F625"/>
    <mergeCell ref="G625:H625"/>
    <mergeCell ref="K625:L625"/>
    <mergeCell ref="M625:N625"/>
    <mergeCell ref="O625:P625"/>
    <mergeCell ref="Q625:R625"/>
    <mergeCell ref="BM633:BN633"/>
    <mergeCell ref="BO633:BQ633"/>
    <mergeCell ref="AY633:AZ633"/>
    <mergeCell ref="BA633:BB633"/>
    <mergeCell ref="BC633:BD633"/>
    <mergeCell ref="BE633:BF633"/>
    <mergeCell ref="BG633:BH633"/>
    <mergeCell ref="BI633:BJ633"/>
    <mergeCell ref="BK633:BL633"/>
    <mergeCell ref="S632:T632"/>
    <mergeCell ref="U632:V632"/>
    <mergeCell ref="W632:X632"/>
    <mergeCell ref="Y632:Z632"/>
    <mergeCell ref="AA632:AB632"/>
    <mergeCell ref="AC632:AD632"/>
    <mergeCell ref="AE632:AF632"/>
    <mergeCell ref="AG632:AH632"/>
    <mergeCell ref="AI632:AJ632"/>
    <mergeCell ref="AK632:AL632"/>
    <mergeCell ref="AM632:AN632"/>
    <mergeCell ref="AO632:AP632"/>
    <mergeCell ref="AQ632:AR632"/>
    <mergeCell ref="AS632:AT632"/>
    <mergeCell ref="B632:C632"/>
    <mergeCell ref="D632:F632"/>
    <mergeCell ref="G632:H632"/>
    <mergeCell ref="K632:L632"/>
    <mergeCell ref="M632:N632"/>
    <mergeCell ref="O632:P632"/>
    <mergeCell ref="Q632:R632"/>
    <mergeCell ref="B633:C633"/>
    <mergeCell ref="D633:F633"/>
    <mergeCell ref="G633:H633"/>
    <mergeCell ref="K633:L633"/>
    <mergeCell ref="M633:N633"/>
    <mergeCell ref="O633:P633"/>
    <mergeCell ref="Q633:R633"/>
    <mergeCell ref="S633:T633"/>
    <mergeCell ref="U633:V633"/>
    <mergeCell ref="W633:X633"/>
    <mergeCell ref="Y633:Z633"/>
    <mergeCell ref="AA633:AB633"/>
    <mergeCell ref="AC633:AD633"/>
    <mergeCell ref="AE633:AF633"/>
    <mergeCell ref="AU632:AV632"/>
    <mergeCell ref="AW632:AX632"/>
    <mergeCell ref="B622:C622"/>
    <mergeCell ref="D622:F622"/>
    <mergeCell ref="G622:H622"/>
    <mergeCell ref="K622:L622"/>
    <mergeCell ref="M622:N622"/>
    <mergeCell ref="O622:P622"/>
    <mergeCell ref="Q622:R622"/>
    <mergeCell ref="AU624:AV624"/>
    <mergeCell ref="AW624:AX624"/>
    <mergeCell ref="AG624:AH624"/>
    <mergeCell ref="AI624:AJ624"/>
    <mergeCell ref="AK624:AL624"/>
    <mergeCell ref="AM624:AN624"/>
    <mergeCell ref="AO624:AP624"/>
    <mergeCell ref="AQ624:AR624"/>
    <mergeCell ref="AS624:AT624"/>
    <mergeCell ref="S625:T625"/>
    <mergeCell ref="U625:V625"/>
    <mergeCell ref="W625:X625"/>
    <mergeCell ref="Y625:Z625"/>
    <mergeCell ref="AA625:AB625"/>
    <mergeCell ref="AC625:AD625"/>
    <mergeCell ref="AE625:AF625"/>
    <mergeCell ref="AG625:AH625"/>
    <mergeCell ref="AI625:AJ625"/>
    <mergeCell ref="AK625:AL625"/>
    <mergeCell ref="AM625:AN625"/>
    <mergeCell ref="AO625:AP625"/>
    <mergeCell ref="AQ625:AR625"/>
    <mergeCell ref="AS625:AT625"/>
    <mergeCell ref="BI625:BJ625"/>
    <mergeCell ref="BK625:BL625"/>
    <mergeCell ref="BM625:BN625"/>
    <mergeCell ref="BS621:BT621"/>
    <mergeCell ref="BU621:CA621"/>
    <mergeCell ref="CB621:CH621"/>
    <mergeCell ref="BI620:BJ620"/>
    <mergeCell ref="BK620:BL620"/>
    <mergeCell ref="BM620:BN620"/>
    <mergeCell ref="BO620:BQ620"/>
    <mergeCell ref="BS620:BT620"/>
    <mergeCell ref="BU620:CA620"/>
    <mergeCell ref="CB620:CH620"/>
    <mergeCell ref="AU621:AV621"/>
    <mergeCell ref="AW621:AX621"/>
    <mergeCell ref="AG621:AH621"/>
    <mergeCell ref="AI621:AJ621"/>
    <mergeCell ref="AK621:AL621"/>
    <mergeCell ref="AM621:AN621"/>
    <mergeCell ref="AO621:AP621"/>
    <mergeCell ref="AQ621:AR621"/>
    <mergeCell ref="AS621:AT621"/>
    <mergeCell ref="S622:T622"/>
    <mergeCell ref="U622:V622"/>
    <mergeCell ref="W622:X622"/>
    <mergeCell ref="Y622:Z622"/>
    <mergeCell ref="AA622:AB622"/>
    <mergeCell ref="AC622:AD622"/>
    <mergeCell ref="AE622:AF622"/>
    <mergeCell ref="AG622:AH622"/>
    <mergeCell ref="AI622:AJ622"/>
    <mergeCell ref="AK622:AL622"/>
    <mergeCell ref="AM622:AN622"/>
    <mergeCell ref="AO622:AP622"/>
    <mergeCell ref="AQ622:AR622"/>
    <mergeCell ref="AS622:AT622"/>
    <mergeCell ref="BI622:BJ622"/>
    <mergeCell ref="BK622:BL622"/>
    <mergeCell ref="BM622:BN622"/>
    <mergeCell ref="BO622:BQ622"/>
    <mergeCell ref="BS622:BT622"/>
    <mergeCell ref="BU622:CA622"/>
    <mergeCell ref="CB622:CH622"/>
    <mergeCell ref="AU622:AV622"/>
    <mergeCell ref="AW622:AX622"/>
    <mergeCell ref="AY622:AZ622"/>
    <mergeCell ref="BA622:BB622"/>
    <mergeCell ref="BC622:BD622"/>
    <mergeCell ref="BE622:BF622"/>
    <mergeCell ref="BG622:BH622"/>
    <mergeCell ref="BE619:BF619"/>
    <mergeCell ref="BG619:BH619"/>
    <mergeCell ref="B619:C619"/>
    <mergeCell ref="D619:F619"/>
    <mergeCell ref="G619:H619"/>
    <mergeCell ref="K619:L619"/>
    <mergeCell ref="M619:N619"/>
    <mergeCell ref="O619:P619"/>
    <mergeCell ref="Q619:R619"/>
    <mergeCell ref="BM621:BN621"/>
    <mergeCell ref="BO621:BQ621"/>
    <mergeCell ref="AY621:AZ621"/>
    <mergeCell ref="BA621:BB621"/>
    <mergeCell ref="BC621:BD621"/>
    <mergeCell ref="BE621:BF621"/>
    <mergeCell ref="BG621:BH621"/>
    <mergeCell ref="BI621:BJ621"/>
    <mergeCell ref="BK621:BL621"/>
    <mergeCell ref="S620:T620"/>
    <mergeCell ref="U620:V620"/>
    <mergeCell ref="W620:X620"/>
    <mergeCell ref="Y620:Z620"/>
    <mergeCell ref="AA620:AB620"/>
    <mergeCell ref="AC620:AD620"/>
    <mergeCell ref="AE620:AF620"/>
    <mergeCell ref="AG620:AH620"/>
    <mergeCell ref="AI620:AJ620"/>
    <mergeCell ref="AK620:AL620"/>
    <mergeCell ref="AM620:AN620"/>
    <mergeCell ref="AO620:AP620"/>
    <mergeCell ref="AQ620:AR620"/>
    <mergeCell ref="AS620:AT620"/>
    <mergeCell ref="B620:C620"/>
    <mergeCell ref="D620:F620"/>
    <mergeCell ref="G620:H620"/>
    <mergeCell ref="K620:L620"/>
    <mergeCell ref="M620:N620"/>
    <mergeCell ref="O620:P620"/>
    <mergeCell ref="Q620:R620"/>
    <mergeCell ref="B621:C621"/>
    <mergeCell ref="D621:F621"/>
    <mergeCell ref="G621:H621"/>
    <mergeCell ref="K621:L621"/>
    <mergeCell ref="M621:N621"/>
    <mergeCell ref="O621:P621"/>
    <mergeCell ref="Q621:R621"/>
    <mergeCell ref="S621:T621"/>
    <mergeCell ref="U621:V621"/>
    <mergeCell ref="W621:X621"/>
    <mergeCell ref="Y621:Z621"/>
    <mergeCell ref="AA621:AB621"/>
    <mergeCell ref="AC621:AD621"/>
    <mergeCell ref="AE621:AF621"/>
    <mergeCell ref="AU620:AV620"/>
    <mergeCell ref="AW620:AX620"/>
    <mergeCell ref="AY620:AZ620"/>
    <mergeCell ref="BA620:BB620"/>
    <mergeCell ref="BC620:BD620"/>
    <mergeCell ref="BE620:BF620"/>
    <mergeCell ref="BG620:BH620"/>
    <mergeCell ref="B617:C617"/>
    <mergeCell ref="D617:F617"/>
    <mergeCell ref="G617:H617"/>
    <mergeCell ref="K617:L617"/>
    <mergeCell ref="M617:N617"/>
    <mergeCell ref="O617:P617"/>
    <mergeCell ref="Q617:R617"/>
    <mergeCell ref="B618:C618"/>
    <mergeCell ref="D618:F618"/>
    <mergeCell ref="G618:H618"/>
    <mergeCell ref="K618:L618"/>
    <mergeCell ref="M618:N618"/>
    <mergeCell ref="O618:P618"/>
    <mergeCell ref="Q618:R618"/>
    <mergeCell ref="S618:T618"/>
    <mergeCell ref="U618:V618"/>
    <mergeCell ref="W618:X618"/>
    <mergeCell ref="Y618:Z618"/>
    <mergeCell ref="AA618:AB618"/>
    <mergeCell ref="AC618:AD618"/>
    <mergeCell ref="AE618:AF618"/>
    <mergeCell ref="AU617:AV617"/>
    <mergeCell ref="AW617:AX617"/>
    <mergeCell ref="AY617:AZ617"/>
    <mergeCell ref="BA617:BB617"/>
    <mergeCell ref="BC617:BD617"/>
    <mergeCell ref="BE617:BF617"/>
    <mergeCell ref="BG617:BH617"/>
    <mergeCell ref="BS618:BT618"/>
    <mergeCell ref="BU618:CA618"/>
    <mergeCell ref="CB618:CH618"/>
    <mergeCell ref="BI617:BJ617"/>
    <mergeCell ref="BK617:BL617"/>
    <mergeCell ref="BM617:BN617"/>
    <mergeCell ref="BO617:BQ617"/>
    <mergeCell ref="BS617:BT617"/>
    <mergeCell ref="BU617:CA617"/>
    <mergeCell ref="CB617:CH617"/>
    <mergeCell ref="AU618:AV618"/>
    <mergeCell ref="AW618:AX618"/>
    <mergeCell ref="AG618:AH618"/>
    <mergeCell ref="AI618:AJ618"/>
    <mergeCell ref="AK618:AL618"/>
    <mergeCell ref="AM618:AN618"/>
    <mergeCell ref="AO618:AP618"/>
    <mergeCell ref="AQ618:AR618"/>
    <mergeCell ref="AS618:AT618"/>
    <mergeCell ref="AY623:AZ623"/>
    <mergeCell ref="BA623:BB623"/>
    <mergeCell ref="BC623:BD623"/>
    <mergeCell ref="BE623:BF623"/>
    <mergeCell ref="BG623:BH623"/>
    <mergeCell ref="BS624:BT624"/>
    <mergeCell ref="BU624:CA624"/>
    <mergeCell ref="CB624:CH624"/>
    <mergeCell ref="BI623:BJ623"/>
    <mergeCell ref="BK623:BL623"/>
    <mergeCell ref="BM623:BN623"/>
    <mergeCell ref="BO623:BQ623"/>
    <mergeCell ref="BS623:BT623"/>
    <mergeCell ref="BU623:CA623"/>
    <mergeCell ref="CB623:CH623"/>
    <mergeCell ref="BM618:BN618"/>
    <mergeCell ref="BO618:BQ618"/>
    <mergeCell ref="AY618:AZ618"/>
    <mergeCell ref="BA618:BB618"/>
    <mergeCell ref="BC618:BD618"/>
    <mergeCell ref="BE618:BF618"/>
    <mergeCell ref="BG618:BH618"/>
    <mergeCell ref="BI618:BJ618"/>
    <mergeCell ref="BK618:BL618"/>
    <mergeCell ref="S617:T617"/>
    <mergeCell ref="U617:V617"/>
    <mergeCell ref="W617:X617"/>
    <mergeCell ref="Y617:Z617"/>
    <mergeCell ref="AA617:AB617"/>
    <mergeCell ref="AC617:AD617"/>
    <mergeCell ref="AE617:AF617"/>
    <mergeCell ref="AG617:AH617"/>
    <mergeCell ref="AI617:AJ617"/>
    <mergeCell ref="AK617:AL617"/>
    <mergeCell ref="AM617:AN617"/>
    <mergeCell ref="AO617:AP617"/>
    <mergeCell ref="AQ617:AR617"/>
    <mergeCell ref="AS617:AT617"/>
    <mergeCell ref="S619:T619"/>
    <mergeCell ref="U619:V619"/>
    <mergeCell ref="W619:X619"/>
    <mergeCell ref="Y619:Z619"/>
    <mergeCell ref="AA619:AB619"/>
    <mergeCell ref="AC619:AD619"/>
    <mergeCell ref="AE619:AF619"/>
    <mergeCell ref="AG619:AH619"/>
    <mergeCell ref="AI619:AJ619"/>
    <mergeCell ref="AK619:AL619"/>
    <mergeCell ref="AM619:AN619"/>
    <mergeCell ref="AO619:AP619"/>
    <mergeCell ref="AQ619:AR619"/>
    <mergeCell ref="AS619:AT619"/>
    <mergeCell ref="BI619:BJ619"/>
    <mergeCell ref="BK619:BL619"/>
    <mergeCell ref="BM619:BN619"/>
    <mergeCell ref="BO619:BQ619"/>
    <mergeCell ref="BS619:BT619"/>
    <mergeCell ref="BU619:CA619"/>
    <mergeCell ref="CB619:CH619"/>
    <mergeCell ref="AU619:AV619"/>
    <mergeCell ref="AW619:AX619"/>
    <mergeCell ref="AY619:AZ619"/>
    <mergeCell ref="BA619:BB619"/>
    <mergeCell ref="BC619:BD619"/>
    <mergeCell ref="BO616:BQ616"/>
    <mergeCell ref="BS616:BT616"/>
    <mergeCell ref="BU616:CA616"/>
    <mergeCell ref="CB616:CH616"/>
    <mergeCell ref="AU616:AV616"/>
    <mergeCell ref="AW616:AX616"/>
    <mergeCell ref="AY616:AZ616"/>
    <mergeCell ref="BA616:BB616"/>
    <mergeCell ref="BC616:BD616"/>
    <mergeCell ref="BE616:BF616"/>
    <mergeCell ref="BG616:BH616"/>
    <mergeCell ref="B616:C616"/>
    <mergeCell ref="D616:F616"/>
    <mergeCell ref="G616:H616"/>
    <mergeCell ref="K616:L616"/>
    <mergeCell ref="M616:N616"/>
    <mergeCell ref="O616:P616"/>
    <mergeCell ref="Q616:R616"/>
    <mergeCell ref="BM624:BN624"/>
    <mergeCell ref="BO624:BQ624"/>
    <mergeCell ref="AY624:AZ624"/>
    <mergeCell ref="BA624:BB624"/>
    <mergeCell ref="BC624:BD624"/>
    <mergeCell ref="BE624:BF624"/>
    <mergeCell ref="BG624:BH624"/>
    <mergeCell ref="BI624:BJ624"/>
    <mergeCell ref="BK624:BL624"/>
    <mergeCell ref="S623:T623"/>
    <mergeCell ref="U623:V623"/>
    <mergeCell ref="W623:X623"/>
    <mergeCell ref="Y623:Z623"/>
    <mergeCell ref="AA623:AB623"/>
    <mergeCell ref="AC623:AD623"/>
    <mergeCell ref="AE623:AF623"/>
    <mergeCell ref="AG623:AH623"/>
    <mergeCell ref="AI623:AJ623"/>
    <mergeCell ref="AK623:AL623"/>
    <mergeCell ref="AM623:AN623"/>
    <mergeCell ref="AO623:AP623"/>
    <mergeCell ref="AQ623:AR623"/>
    <mergeCell ref="AS623:AT623"/>
    <mergeCell ref="B623:C623"/>
    <mergeCell ref="D623:F623"/>
    <mergeCell ref="G623:H623"/>
    <mergeCell ref="K623:L623"/>
    <mergeCell ref="M623:N623"/>
    <mergeCell ref="O623:P623"/>
    <mergeCell ref="Q623:R623"/>
    <mergeCell ref="B624:C624"/>
    <mergeCell ref="D624:F624"/>
    <mergeCell ref="G624:H624"/>
    <mergeCell ref="K624:L624"/>
    <mergeCell ref="M624:N624"/>
    <mergeCell ref="O624:P624"/>
    <mergeCell ref="Q624:R624"/>
    <mergeCell ref="S624:T624"/>
    <mergeCell ref="U624:V624"/>
    <mergeCell ref="W624:X624"/>
    <mergeCell ref="Y624:Z624"/>
    <mergeCell ref="AA624:AB624"/>
    <mergeCell ref="AC624:AD624"/>
    <mergeCell ref="AE624:AF624"/>
    <mergeCell ref="AU623:AV623"/>
    <mergeCell ref="AW623:AX623"/>
    <mergeCell ref="B613:C613"/>
    <mergeCell ref="D613:F613"/>
    <mergeCell ref="G613:H613"/>
    <mergeCell ref="K613:L613"/>
    <mergeCell ref="M613:N613"/>
    <mergeCell ref="O613:P613"/>
    <mergeCell ref="Q613:R613"/>
    <mergeCell ref="AU615:AV615"/>
    <mergeCell ref="AW615:AX615"/>
    <mergeCell ref="AG615:AH615"/>
    <mergeCell ref="AI615:AJ615"/>
    <mergeCell ref="AK615:AL615"/>
    <mergeCell ref="AM615:AN615"/>
    <mergeCell ref="AO615:AP615"/>
    <mergeCell ref="AQ615:AR615"/>
    <mergeCell ref="AS615:AT615"/>
    <mergeCell ref="S616:T616"/>
    <mergeCell ref="U616:V616"/>
    <mergeCell ref="W616:X616"/>
    <mergeCell ref="Y616:Z616"/>
    <mergeCell ref="AA616:AB616"/>
    <mergeCell ref="AC616:AD616"/>
    <mergeCell ref="AE616:AF616"/>
    <mergeCell ref="AG616:AH616"/>
    <mergeCell ref="AI616:AJ616"/>
    <mergeCell ref="AK616:AL616"/>
    <mergeCell ref="AM616:AN616"/>
    <mergeCell ref="AO616:AP616"/>
    <mergeCell ref="AQ616:AR616"/>
    <mergeCell ref="AS616:AT616"/>
    <mergeCell ref="BI616:BJ616"/>
    <mergeCell ref="BK616:BL616"/>
    <mergeCell ref="BM616:BN616"/>
    <mergeCell ref="BS612:BT612"/>
    <mergeCell ref="BU612:CA612"/>
    <mergeCell ref="CB612:CH612"/>
    <mergeCell ref="BI611:BJ611"/>
    <mergeCell ref="BK611:BL611"/>
    <mergeCell ref="BM611:BN611"/>
    <mergeCell ref="BO611:BQ611"/>
    <mergeCell ref="BS611:BT611"/>
    <mergeCell ref="BU611:CA611"/>
    <mergeCell ref="CB611:CH611"/>
    <mergeCell ref="AU612:AV612"/>
    <mergeCell ref="AW612:AX612"/>
    <mergeCell ref="AG612:AH612"/>
    <mergeCell ref="AI612:AJ612"/>
    <mergeCell ref="AK612:AL612"/>
    <mergeCell ref="AM612:AN612"/>
    <mergeCell ref="AO612:AP612"/>
    <mergeCell ref="AQ612:AR612"/>
    <mergeCell ref="AS612:AT612"/>
    <mergeCell ref="S613:T613"/>
    <mergeCell ref="U613:V613"/>
    <mergeCell ref="W613:X613"/>
    <mergeCell ref="Y613:Z613"/>
    <mergeCell ref="AA613:AB613"/>
    <mergeCell ref="AC613:AD613"/>
    <mergeCell ref="AE613:AF613"/>
    <mergeCell ref="AG613:AH613"/>
    <mergeCell ref="AI613:AJ613"/>
    <mergeCell ref="AK613:AL613"/>
    <mergeCell ref="AM613:AN613"/>
    <mergeCell ref="AO613:AP613"/>
    <mergeCell ref="AQ613:AR613"/>
    <mergeCell ref="AS613:AT613"/>
    <mergeCell ref="BI613:BJ613"/>
    <mergeCell ref="BK613:BL613"/>
    <mergeCell ref="BM613:BN613"/>
    <mergeCell ref="BO613:BQ613"/>
    <mergeCell ref="BS613:BT613"/>
    <mergeCell ref="BU613:CA613"/>
    <mergeCell ref="CB613:CH613"/>
    <mergeCell ref="AU613:AV613"/>
    <mergeCell ref="AW613:AX613"/>
    <mergeCell ref="AY613:AZ613"/>
    <mergeCell ref="BA613:BB613"/>
    <mergeCell ref="BC613:BD613"/>
    <mergeCell ref="BE613:BF613"/>
    <mergeCell ref="BG613:BH613"/>
    <mergeCell ref="BE610:BF610"/>
    <mergeCell ref="BG610:BH610"/>
    <mergeCell ref="B610:C610"/>
    <mergeCell ref="D610:F610"/>
    <mergeCell ref="G610:H610"/>
    <mergeCell ref="K610:L610"/>
    <mergeCell ref="M610:N610"/>
    <mergeCell ref="O610:P610"/>
    <mergeCell ref="Q610:R610"/>
    <mergeCell ref="BM612:BN612"/>
    <mergeCell ref="BO612:BQ612"/>
    <mergeCell ref="AY612:AZ612"/>
    <mergeCell ref="BA612:BB612"/>
    <mergeCell ref="BC612:BD612"/>
    <mergeCell ref="BE612:BF612"/>
    <mergeCell ref="BG612:BH612"/>
    <mergeCell ref="BI612:BJ612"/>
    <mergeCell ref="BK612:BL612"/>
    <mergeCell ref="S611:T611"/>
    <mergeCell ref="U611:V611"/>
    <mergeCell ref="W611:X611"/>
    <mergeCell ref="Y611:Z611"/>
    <mergeCell ref="AA611:AB611"/>
    <mergeCell ref="AC611:AD611"/>
    <mergeCell ref="AE611:AF611"/>
    <mergeCell ref="AG611:AH611"/>
    <mergeCell ref="AI611:AJ611"/>
    <mergeCell ref="AK611:AL611"/>
    <mergeCell ref="AM611:AN611"/>
    <mergeCell ref="AO611:AP611"/>
    <mergeCell ref="AQ611:AR611"/>
    <mergeCell ref="AS611:AT611"/>
    <mergeCell ref="B611:C611"/>
    <mergeCell ref="D611:F611"/>
    <mergeCell ref="G611:H611"/>
    <mergeCell ref="K611:L611"/>
    <mergeCell ref="M611:N611"/>
    <mergeCell ref="O611:P611"/>
    <mergeCell ref="Q611:R611"/>
    <mergeCell ref="B612:C612"/>
    <mergeCell ref="D612:F612"/>
    <mergeCell ref="G612:H612"/>
    <mergeCell ref="K612:L612"/>
    <mergeCell ref="M612:N612"/>
    <mergeCell ref="O612:P612"/>
    <mergeCell ref="Q612:R612"/>
    <mergeCell ref="S612:T612"/>
    <mergeCell ref="U612:V612"/>
    <mergeCell ref="W612:X612"/>
    <mergeCell ref="Y612:Z612"/>
    <mergeCell ref="AA612:AB612"/>
    <mergeCell ref="AC612:AD612"/>
    <mergeCell ref="AE612:AF612"/>
    <mergeCell ref="AU611:AV611"/>
    <mergeCell ref="AW611:AX611"/>
    <mergeCell ref="AY611:AZ611"/>
    <mergeCell ref="BA611:BB611"/>
    <mergeCell ref="BC611:BD611"/>
    <mergeCell ref="BE611:BF611"/>
    <mergeCell ref="BG611:BH611"/>
    <mergeCell ref="B608:C608"/>
    <mergeCell ref="D608:F608"/>
    <mergeCell ref="G608:H608"/>
    <mergeCell ref="K608:L608"/>
    <mergeCell ref="M608:N608"/>
    <mergeCell ref="O608:P608"/>
    <mergeCell ref="Q608:R608"/>
    <mergeCell ref="B609:C609"/>
    <mergeCell ref="D609:F609"/>
    <mergeCell ref="G609:H609"/>
    <mergeCell ref="K609:L609"/>
    <mergeCell ref="M609:N609"/>
    <mergeCell ref="O609:P609"/>
    <mergeCell ref="Q609:R609"/>
    <mergeCell ref="S609:T609"/>
    <mergeCell ref="U609:V609"/>
    <mergeCell ref="W609:X609"/>
    <mergeCell ref="Y609:Z609"/>
    <mergeCell ref="AA609:AB609"/>
    <mergeCell ref="AC609:AD609"/>
    <mergeCell ref="AE609:AF609"/>
    <mergeCell ref="AU608:AV608"/>
    <mergeCell ref="AW608:AX608"/>
    <mergeCell ref="AY608:AZ608"/>
    <mergeCell ref="BA608:BB608"/>
    <mergeCell ref="BC608:BD608"/>
    <mergeCell ref="BE608:BF608"/>
    <mergeCell ref="BG608:BH608"/>
    <mergeCell ref="BS609:BT609"/>
    <mergeCell ref="BU609:CA609"/>
    <mergeCell ref="CB609:CH609"/>
    <mergeCell ref="BI608:BJ608"/>
    <mergeCell ref="BK608:BL608"/>
    <mergeCell ref="BM608:BN608"/>
    <mergeCell ref="BO608:BQ608"/>
    <mergeCell ref="BS608:BT608"/>
    <mergeCell ref="BU608:CA608"/>
    <mergeCell ref="CB608:CH608"/>
    <mergeCell ref="AU609:AV609"/>
    <mergeCell ref="AW609:AX609"/>
    <mergeCell ref="AG609:AH609"/>
    <mergeCell ref="AI609:AJ609"/>
    <mergeCell ref="AK609:AL609"/>
    <mergeCell ref="AM609:AN609"/>
    <mergeCell ref="AO609:AP609"/>
    <mergeCell ref="AQ609:AR609"/>
    <mergeCell ref="AS609:AT609"/>
    <mergeCell ref="AY614:AZ614"/>
    <mergeCell ref="BA614:BB614"/>
    <mergeCell ref="BC614:BD614"/>
    <mergeCell ref="BE614:BF614"/>
    <mergeCell ref="BG614:BH614"/>
    <mergeCell ref="BS615:BT615"/>
    <mergeCell ref="BU615:CA615"/>
    <mergeCell ref="CB615:CH615"/>
    <mergeCell ref="BI614:BJ614"/>
    <mergeCell ref="BK614:BL614"/>
    <mergeCell ref="BM614:BN614"/>
    <mergeCell ref="BO614:BQ614"/>
    <mergeCell ref="BS614:BT614"/>
    <mergeCell ref="BU614:CA614"/>
    <mergeCell ref="CB614:CH614"/>
    <mergeCell ref="BM609:BN609"/>
    <mergeCell ref="BO609:BQ609"/>
    <mergeCell ref="AY609:AZ609"/>
    <mergeCell ref="BA609:BB609"/>
    <mergeCell ref="BC609:BD609"/>
    <mergeCell ref="BE609:BF609"/>
    <mergeCell ref="BG609:BH609"/>
    <mergeCell ref="BI609:BJ609"/>
    <mergeCell ref="BK609:BL609"/>
    <mergeCell ref="S608:T608"/>
    <mergeCell ref="U608:V608"/>
    <mergeCell ref="W608:X608"/>
    <mergeCell ref="Y608:Z608"/>
    <mergeCell ref="AA608:AB608"/>
    <mergeCell ref="AC608:AD608"/>
    <mergeCell ref="AE608:AF608"/>
    <mergeCell ref="AG608:AH608"/>
    <mergeCell ref="AI608:AJ608"/>
    <mergeCell ref="AK608:AL608"/>
    <mergeCell ref="AM608:AN608"/>
    <mergeCell ref="AO608:AP608"/>
    <mergeCell ref="AQ608:AR608"/>
    <mergeCell ref="AS608:AT608"/>
    <mergeCell ref="S610:T610"/>
    <mergeCell ref="U610:V610"/>
    <mergeCell ref="W610:X610"/>
    <mergeCell ref="Y610:Z610"/>
    <mergeCell ref="AA610:AB610"/>
    <mergeCell ref="AC610:AD610"/>
    <mergeCell ref="AE610:AF610"/>
    <mergeCell ref="AG610:AH610"/>
    <mergeCell ref="AI610:AJ610"/>
    <mergeCell ref="AK610:AL610"/>
    <mergeCell ref="AM610:AN610"/>
    <mergeCell ref="AO610:AP610"/>
    <mergeCell ref="AQ610:AR610"/>
    <mergeCell ref="AS610:AT610"/>
    <mergeCell ref="BI610:BJ610"/>
    <mergeCell ref="BK610:BL610"/>
    <mergeCell ref="BM610:BN610"/>
    <mergeCell ref="BO610:BQ610"/>
    <mergeCell ref="BS610:BT610"/>
    <mergeCell ref="BU610:CA610"/>
    <mergeCell ref="CB610:CH610"/>
    <mergeCell ref="AU610:AV610"/>
    <mergeCell ref="AW610:AX610"/>
    <mergeCell ref="AY610:AZ610"/>
    <mergeCell ref="BA610:BB610"/>
    <mergeCell ref="BC610:BD610"/>
    <mergeCell ref="BO607:BQ607"/>
    <mergeCell ref="BS607:BT607"/>
    <mergeCell ref="BU607:CA607"/>
    <mergeCell ref="CB607:CH607"/>
    <mergeCell ref="AU607:AV607"/>
    <mergeCell ref="AW607:AX607"/>
    <mergeCell ref="AY607:AZ607"/>
    <mergeCell ref="BA607:BB607"/>
    <mergeCell ref="BC607:BD607"/>
    <mergeCell ref="BE607:BF607"/>
    <mergeCell ref="BG607:BH607"/>
    <mergeCell ref="B607:C607"/>
    <mergeCell ref="D607:F607"/>
    <mergeCell ref="G607:H607"/>
    <mergeCell ref="K607:L607"/>
    <mergeCell ref="M607:N607"/>
    <mergeCell ref="O607:P607"/>
    <mergeCell ref="Q607:R607"/>
    <mergeCell ref="BM615:BN615"/>
    <mergeCell ref="BO615:BQ615"/>
    <mergeCell ref="AY615:AZ615"/>
    <mergeCell ref="BA615:BB615"/>
    <mergeCell ref="BC615:BD615"/>
    <mergeCell ref="BE615:BF615"/>
    <mergeCell ref="BG615:BH615"/>
    <mergeCell ref="BI615:BJ615"/>
    <mergeCell ref="BK615:BL615"/>
    <mergeCell ref="S614:T614"/>
    <mergeCell ref="U614:V614"/>
    <mergeCell ref="W614:X614"/>
    <mergeCell ref="Y614:Z614"/>
    <mergeCell ref="AA614:AB614"/>
    <mergeCell ref="AC614:AD614"/>
    <mergeCell ref="AE614:AF614"/>
    <mergeCell ref="AG614:AH614"/>
    <mergeCell ref="AI614:AJ614"/>
    <mergeCell ref="AK614:AL614"/>
    <mergeCell ref="AM614:AN614"/>
    <mergeCell ref="AO614:AP614"/>
    <mergeCell ref="AQ614:AR614"/>
    <mergeCell ref="AS614:AT614"/>
    <mergeCell ref="B614:C614"/>
    <mergeCell ref="D614:F614"/>
    <mergeCell ref="G614:H614"/>
    <mergeCell ref="K614:L614"/>
    <mergeCell ref="M614:N614"/>
    <mergeCell ref="O614:P614"/>
    <mergeCell ref="Q614:R614"/>
    <mergeCell ref="B615:C615"/>
    <mergeCell ref="D615:F615"/>
    <mergeCell ref="G615:H615"/>
    <mergeCell ref="K615:L615"/>
    <mergeCell ref="M615:N615"/>
    <mergeCell ref="O615:P615"/>
    <mergeCell ref="Q615:R615"/>
    <mergeCell ref="S615:T615"/>
    <mergeCell ref="U615:V615"/>
    <mergeCell ref="W615:X615"/>
    <mergeCell ref="Y615:Z615"/>
    <mergeCell ref="AA615:AB615"/>
    <mergeCell ref="AC615:AD615"/>
    <mergeCell ref="AE615:AF615"/>
    <mergeCell ref="AU614:AV614"/>
    <mergeCell ref="AW614:AX614"/>
    <mergeCell ref="B604:C604"/>
    <mergeCell ref="D604:F604"/>
    <mergeCell ref="G604:H604"/>
    <mergeCell ref="K604:L604"/>
    <mergeCell ref="M604:N604"/>
    <mergeCell ref="O604:P604"/>
    <mergeCell ref="Q604:R604"/>
    <mergeCell ref="AU606:AV606"/>
    <mergeCell ref="AW606:AX606"/>
    <mergeCell ref="AG606:AH606"/>
    <mergeCell ref="AI606:AJ606"/>
    <mergeCell ref="AK606:AL606"/>
    <mergeCell ref="AM606:AN606"/>
    <mergeCell ref="AO606:AP606"/>
    <mergeCell ref="AQ606:AR606"/>
    <mergeCell ref="AS606:AT606"/>
    <mergeCell ref="S607:T607"/>
    <mergeCell ref="U607:V607"/>
    <mergeCell ref="W607:X607"/>
    <mergeCell ref="Y607:Z607"/>
    <mergeCell ref="AA607:AB607"/>
    <mergeCell ref="AC607:AD607"/>
    <mergeCell ref="AE607:AF607"/>
    <mergeCell ref="AG607:AH607"/>
    <mergeCell ref="AI607:AJ607"/>
    <mergeCell ref="AK607:AL607"/>
    <mergeCell ref="AM607:AN607"/>
    <mergeCell ref="AO607:AP607"/>
    <mergeCell ref="AQ607:AR607"/>
    <mergeCell ref="AS607:AT607"/>
    <mergeCell ref="BI607:BJ607"/>
    <mergeCell ref="BK607:BL607"/>
    <mergeCell ref="BM607:BN607"/>
    <mergeCell ref="BS603:BT603"/>
    <mergeCell ref="BU603:CA603"/>
    <mergeCell ref="CB603:CH603"/>
    <mergeCell ref="BI602:BJ602"/>
    <mergeCell ref="BK602:BL602"/>
    <mergeCell ref="BM602:BN602"/>
    <mergeCell ref="BO602:BQ602"/>
    <mergeCell ref="BS602:BT602"/>
    <mergeCell ref="BU602:CA602"/>
    <mergeCell ref="CB602:CH602"/>
    <mergeCell ref="AU603:AV603"/>
    <mergeCell ref="AW603:AX603"/>
    <mergeCell ref="AG603:AH603"/>
    <mergeCell ref="AI603:AJ603"/>
    <mergeCell ref="AK603:AL603"/>
    <mergeCell ref="AM603:AN603"/>
    <mergeCell ref="AO603:AP603"/>
    <mergeCell ref="AQ603:AR603"/>
    <mergeCell ref="AS603:AT603"/>
    <mergeCell ref="S604:T604"/>
    <mergeCell ref="U604:V604"/>
    <mergeCell ref="W604:X604"/>
    <mergeCell ref="Y604:Z604"/>
    <mergeCell ref="AA604:AB604"/>
    <mergeCell ref="AC604:AD604"/>
    <mergeCell ref="AE604:AF604"/>
    <mergeCell ref="AG604:AH604"/>
    <mergeCell ref="AI604:AJ604"/>
    <mergeCell ref="AK604:AL604"/>
    <mergeCell ref="AM604:AN604"/>
    <mergeCell ref="AO604:AP604"/>
    <mergeCell ref="AQ604:AR604"/>
    <mergeCell ref="AS604:AT604"/>
    <mergeCell ref="BI604:BJ604"/>
    <mergeCell ref="BK604:BL604"/>
    <mergeCell ref="BM604:BN604"/>
    <mergeCell ref="BO604:BQ604"/>
    <mergeCell ref="BS604:BT604"/>
    <mergeCell ref="BU604:CA604"/>
    <mergeCell ref="CB604:CH604"/>
    <mergeCell ref="AU604:AV604"/>
    <mergeCell ref="AW604:AX604"/>
    <mergeCell ref="AY604:AZ604"/>
    <mergeCell ref="BA604:BB604"/>
    <mergeCell ref="BC604:BD604"/>
    <mergeCell ref="BE604:BF604"/>
    <mergeCell ref="BG604:BH604"/>
    <mergeCell ref="BE601:BF601"/>
    <mergeCell ref="BG601:BH601"/>
    <mergeCell ref="B601:C601"/>
    <mergeCell ref="D601:F601"/>
    <mergeCell ref="G601:H601"/>
    <mergeCell ref="K601:L601"/>
    <mergeCell ref="M601:N601"/>
    <mergeCell ref="O601:P601"/>
    <mergeCell ref="Q601:R601"/>
    <mergeCell ref="BM603:BN603"/>
    <mergeCell ref="BO603:BQ603"/>
    <mergeCell ref="AY603:AZ603"/>
    <mergeCell ref="BA603:BB603"/>
    <mergeCell ref="BC603:BD603"/>
    <mergeCell ref="BE603:BF603"/>
    <mergeCell ref="BG603:BH603"/>
    <mergeCell ref="BI603:BJ603"/>
    <mergeCell ref="BK603:BL603"/>
    <mergeCell ref="S602:T602"/>
    <mergeCell ref="U602:V602"/>
    <mergeCell ref="W602:X602"/>
    <mergeCell ref="Y602:Z602"/>
    <mergeCell ref="AA602:AB602"/>
    <mergeCell ref="AC602:AD602"/>
    <mergeCell ref="AE602:AF602"/>
    <mergeCell ref="AG602:AH602"/>
    <mergeCell ref="AI602:AJ602"/>
    <mergeCell ref="AK602:AL602"/>
    <mergeCell ref="AM602:AN602"/>
    <mergeCell ref="AO602:AP602"/>
    <mergeCell ref="AQ602:AR602"/>
    <mergeCell ref="AS602:AT602"/>
    <mergeCell ref="B602:C602"/>
    <mergeCell ref="D602:F602"/>
    <mergeCell ref="G602:H602"/>
    <mergeCell ref="K602:L602"/>
    <mergeCell ref="M602:N602"/>
    <mergeCell ref="O602:P602"/>
    <mergeCell ref="Q602:R602"/>
    <mergeCell ref="B603:C603"/>
    <mergeCell ref="D603:F603"/>
    <mergeCell ref="G603:H603"/>
    <mergeCell ref="K603:L603"/>
    <mergeCell ref="M603:N603"/>
    <mergeCell ref="O603:P603"/>
    <mergeCell ref="Q603:R603"/>
    <mergeCell ref="S603:T603"/>
    <mergeCell ref="U603:V603"/>
    <mergeCell ref="W603:X603"/>
    <mergeCell ref="Y603:Z603"/>
    <mergeCell ref="AA603:AB603"/>
    <mergeCell ref="AC603:AD603"/>
    <mergeCell ref="AE603:AF603"/>
    <mergeCell ref="AU602:AV602"/>
    <mergeCell ref="AW602:AX602"/>
    <mergeCell ref="AY602:AZ602"/>
    <mergeCell ref="BA602:BB602"/>
    <mergeCell ref="BC602:BD602"/>
    <mergeCell ref="BE602:BF602"/>
    <mergeCell ref="BG602:BH602"/>
    <mergeCell ref="B599:C599"/>
    <mergeCell ref="D599:F599"/>
    <mergeCell ref="G599:H599"/>
    <mergeCell ref="K599:L599"/>
    <mergeCell ref="M599:N599"/>
    <mergeCell ref="O599:P599"/>
    <mergeCell ref="Q599:R599"/>
    <mergeCell ref="B600:C600"/>
    <mergeCell ref="D600:F600"/>
    <mergeCell ref="G600:H600"/>
    <mergeCell ref="K600:L600"/>
    <mergeCell ref="M600:N600"/>
    <mergeCell ref="O600:P600"/>
    <mergeCell ref="Q600:R600"/>
    <mergeCell ref="S600:T600"/>
    <mergeCell ref="U600:V600"/>
    <mergeCell ref="W600:X600"/>
    <mergeCell ref="Y600:Z600"/>
    <mergeCell ref="AA600:AB600"/>
    <mergeCell ref="AC600:AD600"/>
    <mergeCell ref="AE600:AF600"/>
    <mergeCell ref="AU599:AV599"/>
    <mergeCell ref="AW599:AX599"/>
    <mergeCell ref="AY599:AZ599"/>
    <mergeCell ref="BA599:BB599"/>
    <mergeCell ref="BC599:BD599"/>
    <mergeCell ref="BE599:BF599"/>
    <mergeCell ref="BG599:BH599"/>
    <mergeCell ref="BS600:BT600"/>
    <mergeCell ref="BU600:CA600"/>
    <mergeCell ref="CB600:CH600"/>
    <mergeCell ref="BI599:BJ599"/>
    <mergeCell ref="BK599:BL599"/>
    <mergeCell ref="BM599:BN599"/>
    <mergeCell ref="BO599:BQ599"/>
    <mergeCell ref="BS599:BT599"/>
    <mergeCell ref="BU599:CA599"/>
    <mergeCell ref="CB599:CH599"/>
    <mergeCell ref="AU600:AV600"/>
    <mergeCell ref="AW600:AX600"/>
    <mergeCell ref="AG600:AH600"/>
    <mergeCell ref="AI600:AJ600"/>
    <mergeCell ref="AK600:AL600"/>
    <mergeCell ref="AM600:AN600"/>
    <mergeCell ref="AO600:AP600"/>
    <mergeCell ref="AQ600:AR600"/>
    <mergeCell ref="AS600:AT600"/>
    <mergeCell ref="AY605:AZ605"/>
    <mergeCell ref="BA605:BB605"/>
    <mergeCell ref="BC605:BD605"/>
    <mergeCell ref="BE605:BF605"/>
    <mergeCell ref="BG605:BH605"/>
    <mergeCell ref="BS606:BT606"/>
    <mergeCell ref="BU606:CA606"/>
    <mergeCell ref="CB606:CH606"/>
    <mergeCell ref="BI605:BJ605"/>
    <mergeCell ref="BK605:BL605"/>
    <mergeCell ref="BM605:BN605"/>
    <mergeCell ref="BO605:BQ605"/>
    <mergeCell ref="BS605:BT605"/>
    <mergeCell ref="BU605:CA605"/>
    <mergeCell ref="CB605:CH605"/>
    <mergeCell ref="BM600:BN600"/>
    <mergeCell ref="BO600:BQ600"/>
    <mergeCell ref="AY600:AZ600"/>
    <mergeCell ref="BA600:BB600"/>
    <mergeCell ref="BC600:BD600"/>
    <mergeCell ref="BE600:BF600"/>
    <mergeCell ref="BG600:BH600"/>
    <mergeCell ref="BI600:BJ600"/>
    <mergeCell ref="BK600:BL600"/>
    <mergeCell ref="S599:T599"/>
    <mergeCell ref="U599:V599"/>
    <mergeCell ref="W599:X599"/>
    <mergeCell ref="Y599:Z599"/>
    <mergeCell ref="AA599:AB599"/>
    <mergeCell ref="AC599:AD599"/>
    <mergeCell ref="AE599:AF599"/>
    <mergeCell ref="AG599:AH599"/>
    <mergeCell ref="AI599:AJ599"/>
    <mergeCell ref="AK599:AL599"/>
    <mergeCell ref="AM599:AN599"/>
    <mergeCell ref="AO599:AP599"/>
    <mergeCell ref="AQ599:AR599"/>
    <mergeCell ref="AS599:AT599"/>
    <mergeCell ref="S601:T601"/>
    <mergeCell ref="U601:V601"/>
    <mergeCell ref="W601:X601"/>
    <mergeCell ref="Y601:Z601"/>
    <mergeCell ref="AA601:AB601"/>
    <mergeCell ref="AC601:AD601"/>
    <mergeCell ref="AE601:AF601"/>
    <mergeCell ref="AG601:AH601"/>
    <mergeCell ref="AI601:AJ601"/>
    <mergeCell ref="AK601:AL601"/>
    <mergeCell ref="AM601:AN601"/>
    <mergeCell ref="AO601:AP601"/>
    <mergeCell ref="AQ601:AR601"/>
    <mergeCell ref="AS601:AT601"/>
    <mergeCell ref="BI601:BJ601"/>
    <mergeCell ref="BK601:BL601"/>
    <mergeCell ref="BM601:BN601"/>
    <mergeCell ref="BO601:BQ601"/>
    <mergeCell ref="BS601:BT601"/>
    <mergeCell ref="BU601:CA601"/>
    <mergeCell ref="CB601:CH601"/>
    <mergeCell ref="AU601:AV601"/>
    <mergeCell ref="AW601:AX601"/>
    <mergeCell ref="AY601:AZ601"/>
    <mergeCell ref="BA601:BB601"/>
    <mergeCell ref="BC601:BD601"/>
    <mergeCell ref="BO598:BQ598"/>
    <mergeCell ref="BS598:BT598"/>
    <mergeCell ref="BU598:CA598"/>
    <mergeCell ref="CB598:CH598"/>
    <mergeCell ref="AU598:AV598"/>
    <mergeCell ref="AW598:AX598"/>
    <mergeCell ref="AY598:AZ598"/>
    <mergeCell ref="BA598:BB598"/>
    <mergeCell ref="BC598:BD598"/>
    <mergeCell ref="BE598:BF598"/>
    <mergeCell ref="BG598:BH598"/>
    <mergeCell ref="B598:C598"/>
    <mergeCell ref="D598:F598"/>
    <mergeCell ref="G598:H598"/>
    <mergeCell ref="K598:L598"/>
    <mergeCell ref="M598:N598"/>
    <mergeCell ref="O598:P598"/>
    <mergeCell ref="Q598:R598"/>
    <mergeCell ref="BM606:BN606"/>
    <mergeCell ref="BO606:BQ606"/>
    <mergeCell ref="AY606:AZ606"/>
    <mergeCell ref="BA606:BB606"/>
    <mergeCell ref="BC606:BD606"/>
    <mergeCell ref="BE606:BF606"/>
    <mergeCell ref="BG606:BH606"/>
    <mergeCell ref="BI606:BJ606"/>
    <mergeCell ref="BK606:BL606"/>
    <mergeCell ref="S605:T605"/>
    <mergeCell ref="U605:V605"/>
    <mergeCell ref="W605:X605"/>
    <mergeCell ref="Y605:Z605"/>
    <mergeCell ref="AA605:AB605"/>
    <mergeCell ref="AC605:AD605"/>
    <mergeCell ref="AE605:AF605"/>
    <mergeCell ref="AG605:AH605"/>
    <mergeCell ref="AI605:AJ605"/>
    <mergeCell ref="AK605:AL605"/>
    <mergeCell ref="AM605:AN605"/>
    <mergeCell ref="AO605:AP605"/>
    <mergeCell ref="AQ605:AR605"/>
    <mergeCell ref="AS605:AT605"/>
    <mergeCell ref="B605:C605"/>
    <mergeCell ref="D605:F605"/>
    <mergeCell ref="G605:H605"/>
    <mergeCell ref="K605:L605"/>
    <mergeCell ref="M605:N605"/>
    <mergeCell ref="O605:P605"/>
    <mergeCell ref="Q605:R605"/>
    <mergeCell ref="B606:C606"/>
    <mergeCell ref="D606:F606"/>
    <mergeCell ref="G606:H606"/>
    <mergeCell ref="K606:L606"/>
    <mergeCell ref="M606:N606"/>
    <mergeCell ref="O606:P606"/>
    <mergeCell ref="Q606:R606"/>
    <mergeCell ref="S606:T606"/>
    <mergeCell ref="U606:V606"/>
    <mergeCell ref="W606:X606"/>
    <mergeCell ref="Y606:Z606"/>
    <mergeCell ref="AA606:AB606"/>
    <mergeCell ref="AC606:AD606"/>
    <mergeCell ref="AE606:AF606"/>
    <mergeCell ref="AU605:AV605"/>
    <mergeCell ref="AW605:AX605"/>
    <mergeCell ref="B595:C595"/>
    <mergeCell ref="D595:F595"/>
    <mergeCell ref="G595:H595"/>
    <mergeCell ref="K595:L595"/>
    <mergeCell ref="M595:N595"/>
    <mergeCell ref="O595:P595"/>
    <mergeCell ref="Q595:R595"/>
    <mergeCell ref="AU597:AV597"/>
    <mergeCell ref="AW597:AX597"/>
    <mergeCell ref="AG597:AH597"/>
    <mergeCell ref="AI597:AJ597"/>
    <mergeCell ref="AK597:AL597"/>
    <mergeCell ref="AM597:AN597"/>
    <mergeCell ref="AO597:AP597"/>
    <mergeCell ref="AQ597:AR597"/>
    <mergeCell ref="AS597:AT597"/>
    <mergeCell ref="S598:T598"/>
    <mergeCell ref="U598:V598"/>
    <mergeCell ref="W598:X598"/>
    <mergeCell ref="Y598:Z598"/>
    <mergeCell ref="AA598:AB598"/>
    <mergeCell ref="AC598:AD598"/>
    <mergeCell ref="AE598:AF598"/>
    <mergeCell ref="AG598:AH598"/>
    <mergeCell ref="AI598:AJ598"/>
    <mergeCell ref="AK598:AL598"/>
    <mergeCell ref="AM598:AN598"/>
    <mergeCell ref="AO598:AP598"/>
    <mergeCell ref="AQ598:AR598"/>
    <mergeCell ref="AS598:AT598"/>
    <mergeCell ref="BI598:BJ598"/>
    <mergeCell ref="BK598:BL598"/>
    <mergeCell ref="BM598:BN598"/>
    <mergeCell ref="BS594:BT594"/>
    <mergeCell ref="BU594:CA594"/>
    <mergeCell ref="CB594:CH594"/>
    <mergeCell ref="BI593:BJ593"/>
    <mergeCell ref="BK593:BL593"/>
    <mergeCell ref="BM593:BN593"/>
    <mergeCell ref="BO593:BQ593"/>
    <mergeCell ref="BS593:BT593"/>
    <mergeCell ref="BU593:CA593"/>
    <mergeCell ref="CB593:CH593"/>
    <mergeCell ref="AU594:AV594"/>
    <mergeCell ref="AW594:AX594"/>
    <mergeCell ref="AG594:AH594"/>
    <mergeCell ref="AI594:AJ594"/>
    <mergeCell ref="AK594:AL594"/>
    <mergeCell ref="AM594:AN594"/>
    <mergeCell ref="AO594:AP594"/>
    <mergeCell ref="AQ594:AR594"/>
    <mergeCell ref="AS594:AT594"/>
    <mergeCell ref="S595:T595"/>
    <mergeCell ref="U595:V595"/>
    <mergeCell ref="W595:X595"/>
    <mergeCell ref="Y595:Z595"/>
    <mergeCell ref="AA595:AB595"/>
    <mergeCell ref="AC595:AD595"/>
    <mergeCell ref="AE595:AF595"/>
    <mergeCell ref="AG595:AH595"/>
    <mergeCell ref="AI595:AJ595"/>
    <mergeCell ref="AK595:AL595"/>
    <mergeCell ref="AM595:AN595"/>
    <mergeCell ref="AO595:AP595"/>
    <mergeCell ref="AQ595:AR595"/>
    <mergeCell ref="AS595:AT595"/>
    <mergeCell ref="BI595:BJ595"/>
    <mergeCell ref="BK595:BL595"/>
    <mergeCell ref="BM595:BN595"/>
    <mergeCell ref="BO595:BQ595"/>
    <mergeCell ref="BS595:BT595"/>
    <mergeCell ref="BU595:CA595"/>
    <mergeCell ref="CB595:CH595"/>
    <mergeCell ref="AU595:AV595"/>
    <mergeCell ref="AW595:AX595"/>
    <mergeCell ref="AY595:AZ595"/>
    <mergeCell ref="BA595:BB595"/>
    <mergeCell ref="BC595:BD595"/>
    <mergeCell ref="BE595:BF595"/>
    <mergeCell ref="BG595:BH595"/>
    <mergeCell ref="BE592:BF592"/>
    <mergeCell ref="BG592:BH592"/>
    <mergeCell ref="B592:C592"/>
    <mergeCell ref="D592:F592"/>
    <mergeCell ref="G592:H592"/>
    <mergeCell ref="K592:L592"/>
    <mergeCell ref="M592:N592"/>
    <mergeCell ref="O592:P592"/>
    <mergeCell ref="Q592:R592"/>
    <mergeCell ref="BM594:BN594"/>
    <mergeCell ref="BO594:BQ594"/>
    <mergeCell ref="AY594:AZ594"/>
    <mergeCell ref="BA594:BB594"/>
    <mergeCell ref="BC594:BD594"/>
    <mergeCell ref="BE594:BF594"/>
    <mergeCell ref="BG594:BH594"/>
    <mergeCell ref="BI594:BJ594"/>
    <mergeCell ref="BK594:BL594"/>
    <mergeCell ref="S593:T593"/>
    <mergeCell ref="U593:V593"/>
    <mergeCell ref="W593:X593"/>
    <mergeCell ref="Y593:Z593"/>
    <mergeCell ref="AA593:AB593"/>
    <mergeCell ref="AC593:AD593"/>
    <mergeCell ref="AE593:AF593"/>
    <mergeCell ref="AG593:AH593"/>
    <mergeCell ref="AI593:AJ593"/>
    <mergeCell ref="AK593:AL593"/>
    <mergeCell ref="AM593:AN593"/>
    <mergeCell ref="AO593:AP593"/>
    <mergeCell ref="AQ593:AR593"/>
    <mergeCell ref="AS593:AT593"/>
    <mergeCell ref="B593:C593"/>
    <mergeCell ref="D593:F593"/>
    <mergeCell ref="G593:H593"/>
    <mergeCell ref="K593:L593"/>
    <mergeCell ref="M593:N593"/>
    <mergeCell ref="O593:P593"/>
    <mergeCell ref="Q593:R593"/>
    <mergeCell ref="B594:C594"/>
    <mergeCell ref="D594:F594"/>
    <mergeCell ref="G594:H594"/>
    <mergeCell ref="K594:L594"/>
    <mergeCell ref="M594:N594"/>
    <mergeCell ref="O594:P594"/>
    <mergeCell ref="Q594:R594"/>
    <mergeCell ref="S594:T594"/>
    <mergeCell ref="U594:V594"/>
    <mergeCell ref="W594:X594"/>
    <mergeCell ref="Y594:Z594"/>
    <mergeCell ref="AA594:AB594"/>
    <mergeCell ref="AC594:AD594"/>
    <mergeCell ref="AE594:AF594"/>
    <mergeCell ref="AU593:AV593"/>
    <mergeCell ref="AW593:AX593"/>
    <mergeCell ref="AY593:AZ593"/>
    <mergeCell ref="BA593:BB593"/>
    <mergeCell ref="BC593:BD593"/>
    <mergeCell ref="BE593:BF593"/>
    <mergeCell ref="BG593:BH593"/>
    <mergeCell ref="B590:C590"/>
    <mergeCell ref="D590:F590"/>
    <mergeCell ref="G590:H590"/>
    <mergeCell ref="K590:L590"/>
    <mergeCell ref="M590:N590"/>
    <mergeCell ref="O590:P590"/>
    <mergeCell ref="Q590:R590"/>
    <mergeCell ref="B591:C591"/>
    <mergeCell ref="D591:F591"/>
    <mergeCell ref="G591:H591"/>
    <mergeCell ref="K591:L591"/>
    <mergeCell ref="M591:N591"/>
    <mergeCell ref="O591:P591"/>
    <mergeCell ref="Q591:R591"/>
    <mergeCell ref="S591:T591"/>
    <mergeCell ref="U591:V591"/>
    <mergeCell ref="W591:X591"/>
    <mergeCell ref="Y591:Z591"/>
    <mergeCell ref="AA591:AB591"/>
    <mergeCell ref="AC591:AD591"/>
    <mergeCell ref="AE591:AF591"/>
    <mergeCell ref="AU590:AV590"/>
    <mergeCell ref="AW590:AX590"/>
    <mergeCell ref="AY590:AZ590"/>
    <mergeCell ref="BA590:BB590"/>
    <mergeCell ref="BC590:BD590"/>
    <mergeCell ref="BE590:BF590"/>
    <mergeCell ref="BG590:BH590"/>
    <mergeCell ref="BS591:BT591"/>
    <mergeCell ref="BU591:CA591"/>
    <mergeCell ref="CB591:CH591"/>
    <mergeCell ref="BI590:BJ590"/>
    <mergeCell ref="BK590:BL590"/>
    <mergeCell ref="BM590:BN590"/>
    <mergeCell ref="BO590:BQ590"/>
    <mergeCell ref="BS590:BT590"/>
    <mergeCell ref="BU590:CA590"/>
    <mergeCell ref="CB590:CH590"/>
    <mergeCell ref="AU591:AV591"/>
    <mergeCell ref="AW591:AX591"/>
    <mergeCell ref="AG591:AH591"/>
    <mergeCell ref="AI591:AJ591"/>
    <mergeCell ref="AK591:AL591"/>
    <mergeCell ref="AM591:AN591"/>
    <mergeCell ref="AO591:AP591"/>
    <mergeCell ref="AQ591:AR591"/>
    <mergeCell ref="AS591:AT591"/>
    <mergeCell ref="AY596:AZ596"/>
    <mergeCell ref="BA596:BB596"/>
    <mergeCell ref="BC596:BD596"/>
    <mergeCell ref="BE596:BF596"/>
    <mergeCell ref="BG596:BH596"/>
    <mergeCell ref="BS597:BT597"/>
    <mergeCell ref="BU597:CA597"/>
    <mergeCell ref="CB597:CH597"/>
    <mergeCell ref="BI596:BJ596"/>
    <mergeCell ref="BK596:BL596"/>
    <mergeCell ref="BM596:BN596"/>
    <mergeCell ref="BO596:BQ596"/>
    <mergeCell ref="BS596:BT596"/>
    <mergeCell ref="BU596:CA596"/>
    <mergeCell ref="CB596:CH596"/>
    <mergeCell ref="BM591:BN591"/>
    <mergeCell ref="BO591:BQ591"/>
    <mergeCell ref="AY591:AZ591"/>
    <mergeCell ref="BA591:BB591"/>
    <mergeCell ref="BC591:BD591"/>
    <mergeCell ref="BE591:BF591"/>
    <mergeCell ref="BG591:BH591"/>
    <mergeCell ref="BI591:BJ591"/>
    <mergeCell ref="BK591:BL591"/>
    <mergeCell ref="S590:T590"/>
    <mergeCell ref="U590:V590"/>
    <mergeCell ref="W590:X590"/>
    <mergeCell ref="Y590:Z590"/>
    <mergeCell ref="AA590:AB590"/>
    <mergeCell ref="AC590:AD590"/>
    <mergeCell ref="AE590:AF590"/>
    <mergeCell ref="AG590:AH590"/>
    <mergeCell ref="AI590:AJ590"/>
    <mergeCell ref="AK590:AL590"/>
    <mergeCell ref="AM590:AN590"/>
    <mergeCell ref="AO590:AP590"/>
    <mergeCell ref="AQ590:AR590"/>
    <mergeCell ref="AS590:AT590"/>
    <mergeCell ref="S592:T592"/>
    <mergeCell ref="U592:V592"/>
    <mergeCell ref="W592:X592"/>
    <mergeCell ref="Y592:Z592"/>
    <mergeCell ref="AA592:AB592"/>
    <mergeCell ref="AC592:AD592"/>
    <mergeCell ref="AE592:AF592"/>
    <mergeCell ref="AG592:AH592"/>
    <mergeCell ref="AI592:AJ592"/>
    <mergeCell ref="AK592:AL592"/>
    <mergeCell ref="AM592:AN592"/>
    <mergeCell ref="AO592:AP592"/>
    <mergeCell ref="AQ592:AR592"/>
    <mergeCell ref="AS592:AT592"/>
    <mergeCell ref="BI592:BJ592"/>
    <mergeCell ref="BK592:BL592"/>
    <mergeCell ref="BM592:BN592"/>
    <mergeCell ref="BO592:BQ592"/>
    <mergeCell ref="BS592:BT592"/>
    <mergeCell ref="BU592:CA592"/>
    <mergeCell ref="CB592:CH592"/>
    <mergeCell ref="AU592:AV592"/>
    <mergeCell ref="AW592:AX592"/>
    <mergeCell ref="AY592:AZ592"/>
    <mergeCell ref="BA592:BB592"/>
    <mergeCell ref="BC592:BD592"/>
    <mergeCell ref="BO589:BQ589"/>
    <mergeCell ref="BS589:BT589"/>
    <mergeCell ref="BU589:CA589"/>
    <mergeCell ref="CB589:CH589"/>
    <mergeCell ref="AU589:AV589"/>
    <mergeCell ref="AW589:AX589"/>
    <mergeCell ref="AY589:AZ589"/>
    <mergeCell ref="BA589:BB589"/>
    <mergeCell ref="BC589:BD589"/>
    <mergeCell ref="BE589:BF589"/>
    <mergeCell ref="BG589:BH589"/>
    <mergeCell ref="B589:C589"/>
    <mergeCell ref="D589:F589"/>
    <mergeCell ref="G589:H589"/>
    <mergeCell ref="K589:L589"/>
    <mergeCell ref="M589:N589"/>
    <mergeCell ref="O589:P589"/>
    <mergeCell ref="Q589:R589"/>
    <mergeCell ref="BM597:BN597"/>
    <mergeCell ref="BO597:BQ597"/>
    <mergeCell ref="AY597:AZ597"/>
    <mergeCell ref="BA597:BB597"/>
    <mergeCell ref="BC597:BD597"/>
    <mergeCell ref="BE597:BF597"/>
    <mergeCell ref="BG597:BH597"/>
    <mergeCell ref="BI597:BJ597"/>
    <mergeCell ref="BK597:BL597"/>
    <mergeCell ref="S596:T596"/>
    <mergeCell ref="U596:V596"/>
    <mergeCell ref="W596:X596"/>
    <mergeCell ref="Y596:Z596"/>
    <mergeCell ref="AA596:AB596"/>
    <mergeCell ref="AC596:AD596"/>
    <mergeCell ref="AE596:AF596"/>
    <mergeCell ref="AG596:AH596"/>
    <mergeCell ref="AI596:AJ596"/>
    <mergeCell ref="AK596:AL596"/>
    <mergeCell ref="AM596:AN596"/>
    <mergeCell ref="AO596:AP596"/>
    <mergeCell ref="AQ596:AR596"/>
    <mergeCell ref="AS596:AT596"/>
    <mergeCell ref="B596:C596"/>
    <mergeCell ref="D596:F596"/>
    <mergeCell ref="G596:H596"/>
    <mergeCell ref="K596:L596"/>
    <mergeCell ref="M596:N596"/>
    <mergeCell ref="O596:P596"/>
    <mergeCell ref="Q596:R596"/>
    <mergeCell ref="B597:C597"/>
    <mergeCell ref="D597:F597"/>
    <mergeCell ref="G597:H597"/>
    <mergeCell ref="K597:L597"/>
    <mergeCell ref="M597:N597"/>
    <mergeCell ref="O597:P597"/>
    <mergeCell ref="Q597:R597"/>
    <mergeCell ref="S597:T597"/>
    <mergeCell ref="U597:V597"/>
    <mergeCell ref="W597:X597"/>
    <mergeCell ref="Y597:Z597"/>
    <mergeCell ref="AA597:AB597"/>
    <mergeCell ref="AC597:AD597"/>
    <mergeCell ref="AE597:AF597"/>
    <mergeCell ref="AU596:AV596"/>
    <mergeCell ref="AW596:AX596"/>
    <mergeCell ref="B586:C586"/>
    <mergeCell ref="D586:F586"/>
    <mergeCell ref="G586:H586"/>
    <mergeCell ref="K586:L586"/>
    <mergeCell ref="M586:N586"/>
    <mergeCell ref="O586:P586"/>
    <mergeCell ref="Q586:R586"/>
    <mergeCell ref="AU588:AV588"/>
    <mergeCell ref="AW588:AX588"/>
    <mergeCell ref="AG588:AH588"/>
    <mergeCell ref="AI588:AJ588"/>
    <mergeCell ref="AK588:AL588"/>
    <mergeCell ref="AM588:AN588"/>
    <mergeCell ref="AO588:AP588"/>
    <mergeCell ref="AQ588:AR588"/>
    <mergeCell ref="AS588:AT588"/>
    <mergeCell ref="S589:T589"/>
    <mergeCell ref="U589:V589"/>
    <mergeCell ref="W589:X589"/>
    <mergeCell ref="Y589:Z589"/>
    <mergeCell ref="AA589:AB589"/>
    <mergeCell ref="AC589:AD589"/>
    <mergeCell ref="AE589:AF589"/>
    <mergeCell ref="AG589:AH589"/>
    <mergeCell ref="AI589:AJ589"/>
    <mergeCell ref="AK589:AL589"/>
    <mergeCell ref="AM589:AN589"/>
    <mergeCell ref="AO589:AP589"/>
    <mergeCell ref="AQ589:AR589"/>
    <mergeCell ref="AS589:AT589"/>
    <mergeCell ref="BI589:BJ589"/>
    <mergeCell ref="BK589:BL589"/>
    <mergeCell ref="BM589:BN589"/>
    <mergeCell ref="BS585:BT585"/>
    <mergeCell ref="BU585:CA585"/>
    <mergeCell ref="CB585:CH585"/>
    <mergeCell ref="BI584:BJ584"/>
    <mergeCell ref="BK584:BL584"/>
    <mergeCell ref="BM584:BN584"/>
    <mergeCell ref="BO584:BQ584"/>
    <mergeCell ref="BS584:BT584"/>
    <mergeCell ref="BU584:CA584"/>
    <mergeCell ref="CB584:CH584"/>
    <mergeCell ref="AU585:AV585"/>
    <mergeCell ref="AW585:AX585"/>
    <mergeCell ref="AG585:AH585"/>
    <mergeCell ref="AI585:AJ585"/>
    <mergeCell ref="AK585:AL585"/>
    <mergeCell ref="AM585:AN585"/>
    <mergeCell ref="AO585:AP585"/>
    <mergeCell ref="AQ585:AR585"/>
    <mergeCell ref="AS585:AT585"/>
    <mergeCell ref="S586:T586"/>
    <mergeCell ref="U586:V586"/>
    <mergeCell ref="W586:X586"/>
    <mergeCell ref="Y586:Z586"/>
    <mergeCell ref="AA586:AB586"/>
    <mergeCell ref="AC586:AD586"/>
    <mergeCell ref="AE586:AF586"/>
    <mergeCell ref="AG586:AH586"/>
    <mergeCell ref="AI586:AJ586"/>
    <mergeCell ref="AK586:AL586"/>
    <mergeCell ref="AM586:AN586"/>
    <mergeCell ref="AO586:AP586"/>
    <mergeCell ref="AQ586:AR586"/>
    <mergeCell ref="AS586:AT586"/>
    <mergeCell ref="BI586:BJ586"/>
    <mergeCell ref="BK586:BL586"/>
    <mergeCell ref="BM586:BN586"/>
    <mergeCell ref="BO586:BQ586"/>
    <mergeCell ref="BS586:BT586"/>
    <mergeCell ref="BU586:CA586"/>
    <mergeCell ref="CB586:CH586"/>
    <mergeCell ref="AU586:AV586"/>
    <mergeCell ref="AW586:AX586"/>
    <mergeCell ref="AY586:AZ586"/>
    <mergeCell ref="BA586:BB586"/>
    <mergeCell ref="BC586:BD586"/>
    <mergeCell ref="BE586:BF586"/>
    <mergeCell ref="BG586:BH586"/>
    <mergeCell ref="BE583:BF583"/>
    <mergeCell ref="BG583:BH583"/>
    <mergeCell ref="B583:C583"/>
    <mergeCell ref="D583:F583"/>
    <mergeCell ref="G583:H583"/>
    <mergeCell ref="K583:L583"/>
    <mergeCell ref="M583:N583"/>
    <mergeCell ref="O583:P583"/>
    <mergeCell ref="Q583:R583"/>
    <mergeCell ref="BM585:BN585"/>
    <mergeCell ref="BO585:BQ585"/>
    <mergeCell ref="AY585:AZ585"/>
    <mergeCell ref="BA585:BB585"/>
    <mergeCell ref="BC585:BD585"/>
    <mergeCell ref="BE585:BF585"/>
    <mergeCell ref="BG585:BH585"/>
    <mergeCell ref="BI585:BJ585"/>
    <mergeCell ref="BK585:BL585"/>
    <mergeCell ref="S584:T584"/>
    <mergeCell ref="U584:V584"/>
    <mergeCell ref="W584:X584"/>
    <mergeCell ref="Y584:Z584"/>
    <mergeCell ref="AA584:AB584"/>
    <mergeCell ref="AC584:AD584"/>
    <mergeCell ref="AE584:AF584"/>
    <mergeCell ref="AG584:AH584"/>
    <mergeCell ref="AI584:AJ584"/>
    <mergeCell ref="AK584:AL584"/>
    <mergeCell ref="AM584:AN584"/>
    <mergeCell ref="AO584:AP584"/>
    <mergeCell ref="AQ584:AR584"/>
    <mergeCell ref="AS584:AT584"/>
    <mergeCell ref="B584:C584"/>
    <mergeCell ref="D584:F584"/>
    <mergeCell ref="G584:H584"/>
    <mergeCell ref="K584:L584"/>
    <mergeCell ref="M584:N584"/>
    <mergeCell ref="O584:P584"/>
    <mergeCell ref="Q584:R584"/>
    <mergeCell ref="B585:C585"/>
    <mergeCell ref="D585:F585"/>
    <mergeCell ref="G585:H585"/>
    <mergeCell ref="K585:L585"/>
    <mergeCell ref="M585:N585"/>
    <mergeCell ref="O585:P585"/>
    <mergeCell ref="Q585:R585"/>
    <mergeCell ref="S585:T585"/>
    <mergeCell ref="U585:V585"/>
    <mergeCell ref="W585:X585"/>
    <mergeCell ref="Y585:Z585"/>
    <mergeCell ref="AA585:AB585"/>
    <mergeCell ref="AC585:AD585"/>
    <mergeCell ref="AE585:AF585"/>
    <mergeCell ref="AU584:AV584"/>
    <mergeCell ref="AW584:AX584"/>
    <mergeCell ref="AY584:AZ584"/>
    <mergeCell ref="BA584:BB584"/>
    <mergeCell ref="BC584:BD584"/>
    <mergeCell ref="BE584:BF584"/>
    <mergeCell ref="BG584:BH584"/>
    <mergeCell ref="B581:C581"/>
    <mergeCell ref="D581:F581"/>
    <mergeCell ref="G581:H581"/>
    <mergeCell ref="K581:L581"/>
    <mergeCell ref="M581:N581"/>
    <mergeCell ref="O581:P581"/>
    <mergeCell ref="Q581:R581"/>
    <mergeCell ref="B582:C582"/>
    <mergeCell ref="D582:F582"/>
    <mergeCell ref="G582:H582"/>
    <mergeCell ref="K582:L582"/>
    <mergeCell ref="M582:N582"/>
    <mergeCell ref="O582:P582"/>
    <mergeCell ref="Q582:R582"/>
    <mergeCell ref="S582:T582"/>
    <mergeCell ref="U582:V582"/>
    <mergeCell ref="W582:X582"/>
    <mergeCell ref="Y582:Z582"/>
    <mergeCell ref="AA582:AB582"/>
    <mergeCell ref="AC582:AD582"/>
    <mergeCell ref="AE582:AF582"/>
    <mergeCell ref="AU581:AV581"/>
    <mergeCell ref="AW581:AX581"/>
    <mergeCell ref="AY581:AZ581"/>
    <mergeCell ref="BA581:BB581"/>
    <mergeCell ref="BC581:BD581"/>
    <mergeCell ref="BE581:BF581"/>
    <mergeCell ref="BG581:BH581"/>
    <mergeCell ref="BS582:BT582"/>
    <mergeCell ref="BU582:CA582"/>
    <mergeCell ref="CB582:CH582"/>
    <mergeCell ref="BI581:BJ581"/>
    <mergeCell ref="BK581:BL581"/>
    <mergeCell ref="BM581:BN581"/>
    <mergeCell ref="BO581:BQ581"/>
    <mergeCell ref="BS581:BT581"/>
    <mergeCell ref="BU581:CA581"/>
    <mergeCell ref="CB581:CH581"/>
    <mergeCell ref="AU582:AV582"/>
    <mergeCell ref="AW582:AX582"/>
    <mergeCell ref="AG582:AH582"/>
    <mergeCell ref="AI582:AJ582"/>
    <mergeCell ref="AK582:AL582"/>
    <mergeCell ref="AM582:AN582"/>
    <mergeCell ref="AO582:AP582"/>
    <mergeCell ref="AQ582:AR582"/>
    <mergeCell ref="AS582:AT582"/>
    <mergeCell ref="AY587:AZ587"/>
    <mergeCell ref="BA587:BB587"/>
    <mergeCell ref="BC587:BD587"/>
    <mergeCell ref="BE587:BF587"/>
    <mergeCell ref="BG587:BH587"/>
    <mergeCell ref="BS588:BT588"/>
    <mergeCell ref="BU588:CA588"/>
    <mergeCell ref="CB588:CH588"/>
    <mergeCell ref="BI587:BJ587"/>
    <mergeCell ref="BK587:BL587"/>
    <mergeCell ref="BM587:BN587"/>
    <mergeCell ref="BO587:BQ587"/>
    <mergeCell ref="BS587:BT587"/>
    <mergeCell ref="BU587:CA587"/>
    <mergeCell ref="CB587:CH587"/>
    <mergeCell ref="BM582:BN582"/>
    <mergeCell ref="BO582:BQ582"/>
    <mergeCell ref="AY582:AZ582"/>
    <mergeCell ref="BA582:BB582"/>
    <mergeCell ref="BC582:BD582"/>
    <mergeCell ref="BE582:BF582"/>
    <mergeCell ref="BG582:BH582"/>
    <mergeCell ref="BI582:BJ582"/>
    <mergeCell ref="BK582:BL582"/>
    <mergeCell ref="S581:T581"/>
    <mergeCell ref="U581:V581"/>
    <mergeCell ref="W581:X581"/>
    <mergeCell ref="Y581:Z581"/>
    <mergeCell ref="AA581:AB581"/>
    <mergeCell ref="AC581:AD581"/>
    <mergeCell ref="AE581:AF581"/>
    <mergeCell ref="AG581:AH581"/>
    <mergeCell ref="AI581:AJ581"/>
    <mergeCell ref="AK581:AL581"/>
    <mergeCell ref="AM581:AN581"/>
    <mergeCell ref="AO581:AP581"/>
    <mergeCell ref="AQ581:AR581"/>
    <mergeCell ref="AS581:AT581"/>
    <mergeCell ref="S583:T583"/>
    <mergeCell ref="U583:V583"/>
    <mergeCell ref="W583:X583"/>
    <mergeCell ref="Y583:Z583"/>
    <mergeCell ref="AA583:AB583"/>
    <mergeCell ref="AC583:AD583"/>
    <mergeCell ref="AE583:AF583"/>
    <mergeCell ref="AG583:AH583"/>
    <mergeCell ref="AI583:AJ583"/>
    <mergeCell ref="AK583:AL583"/>
    <mergeCell ref="AM583:AN583"/>
    <mergeCell ref="AO583:AP583"/>
    <mergeCell ref="AQ583:AR583"/>
    <mergeCell ref="AS583:AT583"/>
    <mergeCell ref="BI583:BJ583"/>
    <mergeCell ref="BK583:BL583"/>
    <mergeCell ref="BM583:BN583"/>
    <mergeCell ref="BO583:BQ583"/>
    <mergeCell ref="BS583:BT583"/>
    <mergeCell ref="BU583:CA583"/>
    <mergeCell ref="CB583:CH583"/>
    <mergeCell ref="AU583:AV583"/>
    <mergeCell ref="AW583:AX583"/>
    <mergeCell ref="AY583:AZ583"/>
    <mergeCell ref="BA583:BB583"/>
    <mergeCell ref="BC583:BD583"/>
    <mergeCell ref="BO580:BQ580"/>
    <mergeCell ref="BS580:BT580"/>
    <mergeCell ref="BU580:CA580"/>
    <mergeCell ref="CB580:CH580"/>
    <mergeCell ref="AU580:AV580"/>
    <mergeCell ref="AW580:AX580"/>
    <mergeCell ref="AY580:AZ580"/>
    <mergeCell ref="BA580:BB580"/>
    <mergeCell ref="BC580:BD580"/>
    <mergeCell ref="BE580:BF580"/>
    <mergeCell ref="BG580:BH580"/>
    <mergeCell ref="B580:C580"/>
    <mergeCell ref="D580:F580"/>
    <mergeCell ref="G580:H580"/>
    <mergeCell ref="K580:L580"/>
    <mergeCell ref="M580:N580"/>
    <mergeCell ref="O580:P580"/>
    <mergeCell ref="Q580:R580"/>
    <mergeCell ref="BM588:BN588"/>
    <mergeCell ref="BO588:BQ588"/>
    <mergeCell ref="AY588:AZ588"/>
    <mergeCell ref="BA588:BB588"/>
    <mergeCell ref="BC588:BD588"/>
    <mergeCell ref="BE588:BF588"/>
    <mergeCell ref="BG588:BH588"/>
    <mergeCell ref="BI588:BJ588"/>
    <mergeCell ref="BK588:BL588"/>
    <mergeCell ref="S587:T587"/>
    <mergeCell ref="U587:V587"/>
    <mergeCell ref="W587:X587"/>
    <mergeCell ref="Y587:Z587"/>
    <mergeCell ref="AA587:AB587"/>
    <mergeCell ref="AC587:AD587"/>
    <mergeCell ref="AE587:AF587"/>
    <mergeCell ref="AG587:AH587"/>
    <mergeCell ref="AI587:AJ587"/>
    <mergeCell ref="AK587:AL587"/>
    <mergeCell ref="AM587:AN587"/>
    <mergeCell ref="AO587:AP587"/>
    <mergeCell ref="AQ587:AR587"/>
    <mergeCell ref="AS587:AT587"/>
    <mergeCell ref="B587:C587"/>
    <mergeCell ref="D587:F587"/>
    <mergeCell ref="G587:H587"/>
    <mergeCell ref="K587:L587"/>
    <mergeCell ref="M587:N587"/>
    <mergeCell ref="O587:P587"/>
    <mergeCell ref="Q587:R587"/>
    <mergeCell ref="B588:C588"/>
    <mergeCell ref="D588:F588"/>
    <mergeCell ref="G588:H588"/>
    <mergeCell ref="K588:L588"/>
    <mergeCell ref="M588:N588"/>
    <mergeCell ref="O588:P588"/>
    <mergeCell ref="Q588:R588"/>
    <mergeCell ref="S588:T588"/>
    <mergeCell ref="U588:V588"/>
    <mergeCell ref="W588:X588"/>
    <mergeCell ref="Y588:Z588"/>
    <mergeCell ref="AA588:AB588"/>
    <mergeCell ref="AC588:AD588"/>
    <mergeCell ref="AE588:AF588"/>
    <mergeCell ref="AU587:AV587"/>
    <mergeCell ref="AW587:AX587"/>
    <mergeCell ref="B577:C577"/>
    <mergeCell ref="D577:F577"/>
    <mergeCell ref="G577:H577"/>
    <mergeCell ref="K577:L577"/>
    <mergeCell ref="M577:N577"/>
    <mergeCell ref="O577:P577"/>
    <mergeCell ref="Q577:R577"/>
    <mergeCell ref="AU579:AV579"/>
    <mergeCell ref="AW579:AX579"/>
    <mergeCell ref="AG579:AH579"/>
    <mergeCell ref="AI579:AJ579"/>
    <mergeCell ref="AK579:AL579"/>
    <mergeCell ref="AM579:AN579"/>
    <mergeCell ref="AO579:AP579"/>
    <mergeCell ref="AQ579:AR579"/>
    <mergeCell ref="AS579:AT579"/>
    <mergeCell ref="S580:T580"/>
    <mergeCell ref="U580:V580"/>
    <mergeCell ref="W580:X580"/>
    <mergeCell ref="Y580:Z580"/>
    <mergeCell ref="AA580:AB580"/>
    <mergeCell ref="AC580:AD580"/>
    <mergeCell ref="AE580:AF580"/>
    <mergeCell ref="AG580:AH580"/>
    <mergeCell ref="AI580:AJ580"/>
    <mergeCell ref="AK580:AL580"/>
    <mergeCell ref="AM580:AN580"/>
    <mergeCell ref="AO580:AP580"/>
    <mergeCell ref="AQ580:AR580"/>
    <mergeCell ref="AS580:AT580"/>
    <mergeCell ref="BI580:BJ580"/>
    <mergeCell ref="BK580:BL580"/>
    <mergeCell ref="BM580:BN580"/>
    <mergeCell ref="BS576:BT576"/>
    <mergeCell ref="BU576:CA576"/>
    <mergeCell ref="CB576:CH576"/>
    <mergeCell ref="BI575:BJ575"/>
    <mergeCell ref="BK575:BL575"/>
    <mergeCell ref="BM575:BN575"/>
    <mergeCell ref="BO575:BQ575"/>
    <mergeCell ref="BS575:BT575"/>
    <mergeCell ref="BU575:CA575"/>
    <mergeCell ref="CB575:CH575"/>
    <mergeCell ref="AU576:AV576"/>
    <mergeCell ref="AW576:AX576"/>
    <mergeCell ref="AG576:AH576"/>
    <mergeCell ref="AI576:AJ576"/>
    <mergeCell ref="AK576:AL576"/>
    <mergeCell ref="AM576:AN576"/>
    <mergeCell ref="AO576:AP576"/>
    <mergeCell ref="AQ576:AR576"/>
    <mergeCell ref="AS576:AT576"/>
    <mergeCell ref="S577:T577"/>
    <mergeCell ref="U577:V577"/>
    <mergeCell ref="W577:X577"/>
    <mergeCell ref="Y577:Z577"/>
    <mergeCell ref="AA577:AB577"/>
    <mergeCell ref="AC577:AD577"/>
    <mergeCell ref="AE577:AF577"/>
    <mergeCell ref="AG577:AH577"/>
    <mergeCell ref="AI577:AJ577"/>
    <mergeCell ref="AK577:AL577"/>
    <mergeCell ref="AM577:AN577"/>
    <mergeCell ref="AO577:AP577"/>
    <mergeCell ref="AQ577:AR577"/>
    <mergeCell ref="AS577:AT577"/>
    <mergeCell ref="BI577:BJ577"/>
    <mergeCell ref="BK577:BL577"/>
    <mergeCell ref="BM577:BN577"/>
    <mergeCell ref="BO577:BQ577"/>
    <mergeCell ref="BS577:BT577"/>
    <mergeCell ref="BU577:CA577"/>
    <mergeCell ref="CB577:CH577"/>
    <mergeCell ref="AU577:AV577"/>
    <mergeCell ref="AW577:AX577"/>
    <mergeCell ref="AY577:AZ577"/>
    <mergeCell ref="BA577:BB577"/>
    <mergeCell ref="BC577:BD577"/>
    <mergeCell ref="BE577:BF577"/>
    <mergeCell ref="BG577:BH577"/>
    <mergeCell ref="BE574:BF574"/>
    <mergeCell ref="BG574:BH574"/>
    <mergeCell ref="B574:C574"/>
    <mergeCell ref="D574:F574"/>
    <mergeCell ref="G574:H574"/>
    <mergeCell ref="K574:L574"/>
    <mergeCell ref="M574:N574"/>
    <mergeCell ref="O574:P574"/>
    <mergeCell ref="Q574:R574"/>
    <mergeCell ref="BM576:BN576"/>
    <mergeCell ref="BO576:BQ576"/>
    <mergeCell ref="AY576:AZ576"/>
    <mergeCell ref="BA576:BB576"/>
    <mergeCell ref="BC576:BD576"/>
    <mergeCell ref="BE576:BF576"/>
    <mergeCell ref="BG576:BH576"/>
    <mergeCell ref="BI576:BJ576"/>
    <mergeCell ref="BK576:BL576"/>
    <mergeCell ref="S575:T575"/>
    <mergeCell ref="U575:V575"/>
    <mergeCell ref="W575:X575"/>
    <mergeCell ref="Y575:Z575"/>
    <mergeCell ref="AA575:AB575"/>
    <mergeCell ref="AC575:AD575"/>
    <mergeCell ref="AE575:AF575"/>
    <mergeCell ref="AG575:AH575"/>
    <mergeCell ref="AI575:AJ575"/>
    <mergeCell ref="AK575:AL575"/>
    <mergeCell ref="AM575:AN575"/>
    <mergeCell ref="AO575:AP575"/>
    <mergeCell ref="AQ575:AR575"/>
    <mergeCell ref="AS575:AT575"/>
    <mergeCell ref="B575:C575"/>
    <mergeCell ref="D575:F575"/>
    <mergeCell ref="G575:H575"/>
    <mergeCell ref="K575:L575"/>
    <mergeCell ref="M575:N575"/>
    <mergeCell ref="O575:P575"/>
    <mergeCell ref="Q575:R575"/>
    <mergeCell ref="B576:C576"/>
    <mergeCell ref="D576:F576"/>
    <mergeCell ref="G576:H576"/>
    <mergeCell ref="K576:L576"/>
    <mergeCell ref="M576:N576"/>
    <mergeCell ref="O576:P576"/>
    <mergeCell ref="Q576:R576"/>
    <mergeCell ref="S576:T576"/>
    <mergeCell ref="U576:V576"/>
    <mergeCell ref="W576:X576"/>
    <mergeCell ref="Y576:Z576"/>
    <mergeCell ref="AA576:AB576"/>
    <mergeCell ref="AC576:AD576"/>
    <mergeCell ref="AE576:AF576"/>
    <mergeCell ref="AU575:AV575"/>
    <mergeCell ref="AW575:AX575"/>
    <mergeCell ref="AY575:AZ575"/>
    <mergeCell ref="BA575:BB575"/>
    <mergeCell ref="BC575:BD575"/>
    <mergeCell ref="BE575:BF575"/>
    <mergeCell ref="BG575:BH575"/>
    <mergeCell ref="B572:C572"/>
    <mergeCell ref="D572:F572"/>
    <mergeCell ref="G572:H572"/>
    <mergeCell ref="K572:L572"/>
    <mergeCell ref="M572:N572"/>
    <mergeCell ref="O572:P572"/>
    <mergeCell ref="Q572:R572"/>
    <mergeCell ref="B573:C573"/>
    <mergeCell ref="D573:F573"/>
    <mergeCell ref="G573:H573"/>
    <mergeCell ref="K573:L573"/>
    <mergeCell ref="M573:N573"/>
    <mergeCell ref="O573:P573"/>
    <mergeCell ref="Q573:R573"/>
    <mergeCell ref="S573:T573"/>
    <mergeCell ref="U573:V573"/>
    <mergeCell ref="W573:X573"/>
    <mergeCell ref="Y573:Z573"/>
    <mergeCell ref="AA573:AB573"/>
    <mergeCell ref="AC573:AD573"/>
    <mergeCell ref="AE573:AF573"/>
    <mergeCell ref="AU572:AV572"/>
    <mergeCell ref="AW572:AX572"/>
    <mergeCell ref="AY572:AZ572"/>
    <mergeCell ref="BA572:BB572"/>
    <mergeCell ref="BC572:BD572"/>
    <mergeCell ref="BE572:BF572"/>
    <mergeCell ref="BG572:BH572"/>
    <mergeCell ref="BS573:BT573"/>
    <mergeCell ref="BU573:CA573"/>
    <mergeCell ref="CB573:CH573"/>
    <mergeCell ref="BI572:BJ572"/>
    <mergeCell ref="BK572:BL572"/>
    <mergeCell ref="BM572:BN572"/>
    <mergeCell ref="BO572:BQ572"/>
    <mergeCell ref="BS572:BT572"/>
    <mergeCell ref="BU572:CA572"/>
    <mergeCell ref="CB572:CH572"/>
    <mergeCell ref="AU573:AV573"/>
    <mergeCell ref="AW573:AX573"/>
    <mergeCell ref="AG573:AH573"/>
    <mergeCell ref="AI573:AJ573"/>
    <mergeCell ref="AK573:AL573"/>
    <mergeCell ref="AM573:AN573"/>
    <mergeCell ref="AO573:AP573"/>
    <mergeCell ref="AQ573:AR573"/>
    <mergeCell ref="AS573:AT573"/>
    <mergeCell ref="AY578:AZ578"/>
    <mergeCell ref="BA578:BB578"/>
    <mergeCell ref="BC578:BD578"/>
    <mergeCell ref="BE578:BF578"/>
    <mergeCell ref="BG578:BH578"/>
    <mergeCell ref="BS579:BT579"/>
    <mergeCell ref="BU579:CA579"/>
    <mergeCell ref="CB579:CH579"/>
    <mergeCell ref="BI578:BJ578"/>
    <mergeCell ref="BK578:BL578"/>
    <mergeCell ref="BM578:BN578"/>
    <mergeCell ref="BO578:BQ578"/>
    <mergeCell ref="BS578:BT578"/>
    <mergeCell ref="BU578:CA578"/>
    <mergeCell ref="CB578:CH578"/>
    <mergeCell ref="BM573:BN573"/>
    <mergeCell ref="BO573:BQ573"/>
    <mergeCell ref="AY573:AZ573"/>
    <mergeCell ref="BA573:BB573"/>
    <mergeCell ref="BC573:BD573"/>
    <mergeCell ref="BE573:BF573"/>
    <mergeCell ref="BG573:BH573"/>
    <mergeCell ref="BI573:BJ573"/>
    <mergeCell ref="BK573:BL573"/>
    <mergeCell ref="S572:T572"/>
    <mergeCell ref="U572:V572"/>
    <mergeCell ref="W572:X572"/>
    <mergeCell ref="Y572:Z572"/>
    <mergeCell ref="AA572:AB572"/>
    <mergeCell ref="AC572:AD572"/>
    <mergeCell ref="AE572:AF572"/>
    <mergeCell ref="AG572:AH572"/>
    <mergeCell ref="AI572:AJ572"/>
    <mergeCell ref="AK572:AL572"/>
    <mergeCell ref="AM572:AN572"/>
    <mergeCell ref="AO572:AP572"/>
    <mergeCell ref="AQ572:AR572"/>
    <mergeCell ref="AS572:AT572"/>
    <mergeCell ref="S574:T574"/>
    <mergeCell ref="U574:V574"/>
    <mergeCell ref="W574:X574"/>
    <mergeCell ref="Y574:Z574"/>
    <mergeCell ref="AA574:AB574"/>
    <mergeCell ref="AC574:AD574"/>
    <mergeCell ref="AE574:AF574"/>
    <mergeCell ref="AG574:AH574"/>
    <mergeCell ref="AI574:AJ574"/>
    <mergeCell ref="AK574:AL574"/>
    <mergeCell ref="AM574:AN574"/>
    <mergeCell ref="AO574:AP574"/>
    <mergeCell ref="AQ574:AR574"/>
    <mergeCell ref="AS574:AT574"/>
    <mergeCell ref="BI574:BJ574"/>
    <mergeCell ref="BK574:BL574"/>
    <mergeCell ref="BM574:BN574"/>
    <mergeCell ref="BO574:BQ574"/>
    <mergeCell ref="BS574:BT574"/>
    <mergeCell ref="BU574:CA574"/>
    <mergeCell ref="CB574:CH574"/>
    <mergeCell ref="AU574:AV574"/>
    <mergeCell ref="AW574:AX574"/>
    <mergeCell ref="AY574:AZ574"/>
    <mergeCell ref="BA574:BB574"/>
    <mergeCell ref="BC574:BD574"/>
    <mergeCell ref="BO571:BQ571"/>
    <mergeCell ref="BS571:BT571"/>
    <mergeCell ref="BU571:CA571"/>
    <mergeCell ref="CB571:CH571"/>
    <mergeCell ref="AU571:AV571"/>
    <mergeCell ref="AW571:AX571"/>
    <mergeCell ref="AY571:AZ571"/>
    <mergeCell ref="BA571:BB571"/>
    <mergeCell ref="BC571:BD571"/>
    <mergeCell ref="BE571:BF571"/>
    <mergeCell ref="BG571:BH571"/>
    <mergeCell ref="B571:C571"/>
    <mergeCell ref="D571:F571"/>
    <mergeCell ref="G571:H571"/>
    <mergeCell ref="K571:L571"/>
    <mergeCell ref="M571:N571"/>
    <mergeCell ref="O571:P571"/>
    <mergeCell ref="Q571:R571"/>
    <mergeCell ref="BM579:BN579"/>
    <mergeCell ref="BO579:BQ579"/>
    <mergeCell ref="AY579:AZ579"/>
    <mergeCell ref="BA579:BB579"/>
    <mergeCell ref="BC579:BD579"/>
    <mergeCell ref="BE579:BF579"/>
    <mergeCell ref="BG579:BH579"/>
    <mergeCell ref="BI579:BJ579"/>
    <mergeCell ref="BK579:BL579"/>
    <mergeCell ref="S578:T578"/>
    <mergeCell ref="U578:V578"/>
    <mergeCell ref="W578:X578"/>
    <mergeCell ref="Y578:Z578"/>
    <mergeCell ref="AA578:AB578"/>
    <mergeCell ref="AC578:AD578"/>
    <mergeCell ref="AE578:AF578"/>
    <mergeCell ref="AG578:AH578"/>
    <mergeCell ref="AI578:AJ578"/>
    <mergeCell ref="AK578:AL578"/>
    <mergeCell ref="AM578:AN578"/>
    <mergeCell ref="AO578:AP578"/>
    <mergeCell ref="AQ578:AR578"/>
    <mergeCell ref="AS578:AT578"/>
    <mergeCell ref="B578:C578"/>
    <mergeCell ref="D578:F578"/>
    <mergeCell ref="G578:H578"/>
    <mergeCell ref="K578:L578"/>
    <mergeCell ref="M578:N578"/>
    <mergeCell ref="O578:P578"/>
    <mergeCell ref="Q578:R578"/>
    <mergeCell ref="B579:C579"/>
    <mergeCell ref="D579:F579"/>
    <mergeCell ref="G579:H579"/>
    <mergeCell ref="K579:L579"/>
    <mergeCell ref="M579:N579"/>
    <mergeCell ref="O579:P579"/>
    <mergeCell ref="Q579:R579"/>
    <mergeCell ref="S579:T579"/>
    <mergeCell ref="U579:V579"/>
    <mergeCell ref="W579:X579"/>
    <mergeCell ref="Y579:Z579"/>
    <mergeCell ref="AA579:AB579"/>
    <mergeCell ref="AC579:AD579"/>
    <mergeCell ref="AE579:AF579"/>
    <mergeCell ref="AU578:AV578"/>
    <mergeCell ref="AW578:AX578"/>
    <mergeCell ref="B568:C568"/>
    <mergeCell ref="D568:F568"/>
    <mergeCell ref="G568:H568"/>
    <mergeCell ref="K568:L568"/>
    <mergeCell ref="M568:N568"/>
    <mergeCell ref="O568:P568"/>
    <mergeCell ref="Q568:R568"/>
    <mergeCell ref="AU570:AV570"/>
    <mergeCell ref="AW570:AX570"/>
    <mergeCell ref="AG570:AH570"/>
    <mergeCell ref="AI570:AJ570"/>
    <mergeCell ref="AK570:AL570"/>
    <mergeCell ref="AM570:AN570"/>
    <mergeCell ref="AO570:AP570"/>
    <mergeCell ref="AQ570:AR570"/>
    <mergeCell ref="AS570:AT570"/>
    <mergeCell ref="S571:T571"/>
    <mergeCell ref="U571:V571"/>
    <mergeCell ref="W571:X571"/>
    <mergeCell ref="Y571:Z571"/>
    <mergeCell ref="AA571:AB571"/>
    <mergeCell ref="AC571:AD571"/>
    <mergeCell ref="AE571:AF571"/>
    <mergeCell ref="AG571:AH571"/>
    <mergeCell ref="AI571:AJ571"/>
    <mergeCell ref="AK571:AL571"/>
    <mergeCell ref="AM571:AN571"/>
    <mergeCell ref="AO571:AP571"/>
    <mergeCell ref="AQ571:AR571"/>
    <mergeCell ref="AS571:AT571"/>
    <mergeCell ref="BI571:BJ571"/>
    <mergeCell ref="BK571:BL571"/>
    <mergeCell ref="BM571:BN571"/>
    <mergeCell ref="BS567:BT567"/>
    <mergeCell ref="BU567:CA567"/>
    <mergeCell ref="CB567:CH567"/>
    <mergeCell ref="BI566:BJ566"/>
    <mergeCell ref="BK566:BL566"/>
    <mergeCell ref="BM566:BN566"/>
    <mergeCell ref="BO566:BQ566"/>
    <mergeCell ref="BS566:BT566"/>
    <mergeCell ref="BU566:CA566"/>
    <mergeCell ref="CB566:CH566"/>
    <mergeCell ref="AU567:AV567"/>
    <mergeCell ref="AW567:AX567"/>
    <mergeCell ref="AG567:AH567"/>
    <mergeCell ref="AI567:AJ567"/>
    <mergeCell ref="AK567:AL567"/>
    <mergeCell ref="AM567:AN567"/>
    <mergeCell ref="AO567:AP567"/>
    <mergeCell ref="AQ567:AR567"/>
    <mergeCell ref="AS567:AT567"/>
    <mergeCell ref="S568:T568"/>
    <mergeCell ref="U568:V568"/>
    <mergeCell ref="W568:X568"/>
    <mergeCell ref="Y568:Z568"/>
    <mergeCell ref="AA568:AB568"/>
    <mergeCell ref="AC568:AD568"/>
    <mergeCell ref="AE568:AF568"/>
    <mergeCell ref="AG568:AH568"/>
    <mergeCell ref="AI568:AJ568"/>
    <mergeCell ref="AK568:AL568"/>
    <mergeCell ref="AM568:AN568"/>
    <mergeCell ref="AO568:AP568"/>
    <mergeCell ref="AQ568:AR568"/>
    <mergeCell ref="AS568:AT568"/>
    <mergeCell ref="BI568:BJ568"/>
    <mergeCell ref="BK568:BL568"/>
    <mergeCell ref="BM568:BN568"/>
    <mergeCell ref="BO568:BQ568"/>
    <mergeCell ref="BS568:BT568"/>
    <mergeCell ref="BU568:CA568"/>
    <mergeCell ref="CB568:CH568"/>
    <mergeCell ref="AU568:AV568"/>
    <mergeCell ref="AW568:AX568"/>
    <mergeCell ref="AY568:AZ568"/>
    <mergeCell ref="BA568:BB568"/>
    <mergeCell ref="BC568:BD568"/>
    <mergeCell ref="BE568:BF568"/>
    <mergeCell ref="BG568:BH568"/>
    <mergeCell ref="BE565:BF565"/>
    <mergeCell ref="BG565:BH565"/>
    <mergeCell ref="B565:C565"/>
    <mergeCell ref="D565:F565"/>
    <mergeCell ref="G565:H565"/>
    <mergeCell ref="K565:L565"/>
    <mergeCell ref="M565:N565"/>
    <mergeCell ref="O565:P565"/>
    <mergeCell ref="Q565:R565"/>
    <mergeCell ref="BM567:BN567"/>
    <mergeCell ref="BO567:BQ567"/>
    <mergeCell ref="AY567:AZ567"/>
    <mergeCell ref="BA567:BB567"/>
    <mergeCell ref="BC567:BD567"/>
    <mergeCell ref="BE567:BF567"/>
    <mergeCell ref="BG567:BH567"/>
    <mergeCell ref="BI567:BJ567"/>
    <mergeCell ref="BK567:BL567"/>
    <mergeCell ref="S566:T566"/>
    <mergeCell ref="U566:V566"/>
    <mergeCell ref="W566:X566"/>
    <mergeCell ref="Y566:Z566"/>
    <mergeCell ref="AA566:AB566"/>
    <mergeCell ref="AC566:AD566"/>
    <mergeCell ref="AE566:AF566"/>
    <mergeCell ref="AG566:AH566"/>
    <mergeCell ref="AI566:AJ566"/>
    <mergeCell ref="AK566:AL566"/>
    <mergeCell ref="AM566:AN566"/>
    <mergeCell ref="AO566:AP566"/>
    <mergeCell ref="AQ566:AR566"/>
    <mergeCell ref="AS566:AT566"/>
    <mergeCell ref="B566:C566"/>
    <mergeCell ref="D566:F566"/>
    <mergeCell ref="G566:H566"/>
    <mergeCell ref="K566:L566"/>
    <mergeCell ref="M566:N566"/>
    <mergeCell ref="O566:P566"/>
    <mergeCell ref="Q566:R566"/>
    <mergeCell ref="B567:C567"/>
    <mergeCell ref="D567:F567"/>
    <mergeCell ref="G567:H567"/>
    <mergeCell ref="K567:L567"/>
    <mergeCell ref="M567:N567"/>
    <mergeCell ref="O567:P567"/>
    <mergeCell ref="Q567:R567"/>
    <mergeCell ref="S567:T567"/>
    <mergeCell ref="U567:V567"/>
    <mergeCell ref="W567:X567"/>
    <mergeCell ref="Y567:Z567"/>
    <mergeCell ref="AA567:AB567"/>
    <mergeCell ref="AC567:AD567"/>
    <mergeCell ref="AE567:AF567"/>
    <mergeCell ref="AU566:AV566"/>
    <mergeCell ref="AW566:AX566"/>
    <mergeCell ref="AY566:AZ566"/>
    <mergeCell ref="BA566:BB566"/>
    <mergeCell ref="BC566:BD566"/>
    <mergeCell ref="BE566:BF566"/>
    <mergeCell ref="BG566:BH566"/>
    <mergeCell ref="B563:C563"/>
    <mergeCell ref="D563:F563"/>
    <mergeCell ref="G563:H563"/>
    <mergeCell ref="K563:L563"/>
    <mergeCell ref="M563:N563"/>
    <mergeCell ref="O563:P563"/>
    <mergeCell ref="Q563:R563"/>
    <mergeCell ref="B564:C564"/>
    <mergeCell ref="D564:F564"/>
    <mergeCell ref="G564:H564"/>
    <mergeCell ref="K564:L564"/>
    <mergeCell ref="M564:N564"/>
    <mergeCell ref="O564:P564"/>
    <mergeCell ref="Q564:R564"/>
    <mergeCell ref="S564:T564"/>
    <mergeCell ref="U564:V564"/>
    <mergeCell ref="W564:X564"/>
    <mergeCell ref="Y564:Z564"/>
    <mergeCell ref="AA564:AB564"/>
    <mergeCell ref="AC564:AD564"/>
    <mergeCell ref="AE564:AF564"/>
    <mergeCell ref="AU563:AV563"/>
    <mergeCell ref="AW563:AX563"/>
    <mergeCell ref="AY563:AZ563"/>
    <mergeCell ref="BA563:BB563"/>
    <mergeCell ref="BC563:BD563"/>
    <mergeCell ref="BE563:BF563"/>
    <mergeCell ref="BG563:BH563"/>
    <mergeCell ref="BS564:BT564"/>
    <mergeCell ref="BU564:CA564"/>
    <mergeCell ref="CB564:CH564"/>
    <mergeCell ref="BI563:BJ563"/>
    <mergeCell ref="BK563:BL563"/>
    <mergeCell ref="BM563:BN563"/>
    <mergeCell ref="BO563:BQ563"/>
    <mergeCell ref="BS563:BT563"/>
    <mergeCell ref="BU563:CA563"/>
    <mergeCell ref="CB563:CH563"/>
    <mergeCell ref="AU564:AV564"/>
    <mergeCell ref="AW564:AX564"/>
    <mergeCell ref="AG564:AH564"/>
    <mergeCell ref="AI564:AJ564"/>
    <mergeCell ref="AK564:AL564"/>
    <mergeCell ref="AM564:AN564"/>
    <mergeCell ref="AO564:AP564"/>
    <mergeCell ref="AQ564:AR564"/>
    <mergeCell ref="AS564:AT564"/>
    <mergeCell ref="AY569:AZ569"/>
    <mergeCell ref="BA569:BB569"/>
    <mergeCell ref="BC569:BD569"/>
    <mergeCell ref="BE569:BF569"/>
    <mergeCell ref="BG569:BH569"/>
    <mergeCell ref="BS570:BT570"/>
    <mergeCell ref="BU570:CA570"/>
    <mergeCell ref="CB570:CH570"/>
    <mergeCell ref="BI569:BJ569"/>
    <mergeCell ref="BK569:BL569"/>
    <mergeCell ref="BM569:BN569"/>
    <mergeCell ref="BO569:BQ569"/>
    <mergeCell ref="BS569:BT569"/>
    <mergeCell ref="BU569:CA569"/>
    <mergeCell ref="CB569:CH569"/>
    <mergeCell ref="BM564:BN564"/>
    <mergeCell ref="BO564:BQ564"/>
    <mergeCell ref="AY564:AZ564"/>
    <mergeCell ref="BA564:BB564"/>
    <mergeCell ref="BC564:BD564"/>
    <mergeCell ref="BE564:BF564"/>
    <mergeCell ref="BG564:BH564"/>
    <mergeCell ref="BI564:BJ564"/>
    <mergeCell ref="BK564:BL564"/>
    <mergeCell ref="S563:T563"/>
    <mergeCell ref="U563:V563"/>
    <mergeCell ref="W563:X563"/>
    <mergeCell ref="Y563:Z563"/>
    <mergeCell ref="AA563:AB563"/>
    <mergeCell ref="AC563:AD563"/>
    <mergeCell ref="AE563:AF563"/>
    <mergeCell ref="AG563:AH563"/>
    <mergeCell ref="AI563:AJ563"/>
    <mergeCell ref="AK563:AL563"/>
    <mergeCell ref="AM563:AN563"/>
    <mergeCell ref="AO563:AP563"/>
    <mergeCell ref="AQ563:AR563"/>
    <mergeCell ref="AS563:AT563"/>
    <mergeCell ref="S565:T565"/>
    <mergeCell ref="U565:V565"/>
    <mergeCell ref="W565:X565"/>
    <mergeCell ref="Y565:Z565"/>
    <mergeCell ref="AA565:AB565"/>
    <mergeCell ref="AC565:AD565"/>
    <mergeCell ref="AE565:AF565"/>
    <mergeCell ref="AG565:AH565"/>
    <mergeCell ref="AI565:AJ565"/>
    <mergeCell ref="AK565:AL565"/>
    <mergeCell ref="AM565:AN565"/>
    <mergeCell ref="AO565:AP565"/>
    <mergeCell ref="AQ565:AR565"/>
    <mergeCell ref="AS565:AT565"/>
    <mergeCell ref="BI565:BJ565"/>
    <mergeCell ref="BK565:BL565"/>
    <mergeCell ref="BM565:BN565"/>
    <mergeCell ref="BO565:BQ565"/>
    <mergeCell ref="BS565:BT565"/>
    <mergeCell ref="BU565:CA565"/>
    <mergeCell ref="CB565:CH565"/>
    <mergeCell ref="AU565:AV565"/>
    <mergeCell ref="AW565:AX565"/>
    <mergeCell ref="AY565:AZ565"/>
    <mergeCell ref="BA565:BB565"/>
    <mergeCell ref="BC565:BD565"/>
    <mergeCell ref="BO562:BQ562"/>
    <mergeCell ref="BS562:BT562"/>
    <mergeCell ref="BU562:CA562"/>
    <mergeCell ref="CB562:CH562"/>
    <mergeCell ref="AU562:AV562"/>
    <mergeCell ref="AW562:AX562"/>
    <mergeCell ref="AY562:AZ562"/>
    <mergeCell ref="BA562:BB562"/>
    <mergeCell ref="BC562:BD562"/>
    <mergeCell ref="BE562:BF562"/>
    <mergeCell ref="BG562:BH562"/>
    <mergeCell ref="B562:C562"/>
    <mergeCell ref="D562:F562"/>
    <mergeCell ref="G562:H562"/>
    <mergeCell ref="K562:L562"/>
    <mergeCell ref="M562:N562"/>
    <mergeCell ref="O562:P562"/>
    <mergeCell ref="Q562:R562"/>
    <mergeCell ref="BM570:BN570"/>
    <mergeCell ref="BO570:BQ570"/>
    <mergeCell ref="AY570:AZ570"/>
    <mergeCell ref="BA570:BB570"/>
    <mergeCell ref="BC570:BD570"/>
    <mergeCell ref="BE570:BF570"/>
    <mergeCell ref="BG570:BH570"/>
    <mergeCell ref="BI570:BJ570"/>
    <mergeCell ref="BK570:BL570"/>
    <mergeCell ref="S569:T569"/>
    <mergeCell ref="U569:V569"/>
    <mergeCell ref="W569:X569"/>
    <mergeCell ref="Y569:Z569"/>
    <mergeCell ref="AA569:AB569"/>
    <mergeCell ref="AC569:AD569"/>
    <mergeCell ref="AE569:AF569"/>
    <mergeCell ref="AG569:AH569"/>
    <mergeCell ref="AI569:AJ569"/>
    <mergeCell ref="AK569:AL569"/>
    <mergeCell ref="AM569:AN569"/>
    <mergeCell ref="AO569:AP569"/>
    <mergeCell ref="AQ569:AR569"/>
    <mergeCell ref="AS569:AT569"/>
    <mergeCell ref="B569:C569"/>
    <mergeCell ref="D569:F569"/>
    <mergeCell ref="G569:H569"/>
    <mergeCell ref="K569:L569"/>
    <mergeCell ref="M569:N569"/>
    <mergeCell ref="O569:P569"/>
    <mergeCell ref="Q569:R569"/>
    <mergeCell ref="B570:C570"/>
    <mergeCell ref="D570:F570"/>
    <mergeCell ref="G570:H570"/>
    <mergeCell ref="K570:L570"/>
    <mergeCell ref="M570:N570"/>
    <mergeCell ref="O570:P570"/>
    <mergeCell ref="Q570:R570"/>
    <mergeCell ref="S570:T570"/>
    <mergeCell ref="U570:V570"/>
    <mergeCell ref="W570:X570"/>
    <mergeCell ref="Y570:Z570"/>
    <mergeCell ref="AA570:AB570"/>
    <mergeCell ref="AC570:AD570"/>
    <mergeCell ref="AE570:AF570"/>
    <mergeCell ref="AU569:AV569"/>
    <mergeCell ref="AW569:AX569"/>
    <mergeCell ref="B559:C559"/>
    <mergeCell ref="D559:F559"/>
    <mergeCell ref="G559:H559"/>
    <mergeCell ref="K559:L559"/>
    <mergeCell ref="M559:N559"/>
    <mergeCell ref="O559:P559"/>
    <mergeCell ref="Q559:R559"/>
    <mergeCell ref="AU561:AV561"/>
    <mergeCell ref="AW561:AX561"/>
    <mergeCell ref="AG561:AH561"/>
    <mergeCell ref="AI561:AJ561"/>
    <mergeCell ref="AK561:AL561"/>
    <mergeCell ref="AM561:AN561"/>
    <mergeCell ref="AO561:AP561"/>
    <mergeCell ref="AQ561:AR561"/>
    <mergeCell ref="AS561:AT561"/>
    <mergeCell ref="S562:T562"/>
    <mergeCell ref="U562:V562"/>
    <mergeCell ref="W562:X562"/>
    <mergeCell ref="Y562:Z562"/>
    <mergeCell ref="AA562:AB562"/>
    <mergeCell ref="AC562:AD562"/>
    <mergeCell ref="AE562:AF562"/>
    <mergeCell ref="AG562:AH562"/>
    <mergeCell ref="AI562:AJ562"/>
    <mergeCell ref="AK562:AL562"/>
    <mergeCell ref="AM562:AN562"/>
    <mergeCell ref="AO562:AP562"/>
    <mergeCell ref="AQ562:AR562"/>
    <mergeCell ref="AS562:AT562"/>
    <mergeCell ref="BI562:BJ562"/>
    <mergeCell ref="BK562:BL562"/>
    <mergeCell ref="BM562:BN562"/>
    <mergeCell ref="BS558:BT558"/>
    <mergeCell ref="BU558:CA558"/>
    <mergeCell ref="CB558:CH558"/>
    <mergeCell ref="BI557:BJ557"/>
    <mergeCell ref="BK557:BL557"/>
    <mergeCell ref="BM557:BN557"/>
    <mergeCell ref="BO557:BQ557"/>
    <mergeCell ref="BS557:BT557"/>
    <mergeCell ref="BU557:CA557"/>
    <mergeCell ref="CB557:CH557"/>
    <mergeCell ref="AU558:AV558"/>
    <mergeCell ref="AW558:AX558"/>
    <mergeCell ref="AG558:AH558"/>
    <mergeCell ref="AI558:AJ558"/>
    <mergeCell ref="AK558:AL558"/>
    <mergeCell ref="AM558:AN558"/>
    <mergeCell ref="AO558:AP558"/>
    <mergeCell ref="AQ558:AR558"/>
    <mergeCell ref="AS558:AT558"/>
    <mergeCell ref="S559:T559"/>
    <mergeCell ref="U559:V559"/>
    <mergeCell ref="W559:X559"/>
    <mergeCell ref="Y559:Z559"/>
    <mergeCell ref="AA559:AB559"/>
    <mergeCell ref="AC559:AD559"/>
    <mergeCell ref="AE559:AF559"/>
    <mergeCell ref="AG559:AH559"/>
    <mergeCell ref="AI559:AJ559"/>
    <mergeCell ref="AK559:AL559"/>
    <mergeCell ref="AM559:AN559"/>
    <mergeCell ref="AO559:AP559"/>
    <mergeCell ref="AQ559:AR559"/>
    <mergeCell ref="AS559:AT559"/>
    <mergeCell ref="BI559:BJ559"/>
    <mergeCell ref="BK559:BL559"/>
    <mergeCell ref="BM559:BN559"/>
    <mergeCell ref="BO559:BQ559"/>
    <mergeCell ref="BS559:BT559"/>
    <mergeCell ref="BU559:CA559"/>
    <mergeCell ref="CB559:CH559"/>
    <mergeCell ref="AU559:AV559"/>
    <mergeCell ref="AW559:AX559"/>
    <mergeCell ref="AY559:AZ559"/>
    <mergeCell ref="BA559:BB559"/>
    <mergeCell ref="BC559:BD559"/>
    <mergeCell ref="BE559:BF559"/>
    <mergeCell ref="BG559:BH559"/>
    <mergeCell ref="BE556:BF556"/>
    <mergeCell ref="BG556:BH556"/>
    <mergeCell ref="B556:C556"/>
    <mergeCell ref="D556:F556"/>
    <mergeCell ref="G556:H556"/>
    <mergeCell ref="K556:L556"/>
    <mergeCell ref="M556:N556"/>
    <mergeCell ref="O556:P556"/>
    <mergeCell ref="Q556:R556"/>
    <mergeCell ref="BM558:BN558"/>
    <mergeCell ref="BO558:BQ558"/>
    <mergeCell ref="AY558:AZ558"/>
    <mergeCell ref="BA558:BB558"/>
    <mergeCell ref="BC558:BD558"/>
    <mergeCell ref="BE558:BF558"/>
    <mergeCell ref="BG558:BH558"/>
    <mergeCell ref="BI558:BJ558"/>
    <mergeCell ref="BK558:BL558"/>
    <mergeCell ref="S557:T557"/>
    <mergeCell ref="U557:V557"/>
    <mergeCell ref="W557:X557"/>
    <mergeCell ref="Y557:Z557"/>
    <mergeCell ref="AA557:AB557"/>
    <mergeCell ref="AC557:AD557"/>
    <mergeCell ref="AE557:AF557"/>
    <mergeCell ref="AG557:AH557"/>
    <mergeCell ref="AI557:AJ557"/>
    <mergeCell ref="AK557:AL557"/>
    <mergeCell ref="AM557:AN557"/>
    <mergeCell ref="AO557:AP557"/>
    <mergeCell ref="AQ557:AR557"/>
    <mergeCell ref="AS557:AT557"/>
    <mergeCell ref="B557:C557"/>
    <mergeCell ref="D557:F557"/>
    <mergeCell ref="G557:H557"/>
    <mergeCell ref="K557:L557"/>
    <mergeCell ref="M557:N557"/>
    <mergeCell ref="O557:P557"/>
    <mergeCell ref="Q557:R557"/>
    <mergeCell ref="B558:C558"/>
    <mergeCell ref="D558:F558"/>
    <mergeCell ref="G558:H558"/>
    <mergeCell ref="K558:L558"/>
    <mergeCell ref="M558:N558"/>
    <mergeCell ref="O558:P558"/>
    <mergeCell ref="Q558:R558"/>
    <mergeCell ref="S558:T558"/>
    <mergeCell ref="U558:V558"/>
    <mergeCell ref="W558:X558"/>
    <mergeCell ref="Y558:Z558"/>
    <mergeCell ref="AA558:AB558"/>
    <mergeCell ref="AC558:AD558"/>
    <mergeCell ref="AE558:AF558"/>
    <mergeCell ref="AU557:AV557"/>
    <mergeCell ref="AW557:AX557"/>
    <mergeCell ref="AY557:AZ557"/>
    <mergeCell ref="BA557:BB557"/>
    <mergeCell ref="BC557:BD557"/>
    <mergeCell ref="BE557:BF557"/>
    <mergeCell ref="BG557:BH557"/>
    <mergeCell ref="B554:C554"/>
    <mergeCell ref="D554:F554"/>
    <mergeCell ref="G554:H554"/>
    <mergeCell ref="K554:L554"/>
    <mergeCell ref="M554:N554"/>
    <mergeCell ref="O554:P554"/>
    <mergeCell ref="Q554:R554"/>
    <mergeCell ref="B555:C555"/>
    <mergeCell ref="D555:F555"/>
    <mergeCell ref="G555:H555"/>
    <mergeCell ref="K555:L555"/>
    <mergeCell ref="M555:N555"/>
    <mergeCell ref="O555:P555"/>
    <mergeCell ref="Q555:R555"/>
    <mergeCell ref="S555:T555"/>
    <mergeCell ref="U555:V555"/>
    <mergeCell ref="W555:X555"/>
    <mergeCell ref="Y555:Z555"/>
    <mergeCell ref="AA555:AB555"/>
    <mergeCell ref="AC555:AD555"/>
    <mergeCell ref="AE555:AF555"/>
    <mergeCell ref="AU554:AV554"/>
    <mergeCell ref="AW554:AX554"/>
    <mergeCell ref="AY554:AZ554"/>
    <mergeCell ref="BA554:BB554"/>
    <mergeCell ref="BC554:BD554"/>
    <mergeCell ref="BE554:BF554"/>
    <mergeCell ref="BG554:BH554"/>
    <mergeCell ref="BS555:BT555"/>
    <mergeCell ref="BU555:CA555"/>
    <mergeCell ref="CB555:CH555"/>
    <mergeCell ref="BI554:BJ554"/>
    <mergeCell ref="BK554:BL554"/>
    <mergeCell ref="BM554:BN554"/>
    <mergeCell ref="BO554:BQ554"/>
    <mergeCell ref="BS554:BT554"/>
    <mergeCell ref="BU554:CA554"/>
    <mergeCell ref="CB554:CH554"/>
    <mergeCell ref="AU555:AV555"/>
    <mergeCell ref="AW555:AX555"/>
    <mergeCell ref="AG555:AH555"/>
    <mergeCell ref="AI555:AJ555"/>
    <mergeCell ref="AK555:AL555"/>
    <mergeCell ref="AM555:AN555"/>
    <mergeCell ref="AO555:AP555"/>
    <mergeCell ref="AQ555:AR555"/>
    <mergeCell ref="AS555:AT555"/>
    <mergeCell ref="AY560:AZ560"/>
    <mergeCell ref="BA560:BB560"/>
    <mergeCell ref="BC560:BD560"/>
    <mergeCell ref="BE560:BF560"/>
    <mergeCell ref="BG560:BH560"/>
    <mergeCell ref="BS561:BT561"/>
    <mergeCell ref="BU561:CA561"/>
    <mergeCell ref="CB561:CH561"/>
    <mergeCell ref="BI560:BJ560"/>
    <mergeCell ref="BK560:BL560"/>
    <mergeCell ref="BM560:BN560"/>
    <mergeCell ref="BO560:BQ560"/>
    <mergeCell ref="BS560:BT560"/>
    <mergeCell ref="BU560:CA560"/>
    <mergeCell ref="CB560:CH560"/>
    <mergeCell ref="BM555:BN555"/>
    <mergeCell ref="BO555:BQ555"/>
    <mergeCell ref="AY555:AZ555"/>
    <mergeCell ref="BA555:BB555"/>
    <mergeCell ref="BC555:BD555"/>
    <mergeCell ref="BE555:BF555"/>
    <mergeCell ref="BG555:BH555"/>
    <mergeCell ref="BI555:BJ555"/>
    <mergeCell ref="BK555:BL555"/>
    <mergeCell ref="S554:T554"/>
    <mergeCell ref="U554:V554"/>
    <mergeCell ref="W554:X554"/>
    <mergeCell ref="Y554:Z554"/>
    <mergeCell ref="AA554:AB554"/>
    <mergeCell ref="AC554:AD554"/>
    <mergeCell ref="AE554:AF554"/>
    <mergeCell ref="AG554:AH554"/>
    <mergeCell ref="AI554:AJ554"/>
    <mergeCell ref="AK554:AL554"/>
    <mergeCell ref="AM554:AN554"/>
    <mergeCell ref="AO554:AP554"/>
    <mergeCell ref="AQ554:AR554"/>
    <mergeCell ref="AS554:AT554"/>
    <mergeCell ref="S556:T556"/>
    <mergeCell ref="U556:V556"/>
    <mergeCell ref="W556:X556"/>
    <mergeCell ref="Y556:Z556"/>
    <mergeCell ref="AA556:AB556"/>
    <mergeCell ref="AC556:AD556"/>
    <mergeCell ref="AE556:AF556"/>
    <mergeCell ref="AG556:AH556"/>
    <mergeCell ref="AI556:AJ556"/>
    <mergeCell ref="AK556:AL556"/>
    <mergeCell ref="AM556:AN556"/>
    <mergeCell ref="AO556:AP556"/>
    <mergeCell ref="AQ556:AR556"/>
    <mergeCell ref="AS556:AT556"/>
    <mergeCell ref="BI556:BJ556"/>
    <mergeCell ref="BK556:BL556"/>
    <mergeCell ref="BM556:BN556"/>
    <mergeCell ref="BO556:BQ556"/>
    <mergeCell ref="BS556:BT556"/>
    <mergeCell ref="BU556:CA556"/>
    <mergeCell ref="CB556:CH556"/>
    <mergeCell ref="AU556:AV556"/>
    <mergeCell ref="AW556:AX556"/>
    <mergeCell ref="AY556:AZ556"/>
    <mergeCell ref="BA556:BB556"/>
    <mergeCell ref="BC556:BD556"/>
    <mergeCell ref="BO553:BQ553"/>
    <mergeCell ref="BS553:BT553"/>
    <mergeCell ref="BU553:CA553"/>
    <mergeCell ref="CB553:CH553"/>
    <mergeCell ref="AU553:AV553"/>
    <mergeCell ref="AW553:AX553"/>
    <mergeCell ref="AY553:AZ553"/>
    <mergeCell ref="BA553:BB553"/>
    <mergeCell ref="BC553:BD553"/>
    <mergeCell ref="BE553:BF553"/>
    <mergeCell ref="BG553:BH553"/>
    <mergeCell ref="B553:C553"/>
    <mergeCell ref="D553:F553"/>
    <mergeCell ref="G553:H553"/>
    <mergeCell ref="K553:L553"/>
    <mergeCell ref="M553:N553"/>
    <mergeCell ref="O553:P553"/>
    <mergeCell ref="Q553:R553"/>
    <mergeCell ref="BM561:BN561"/>
    <mergeCell ref="BO561:BQ561"/>
    <mergeCell ref="AY561:AZ561"/>
    <mergeCell ref="BA561:BB561"/>
    <mergeCell ref="BC561:BD561"/>
    <mergeCell ref="BE561:BF561"/>
    <mergeCell ref="BG561:BH561"/>
    <mergeCell ref="BI561:BJ561"/>
    <mergeCell ref="BK561:BL561"/>
    <mergeCell ref="S560:T560"/>
    <mergeCell ref="U560:V560"/>
    <mergeCell ref="W560:X560"/>
    <mergeCell ref="Y560:Z560"/>
    <mergeCell ref="AA560:AB560"/>
    <mergeCell ref="AC560:AD560"/>
    <mergeCell ref="AE560:AF560"/>
    <mergeCell ref="AG560:AH560"/>
    <mergeCell ref="AI560:AJ560"/>
    <mergeCell ref="AK560:AL560"/>
    <mergeCell ref="AM560:AN560"/>
    <mergeCell ref="AO560:AP560"/>
    <mergeCell ref="AQ560:AR560"/>
    <mergeCell ref="AS560:AT560"/>
    <mergeCell ref="B560:C560"/>
    <mergeCell ref="D560:F560"/>
    <mergeCell ref="G560:H560"/>
    <mergeCell ref="K560:L560"/>
    <mergeCell ref="M560:N560"/>
    <mergeCell ref="O560:P560"/>
    <mergeCell ref="Q560:R560"/>
    <mergeCell ref="B561:C561"/>
    <mergeCell ref="D561:F561"/>
    <mergeCell ref="G561:H561"/>
    <mergeCell ref="K561:L561"/>
    <mergeCell ref="M561:N561"/>
    <mergeCell ref="O561:P561"/>
    <mergeCell ref="Q561:R561"/>
    <mergeCell ref="S561:T561"/>
    <mergeCell ref="U561:V561"/>
    <mergeCell ref="W561:X561"/>
    <mergeCell ref="Y561:Z561"/>
    <mergeCell ref="AA561:AB561"/>
    <mergeCell ref="AC561:AD561"/>
    <mergeCell ref="AE561:AF561"/>
    <mergeCell ref="AU560:AV560"/>
    <mergeCell ref="AW560:AX560"/>
    <mergeCell ref="B550:C550"/>
    <mergeCell ref="D550:F550"/>
    <mergeCell ref="G550:H550"/>
    <mergeCell ref="K550:L550"/>
    <mergeCell ref="M550:N550"/>
    <mergeCell ref="O550:P550"/>
    <mergeCell ref="Q550:R550"/>
    <mergeCell ref="AU552:AV552"/>
    <mergeCell ref="AW552:AX552"/>
    <mergeCell ref="AG552:AH552"/>
    <mergeCell ref="AI552:AJ552"/>
    <mergeCell ref="AK552:AL552"/>
    <mergeCell ref="AM552:AN552"/>
    <mergeCell ref="AO552:AP552"/>
    <mergeCell ref="AQ552:AR552"/>
    <mergeCell ref="AS552:AT552"/>
    <mergeCell ref="S553:T553"/>
    <mergeCell ref="U553:V553"/>
    <mergeCell ref="W553:X553"/>
    <mergeCell ref="Y553:Z553"/>
    <mergeCell ref="AA553:AB553"/>
    <mergeCell ref="AC553:AD553"/>
    <mergeCell ref="AE553:AF553"/>
    <mergeCell ref="AG553:AH553"/>
    <mergeCell ref="AI553:AJ553"/>
    <mergeCell ref="AK553:AL553"/>
    <mergeCell ref="AM553:AN553"/>
    <mergeCell ref="AO553:AP553"/>
    <mergeCell ref="AQ553:AR553"/>
    <mergeCell ref="AS553:AT553"/>
    <mergeCell ref="BI553:BJ553"/>
    <mergeCell ref="BK553:BL553"/>
    <mergeCell ref="BM553:BN553"/>
    <mergeCell ref="BS549:BT549"/>
    <mergeCell ref="BU549:CA549"/>
    <mergeCell ref="CB549:CH549"/>
    <mergeCell ref="BI548:BJ548"/>
    <mergeCell ref="BK548:BL548"/>
    <mergeCell ref="BM548:BN548"/>
    <mergeCell ref="BO548:BQ548"/>
    <mergeCell ref="BS548:BT548"/>
    <mergeCell ref="BU548:CA548"/>
    <mergeCell ref="CB548:CH548"/>
    <mergeCell ref="AU549:AV549"/>
    <mergeCell ref="AW549:AX549"/>
    <mergeCell ref="AG549:AH549"/>
    <mergeCell ref="AI549:AJ549"/>
    <mergeCell ref="AK549:AL549"/>
    <mergeCell ref="AM549:AN549"/>
    <mergeCell ref="AO549:AP549"/>
    <mergeCell ref="AQ549:AR549"/>
    <mergeCell ref="AS549:AT549"/>
    <mergeCell ref="S550:T550"/>
    <mergeCell ref="U550:V550"/>
    <mergeCell ref="W550:X550"/>
    <mergeCell ref="Y550:Z550"/>
    <mergeCell ref="AA550:AB550"/>
    <mergeCell ref="AC550:AD550"/>
    <mergeCell ref="AE550:AF550"/>
    <mergeCell ref="AG550:AH550"/>
    <mergeCell ref="AI550:AJ550"/>
    <mergeCell ref="AK550:AL550"/>
    <mergeCell ref="AM550:AN550"/>
    <mergeCell ref="AO550:AP550"/>
    <mergeCell ref="AQ550:AR550"/>
    <mergeCell ref="AS550:AT550"/>
    <mergeCell ref="BI550:BJ550"/>
    <mergeCell ref="BK550:BL550"/>
    <mergeCell ref="BM550:BN550"/>
    <mergeCell ref="BO550:BQ550"/>
    <mergeCell ref="BS550:BT550"/>
    <mergeCell ref="BU550:CA550"/>
    <mergeCell ref="CB550:CH550"/>
    <mergeCell ref="AU550:AV550"/>
    <mergeCell ref="AW550:AX550"/>
    <mergeCell ref="AY550:AZ550"/>
    <mergeCell ref="BA550:BB550"/>
    <mergeCell ref="BC550:BD550"/>
    <mergeCell ref="BE550:BF550"/>
    <mergeCell ref="BG550:BH550"/>
    <mergeCell ref="BE547:BF547"/>
    <mergeCell ref="BG547:BH547"/>
    <mergeCell ref="B547:C547"/>
    <mergeCell ref="D547:F547"/>
    <mergeCell ref="G547:H547"/>
    <mergeCell ref="K547:L547"/>
    <mergeCell ref="M547:N547"/>
    <mergeCell ref="O547:P547"/>
    <mergeCell ref="Q547:R547"/>
    <mergeCell ref="BM549:BN549"/>
    <mergeCell ref="BO549:BQ549"/>
    <mergeCell ref="AY549:AZ549"/>
    <mergeCell ref="BA549:BB549"/>
    <mergeCell ref="BC549:BD549"/>
    <mergeCell ref="BE549:BF549"/>
    <mergeCell ref="BG549:BH549"/>
    <mergeCell ref="BI549:BJ549"/>
    <mergeCell ref="BK549:BL549"/>
    <mergeCell ref="S548:T548"/>
    <mergeCell ref="U548:V548"/>
    <mergeCell ref="W548:X548"/>
    <mergeCell ref="Y548:Z548"/>
    <mergeCell ref="AA548:AB548"/>
    <mergeCell ref="AC548:AD548"/>
    <mergeCell ref="AE548:AF548"/>
    <mergeCell ref="AG548:AH548"/>
    <mergeCell ref="AI548:AJ548"/>
    <mergeCell ref="AK548:AL548"/>
    <mergeCell ref="AM548:AN548"/>
    <mergeCell ref="AO548:AP548"/>
    <mergeCell ref="AQ548:AR548"/>
    <mergeCell ref="AS548:AT548"/>
    <mergeCell ref="B548:C548"/>
    <mergeCell ref="D548:F548"/>
    <mergeCell ref="G548:H548"/>
    <mergeCell ref="K548:L548"/>
    <mergeCell ref="M548:N548"/>
    <mergeCell ref="O548:P548"/>
    <mergeCell ref="Q548:R548"/>
    <mergeCell ref="B549:C549"/>
    <mergeCell ref="D549:F549"/>
    <mergeCell ref="G549:H549"/>
    <mergeCell ref="K549:L549"/>
    <mergeCell ref="M549:N549"/>
    <mergeCell ref="O549:P549"/>
    <mergeCell ref="Q549:R549"/>
    <mergeCell ref="S549:T549"/>
    <mergeCell ref="U549:V549"/>
    <mergeCell ref="W549:X549"/>
    <mergeCell ref="Y549:Z549"/>
    <mergeCell ref="AA549:AB549"/>
    <mergeCell ref="AC549:AD549"/>
    <mergeCell ref="AE549:AF549"/>
    <mergeCell ref="AU548:AV548"/>
    <mergeCell ref="AW548:AX548"/>
    <mergeCell ref="AY548:AZ548"/>
    <mergeCell ref="BA548:BB548"/>
    <mergeCell ref="BC548:BD548"/>
    <mergeCell ref="BE548:BF548"/>
    <mergeCell ref="BG548:BH548"/>
    <mergeCell ref="B545:C545"/>
    <mergeCell ref="D545:F545"/>
    <mergeCell ref="G545:H545"/>
    <mergeCell ref="K545:L545"/>
    <mergeCell ref="M545:N545"/>
    <mergeCell ref="O545:P545"/>
    <mergeCell ref="Q545:R545"/>
    <mergeCell ref="B546:C546"/>
    <mergeCell ref="D546:F546"/>
    <mergeCell ref="G546:H546"/>
    <mergeCell ref="K546:L546"/>
    <mergeCell ref="M546:N546"/>
    <mergeCell ref="O546:P546"/>
    <mergeCell ref="Q546:R546"/>
    <mergeCell ref="S546:T546"/>
    <mergeCell ref="U546:V546"/>
    <mergeCell ref="W546:X546"/>
    <mergeCell ref="Y546:Z546"/>
    <mergeCell ref="AA546:AB546"/>
    <mergeCell ref="AC546:AD546"/>
    <mergeCell ref="AE546:AF546"/>
    <mergeCell ref="AU545:AV545"/>
    <mergeCell ref="AW545:AX545"/>
    <mergeCell ref="AY545:AZ545"/>
    <mergeCell ref="BA545:BB545"/>
    <mergeCell ref="BC545:BD545"/>
    <mergeCell ref="BE545:BF545"/>
    <mergeCell ref="BG545:BH545"/>
    <mergeCell ref="BS546:BT546"/>
    <mergeCell ref="BU546:CA546"/>
    <mergeCell ref="CB546:CH546"/>
    <mergeCell ref="BI545:BJ545"/>
    <mergeCell ref="BK545:BL545"/>
    <mergeCell ref="BM545:BN545"/>
    <mergeCell ref="BO545:BQ545"/>
    <mergeCell ref="BS545:BT545"/>
    <mergeCell ref="BU545:CA545"/>
    <mergeCell ref="CB545:CH545"/>
    <mergeCell ref="AU546:AV546"/>
    <mergeCell ref="AW546:AX546"/>
    <mergeCell ref="AG546:AH546"/>
    <mergeCell ref="AI546:AJ546"/>
    <mergeCell ref="AK546:AL546"/>
    <mergeCell ref="AM546:AN546"/>
    <mergeCell ref="AO546:AP546"/>
    <mergeCell ref="AQ546:AR546"/>
    <mergeCell ref="AS546:AT546"/>
    <mergeCell ref="AY551:AZ551"/>
    <mergeCell ref="BA551:BB551"/>
    <mergeCell ref="BC551:BD551"/>
    <mergeCell ref="BE551:BF551"/>
    <mergeCell ref="BG551:BH551"/>
    <mergeCell ref="BS552:BT552"/>
    <mergeCell ref="BU552:CA552"/>
    <mergeCell ref="CB552:CH552"/>
    <mergeCell ref="BI551:BJ551"/>
    <mergeCell ref="BK551:BL551"/>
    <mergeCell ref="BM551:BN551"/>
    <mergeCell ref="BO551:BQ551"/>
    <mergeCell ref="BS551:BT551"/>
    <mergeCell ref="BU551:CA551"/>
    <mergeCell ref="CB551:CH551"/>
    <mergeCell ref="BM546:BN546"/>
    <mergeCell ref="BO546:BQ546"/>
    <mergeCell ref="AY546:AZ546"/>
    <mergeCell ref="BA546:BB546"/>
    <mergeCell ref="BC546:BD546"/>
    <mergeCell ref="BE546:BF546"/>
    <mergeCell ref="BG546:BH546"/>
    <mergeCell ref="BI546:BJ546"/>
    <mergeCell ref="BK546:BL546"/>
    <mergeCell ref="S545:T545"/>
    <mergeCell ref="U545:V545"/>
    <mergeCell ref="W545:X545"/>
    <mergeCell ref="Y545:Z545"/>
    <mergeCell ref="AA545:AB545"/>
    <mergeCell ref="AC545:AD545"/>
    <mergeCell ref="AE545:AF545"/>
    <mergeCell ref="AG545:AH545"/>
    <mergeCell ref="AI545:AJ545"/>
    <mergeCell ref="AK545:AL545"/>
    <mergeCell ref="AM545:AN545"/>
    <mergeCell ref="AO545:AP545"/>
    <mergeCell ref="AQ545:AR545"/>
    <mergeCell ref="AS545:AT545"/>
    <mergeCell ref="S547:T547"/>
    <mergeCell ref="U547:V547"/>
    <mergeCell ref="W547:X547"/>
    <mergeCell ref="Y547:Z547"/>
    <mergeCell ref="AA547:AB547"/>
    <mergeCell ref="AC547:AD547"/>
    <mergeCell ref="AE547:AF547"/>
    <mergeCell ref="AG547:AH547"/>
    <mergeCell ref="AI547:AJ547"/>
    <mergeCell ref="AK547:AL547"/>
    <mergeCell ref="AM547:AN547"/>
    <mergeCell ref="AO547:AP547"/>
    <mergeCell ref="AQ547:AR547"/>
    <mergeCell ref="AS547:AT547"/>
    <mergeCell ref="BI547:BJ547"/>
    <mergeCell ref="BK547:BL547"/>
    <mergeCell ref="BM547:BN547"/>
    <mergeCell ref="BO547:BQ547"/>
    <mergeCell ref="BS547:BT547"/>
    <mergeCell ref="BU547:CA547"/>
    <mergeCell ref="CB547:CH547"/>
    <mergeCell ref="AU547:AV547"/>
    <mergeCell ref="AW547:AX547"/>
    <mergeCell ref="AY547:AZ547"/>
    <mergeCell ref="BA547:BB547"/>
    <mergeCell ref="BC547:BD547"/>
    <mergeCell ref="BO544:BQ544"/>
    <mergeCell ref="BS544:BT544"/>
    <mergeCell ref="BU544:CA544"/>
    <mergeCell ref="CB544:CH544"/>
    <mergeCell ref="AU544:AV544"/>
    <mergeCell ref="AW544:AX544"/>
    <mergeCell ref="AY544:AZ544"/>
    <mergeCell ref="BA544:BB544"/>
    <mergeCell ref="BC544:BD544"/>
    <mergeCell ref="BE544:BF544"/>
    <mergeCell ref="BG544:BH544"/>
    <mergeCell ref="B544:C544"/>
    <mergeCell ref="D544:F544"/>
    <mergeCell ref="G544:H544"/>
    <mergeCell ref="K544:L544"/>
    <mergeCell ref="M544:N544"/>
    <mergeCell ref="O544:P544"/>
    <mergeCell ref="Q544:R544"/>
    <mergeCell ref="BM552:BN552"/>
    <mergeCell ref="BO552:BQ552"/>
    <mergeCell ref="AY552:AZ552"/>
    <mergeCell ref="BA552:BB552"/>
    <mergeCell ref="BC552:BD552"/>
    <mergeCell ref="BE552:BF552"/>
    <mergeCell ref="BG552:BH552"/>
    <mergeCell ref="BI552:BJ552"/>
    <mergeCell ref="BK552:BL552"/>
    <mergeCell ref="S551:T551"/>
    <mergeCell ref="U551:V551"/>
    <mergeCell ref="W551:X551"/>
    <mergeCell ref="Y551:Z551"/>
    <mergeCell ref="AA551:AB551"/>
    <mergeCell ref="AC551:AD551"/>
    <mergeCell ref="AE551:AF551"/>
    <mergeCell ref="AG551:AH551"/>
    <mergeCell ref="AI551:AJ551"/>
    <mergeCell ref="AK551:AL551"/>
    <mergeCell ref="AM551:AN551"/>
    <mergeCell ref="AO551:AP551"/>
    <mergeCell ref="AQ551:AR551"/>
    <mergeCell ref="AS551:AT551"/>
    <mergeCell ref="B551:C551"/>
    <mergeCell ref="D551:F551"/>
    <mergeCell ref="G551:H551"/>
    <mergeCell ref="K551:L551"/>
    <mergeCell ref="M551:N551"/>
    <mergeCell ref="O551:P551"/>
    <mergeCell ref="Q551:R551"/>
    <mergeCell ref="B552:C552"/>
    <mergeCell ref="D552:F552"/>
    <mergeCell ref="G552:H552"/>
    <mergeCell ref="K552:L552"/>
    <mergeCell ref="M552:N552"/>
    <mergeCell ref="O552:P552"/>
    <mergeCell ref="Q552:R552"/>
    <mergeCell ref="S552:T552"/>
    <mergeCell ref="U552:V552"/>
    <mergeCell ref="W552:X552"/>
    <mergeCell ref="Y552:Z552"/>
    <mergeCell ref="AA552:AB552"/>
    <mergeCell ref="AC552:AD552"/>
    <mergeCell ref="AE552:AF552"/>
    <mergeCell ref="AU551:AV551"/>
    <mergeCell ref="AW551:AX551"/>
    <mergeCell ref="B541:C541"/>
    <mergeCell ref="D541:F541"/>
    <mergeCell ref="G541:H541"/>
    <mergeCell ref="K541:L541"/>
    <mergeCell ref="M541:N541"/>
    <mergeCell ref="O541:P541"/>
    <mergeCell ref="Q541:R541"/>
    <mergeCell ref="AU543:AV543"/>
    <mergeCell ref="AW543:AX543"/>
    <mergeCell ref="AG543:AH543"/>
    <mergeCell ref="AI543:AJ543"/>
    <mergeCell ref="AK543:AL543"/>
    <mergeCell ref="AM543:AN543"/>
    <mergeCell ref="AO543:AP543"/>
    <mergeCell ref="AQ543:AR543"/>
    <mergeCell ref="AS543:AT543"/>
    <mergeCell ref="S544:T544"/>
    <mergeCell ref="U544:V544"/>
    <mergeCell ref="W544:X544"/>
    <mergeCell ref="Y544:Z544"/>
    <mergeCell ref="AA544:AB544"/>
    <mergeCell ref="AC544:AD544"/>
    <mergeCell ref="AE544:AF544"/>
    <mergeCell ref="AG544:AH544"/>
    <mergeCell ref="AI544:AJ544"/>
    <mergeCell ref="AK544:AL544"/>
    <mergeCell ref="AM544:AN544"/>
    <mergeCell ref="AO544:AP544"/>
    <mergeCell ref="AQ544:AR544"/>
    <mergeCell ref="AS544:AT544"/>
    <mergeCell ref="BI544:BJ544"/>
    <mergeCell ref="BK544:BL544"/>
    <mergeCell ref="BM544:BN544"/>
    <mergeCell ref="BS540:BT540"/>
    <mergeCell ref="BU540:CA540"/>
    <mergeCell ref="CB540:CH540"/>
    <mergeCell ref="BI539:BJ539"/>
    <mergeCell ref="BK539:BL539"/>
    <mergeCell ref="BM539:BN539"/>
    <mergeCell ref="BO539:BQ539"/>
    <mergeCell ref="BS539:BT539"/>
    <mergeCell ref="BU539:CA539"/>
    <mergeCell ref="CB539:CH539"/>
    <mergeCell ref="AU540:AV540"/>
    <mergeCell ref="AW540:AX540"/>
    <mergeCell ref="AG540:AH540"/>
    <mergeCell ref="AI540:AJ540"/>
    <mergeCell ref="AK540:AL540"/>
    <mergeCell ref="AM540:AN540"/>
    <mergeCell ref="AO540:AP540"/>
    <mergeCell ref="AQ540:AR540"/>
    <mergeCell ref="AS540:AT540"/>
    <mergeCell ref="S541:T541"/>
    <mergeCell ref="U541:V541"/>
    <mergeCell ref="W541:X541"/>
    <mergeCell ref="Y541:Z541"/>
    <mergeCell ref="AA541:AB541"/>
    <mergeCell ref="AC541:AD541"/>
    <mergeCell ref="AE541:AF541"/>
    <mergeCell ref="AG541:AH541"/>
    <mergeCell ref="AI541:AJ541"/>
    <mergeCell ref="AK541:AL541"/>
    <mergeCell ref="AM541:AN541"/>
    <mergeCell ref="AO541:AP541"/>
    <mergeCell ref="AQ541:AR541"/>
    <mergeCell ref="AS541:AT541"/>
    <mergeCell ref="BI541:BJ541"/>
    <mergeCell ref="BK541:BL541"/>
    <mergeCell ref="BM541:BN541"/>
    <mergeCell ref="BO541:BQ541"/>
    <mergeCell ref="BS541:BT541"/>
    <mergeCell ref="BU541:CA541"/>
    <mergeCell ref="CB541:CH541"/>
    <mergeCell ref="AU541:AV541"/>
    <mergeCell ref="AW541:AX541"/>
    <mergeCell ref="AY541:AZ541"/>
    <mergeCell ref="BA541:BB541"/>
    <mergeCell ref="BC541:BD541"/>
    <mergeCell ref="BE541:BF541"/>
    <mergeCell ref="BG541:BH541"/>
    <mergeCell ref="BE538:BF538"/>
    <mergeCell ref="BG538:BH538"/>
    <mergeCell ref="B538:C538"/>
    <mergeCell ref="D538:F538"/>
    <mergeCell ref="G538:H538"/>
    <mergeCell ref="K538:L538"/>
    <mergeCell ref="M538:N538"/>
    <mergeCell ref="O538:P538"/>
    <mergeCell ref="Q538:R538"/>
    <mergeCell ref="BM540:BN540"/>
    <mergeCell ref="BO540:BQ540"/>
    <mergeCell ref="AY540:AZ540"/>
    <mergeCell ref="BA540:BB540"/>
    <mergeCell ref="BC540:BD540"/>
    <mergeCell ref="BE540:BF540"/>
    <mergeCell ref="BG540:BH540"/>
    <mergeCell ref="BI540:BJ540"/>
    <mergeCell ref="BK540:BL540"/>
    <mergeCell ref="S539:T539"/>
    <mergeCell ref="U539:V539"/>
    <mergeCell ref="W539:X539"/>
    <mergeCell ref="Y539:Z539"/>
    <mergeCell ref="AA539:AB539"/>
    <mergeCell ref="AC539:AD539"/>
    <mergeCell ref="AE539:AF539"/>
    <mergeCell ref="AG539:AH539"/>
    <mergeCell ref="AI539:AJ539"/>
    <mergeCell ref="AK539:AL539"/>
    <mergeCell ref="AM539:AN539"/>
    <mergeCell ref="AO539:AP539"/>
    <mergeCell ref="AQ539:AR539"/>
    <mergeCell ref="AS539:AT539"/>
    <mergeCell ref="B539:C539"/>
    <mergeCell ref="D539:F539"/>
    <mergeCell ref="G539:H539"/>
    <mergeCell ref="K539:L539"/>
    <mergeCell ref="M539:N539"/>
    <mergeCell ref="O539:P539"/>
    <mergeCell ref="Q539:R539"/>
    <mergeCell ref="B540:C540"/>
    <mergeCell ref="D540:F540"/>
    <mergeCell ref="G540:H540"/>
    <mergeCell ref="K540:L540"/>
    <mergeCell ref="M540:N540"/>
    <mergeCell ref="O540:P540"/>
    <mergeCell ref="Q540:R540"/>
    <mergeCell ref="S540:T540"/>
    <mergeCell ref="U540:V540"/>
    <mergeCell ref="W540:X540"/>
    <mergeCell ref="Y540:Z540"/>
    <mergeCell ref="AA540:AB540"/>
    <mergeCell ref="AC540:AD540"/>
    <mergeCell ref="AE540:AF540"/>
    <mergeCell ref="AU539:AV539"/>
    <mergeCell ref="AW539:AX539"/>
    <mergeCell ref="AY539:AZ539"/>
    <mergeCell ref="BA539:BB539"/>
    <mergeCell ref="BC539:BD539"/>
    <mergeCell ref="BE539:BF539"/>
    <mergeCell ref="BG539:BH539"/>
    <mergeCell ref="B536:C536"/>
    <mergeCell ref="D536:F536"/>
    <mergeCell ref="G536:H536"/>
    <mergeCell ref="K536:L536"/>
    <mergeCell ref="M536:N536"/>
    <mergeCell ref="O536:P536"/>
    <mergeCell ref="Q536:R536"/>
    <mergeCell ref="B537:C537"/>
    <mergeCell ref="D537:F537"/>
    <mergeCell ref="G537:H537"/>
    <mergeCell ref="K537:L537"/>
    <mergeCell ref="M537:N537"/>
    <mergeCell ref="O537:P537"/>
    <mergeCell ref="Q537:R537"/>
    <mergeCell ref="S537:T537"/>
    <mergeCell ref="U537:V537"/>
    <mergeCell ref="W537:X537"/>
    <mergeCell ref="Y537:Z537"/>
    <mergeCell ref="AA537:AB537"/>
    <mergeCell ref="AC537:AD537"/>
    <mergeCell ref="AE537:AF537"/>
    <mergeCell ref="AU536:AV536"/>
    <mergeCell ref="AW536:AX536"/>
    <mergeCell ref="AY536:AZ536"/>
    <mergeCell ref="BA536:BB536"/>
    <mergeCell ref="BC536:BD536"/>
    <mergeCell ref="BE536:BF536"/>
    <mergeCell ref="BG536:BH536"/>
    <mergeCell ref="BS537:BT537"/>
    <mergeCell ref="BU537:CA537"/>
    <mergeCell ref="CB537:CH537"/>
    <mergeCell ref="BI536:BJ536"/>
    <mergeCell ref="BK536:BL536"/>
    <mergeCell ref="BM536:BN536"/>
    <mergeCell ref="BO536:BQ536"/>
    <mergeCell ref="BS536:BT536"/>
    <mergeCell ref="BU536:CA536"/>
    <mergeCell ref="CB536:CH536"/>
    <mergeCell ref="AU537:AV537"/>
    <mergeCell ref="AW537:AX537"/>
    <mergeCell ref="AG537:AH537"/>
    <mergeCell ref="AI537:AJ537"/>
    <mergeCell ref="AK537:AL537"/>
    <mergeCell ref="AM537:AN537"/>
    <mergeCell ref="AO537:AP537"/>
    <mergeCell ref="AQ537:AR537"/>
    <mergeCell ref="AS537:AT537"/>
    <mergeCell ref="AY542:AZ542"/>
    <mergeCell ref="BA542:BB542"/>
    <mergeCell ref="BC542:BD542"/>
    <mergeCell ref="BE542:BF542"/>
    <mergeCell ref="BG542:BH542"/>
    <mergeCell ref="BS543:BT543"/>
    <mergeCell ref="BU543:CA543"/>
    <mergeCell ref="CB543:CH543"/>
    <mergeCell ref="BI542:BJ542"/>
    <mergeCell ref="BK542:BL542"/>
    <mergeCell ref="BM542:BN542"/>
    <mergeCell ref="BO542:BQ542"/>
    <mergeCell ref="BS542:BT542"/>
    <mergeCell ref="BU542:CA542"/>
    <mergeCell ref="CB542:CH542"/>
    <mergeCell ref="BM537:BN537"/>
    <mergeCell ref="BO537:BQ537"/>
    <mergeCell ref="AY537:AZ537"/>
    <mergeCell ref="BA537:BB537"/>
    <mergeCell ref="BC537:BD537"/>
    <mergeCell ref="BE537:BF537"/>
    <mergeCell ref="BG537:BH537"/>
    <mergeCell ref="BI537:BJ537"/>
    <mergeCell ref="BK537:BL537"/>
    <mergeCell ref="S536:T536"/>
    <mergeCell ref="U536:V536"/>
    <mergeCell ref="W536:X536"/>
    <mergeCell ref="Y536:Z536"/>
    <mergeCell ref="AA536:AB536"/>
    <mergeCell ref="AC536:AD536"/>
    <mergeCell ref="AE536:AF536"/>
    <mergeCell ref="AG536:AH536"/>
    <mergeCell ref="AI536:AJ536"/>
    <mergeCell ref="AK536:AL536"/>
    <mergeCell ref="AM536:AN536"/>
    <mergeCell ref="AO536:AP536"/>
    <mergeCell ref="AQ536:AR536"/>
    <mergeCell ref="AS536:AT536"/>
    <mergeCell ref="S538:T538"/>
    <mergeCell ref="U538:V538"/>
    <mergeCell ref="W538:X538"/>
    <mergeCell ref="Y538:Z538"/>
    <mergeCell ref="AA538:AB538"/>
    <mergeCell ref="AC538:AD538"/>
    <mergeCell ref="AE538:AF538"/>
    <mergeCell ref="AG538:AH538"/>
    <mergeCell ref="AI538:AJ538"/>
    <mergeCell ref="AK538:AL538"/>
    <mergeCell ref="AM538:AN538"/>
    <mergeCell ref="AO538:AP538"/>
    <mergeCell ref="AQ538:AR538"/>
    <mergeCell ref="AS538:AT538"/>
    <mergeCell ref="BI538:BJ538"/>
    <mergeCell ref="BK538:BL538"/>
    <mergeCell ref="BM538:BN538"/>
    <mergeCell ref="BO538:BQ538"/>
    <mergeCell ref="BS538:BT538"/>
    <mergeCell ref="BU538:CA538"/>
    <mergeCell ref="CB538:CH538"/>
    <mergeCell ref="AU538:AV538"/>
    <mergeCell ref="AW538:AX538"/>
    <mergeCell ref="AY538:AZ538"/>
    <mergeCell ref="BA538:BB538"/>
    <mergeCell ref="BC538:BD538"/>
    <mergeCell ref="BO535:BQ535"/>
    <mergeCell ref="BS535:BT535"/>
    <mergeCell ref="BU535:CA535"/>
    <mergeCell ref="CB535:CH535"/>
    <mergeCell ref="AU535:AV535"/>
    <mergeCell ref="AW535:AX535"/>
    <mergeCell ref="AY535:AZ535"/>
    <mergeCell ref="BA535:BB535"/>
    <mergeCell ref="BC535:BD535"/>
    <mergeCell ref="BE535:BF535"/>
    <mergeCell ref="BG535:BH535"/>
    <mergeCell ref="B535:C535"/>
    <mergeCell ref="D535:F535"/>
    <mergeCell ref="G535:H535"/>
    <mergeCell ref="K535:L535"/>
    <mergeCell ref="M535:N535"/>
    <mergeCell ref="O535:P535"/>
    <mergeCell ref="Q535:R535"/>
    <mergeCell ref="BM543:BN543"/>
    <mergeCell ref="BO543:BQ543"/>
    <mergeCell ref="AY543:AZ543"/>
    <mergeCell ref="BA543:BB543"/>
    <mergeCell ref="BC543:BD543"/>
    <mergeCell ref="BE543:BF543"/>
    <mergeCell ref="BG543:BH543"/>
    <mergeCell ref="BI543:BJ543"/>
    <mergeCell ref="BK543:BL543"/>
    <mergeCell ref="S542:T542"/>
    <mergeCell ref="U542:V542"/>
    <mergeCell ref="W542:X542"/>
    <mergeCell ref="Y542:Z542"/>
    <mergeCell ref="AA542:AB542"/>
    <mergeCell ref="AC542:AD542"/>
    <mergeCell ref="AE542:AF542"/>
    <mergeCell ref="AG542:AH542"/>
    <mergeCell ref="AI542:AJ542"/>
    <mergeCell ref="AK542:AL542"/>
    <mergeCell ref="AM542:AN542"/>
    <mergeCell ref="AO542:AP542"/>
    <mergeCell ref="AQ542:AR542"/>
    <mergeCell ref="AS542:AT542"/>
    <mergeCell ref="B542:C542"/>
    <mergeCell ref="D542:F542"/>
    <mergeCell ref="G542:H542"/>
    <mergeCell ref="K542:L542"/>
    <mergeCell ref="M542:N542"/>
    <mergeCell ref="O542:P542"/>
    <mergeCell ref="Q542:R542"/>
    <mergeCell ref="B543:C543"/>
    <mergeCell ref="D543:F543"/>
    <mergeCell ref="G543:H543"/>
    <mergeCell ref="K543:L543"/>
    <mergeCell ref="M543:N543"/>
    <mergeCell ref="O543:P543"/>
    <mergeCell ref="Q543:R543"/>
    <mergeCell ref="S543:T543"/>
    <mergeCell ref="U543:V543"/>
    <mergeCell ref="W543:X543"/>
    <mergeCell ref="Y543:Z543"/>
    <mergeCell ref="AA543:AB543"/>
    <mergeCell ref="AC543:AD543"/>
    <mergeCell ref="AE543:AF543"/>
    <mergeCell ref="AU542:AV542"/>
    <mergeCell ref="AW542:AX542"/>
    <mergeCell ref="B532:C532"/>
    <mergeCell ref="D532:F532"/>
    <mergeCell ref="G532:H532"/>
    <mergeCell ref="K532:L532"/>
    <mergeCell ref="M532:N532"/>
    <mergeCell ref="O532:P532"/>
    <mergeCell ref="Q532:R532"/>
    <mergeCell ref="AU534:AV534"/>
    <mergeCell ref="AW534:AX534"/>
    <mergeCell ref="AG534:AH534"/>
    <mergeCell ref="AI534:AJ534"/>
    <mergeCell ref="AK534:AL534"/>
    <mergeCell ref="AM534:AN534"/>
    <mergeCell ref="AO534:AP534"/>
    <mergeCell ref="AQ534:AR534"/>
    <mergeCell ref="AS534:AT534"/>
    <mergeCell ref="S535:T535"/>
    <mergeCell ref="U535:V535"/>
    <mergeCell ref="W535:X535"/>
    <mergeCell ref="Y535:Z535"/>
    <mergeCell ref="AA535:AB535"/>
    <mergeCell ref="AC535:AD535"/>
    <mergeCell ref="AE535:AF535"/>
    <mergeCell ref="AG535:AH535"/>
    <mergeCell ref="AI535:AJ535"/>
    <mergeCell ref="AK535:AL535"/>
    <mergeCell ref="AM535:AN535"/>
    <mergeCell ref="AO535:AP535"/>
    <mergeCell ref="AQ535:AR535"/>
    <mergeCell ref="AS535:AT535"/>
    <mergeCell ref="BI535:BJ535"/>
    <mergeCell ref="BK535:BL535"/>
    <mergeCell ref="BM535:BN535"/>
    <mergeCell ref="BS531:BT531"/>
    <mergeCell ref="BU531:CA531"/>
    <mergeCell ref="CB531:CH531"/>
    <mergeCell ref="BI530:BJ530"/>
    <mergeCell ref="BK530:BL530"/>
    <mergeCell ref="BM530:BN530"/>
    <mergeCell ref="BO530:BQ530"/>
    <mergeCell ref="BS530:BT530"/>
    <mergeCell ref="BU530:CA530"/>
    <mergeCell ref="CB530:CH530"/>
    <mergeCell ref="AU531:AV531"/>
    <mergeCell ref="AW531:AX531"/>
    <mergeCell ref="AG531:AH531"/>
    <mergeCell ref="AI531:AJ531"/>
    <mergeCell ref="AK531:AL531"/>
    <mergeCell ref="AM531:AN531"/>
    <mergeCell ref="AO531:AP531"/>
    <mergeCell ref="AQ531:AR531"/>
    <mergeCell ref="AS531:AT531"/>
    <mergeCell ref="S532:T532"/>
    <mergeCell ref="U532:V532"/>
    <mergeCell ref="W532:X532"/>
    <mergeCell ref="Y532:Z532"/>
    <mergeCell ref="AA532:AB532"/>
    <mergeCell ref="AC532:AD532"/>
    <mergeCell ref="AE532:AF532"/>
    <mergeCell ref="AG532:AH532"/>
    <mergeCell ref="AI532:AJ532"/>
    <mergeCell ref="AK532:AL532"/>
    <mergeCell ref="AM532:AN532"/>
    <mergeCell ref="AO532:AP532"/>
    <mergeCell ref="AQ532:AR532"/>
    <mergeCell ref="AS532:AT532"/>
    <mergeCell ref="BI532:BJ532"/>
    <mergeCell ref="BK532:BL532"/>
    <mergeCell ref="BM532:BN532"/>
    <mergeCell ref="BO532:BQ532"/>
    <mergeCell ref="BS532:BT532"/>
    <mergeCell ref="BU532:CA532"/>
    <mergeCell ref="CB532:CH532"/>
    <mergeCell ref="AU532:AV532"/>
    <mergeCell ref="AW532:AX532"/>
    <mergeCell ref="AY532:AZ532"/>
    <mergeCell ref="BA532:BB532"/>
    <mergeCell ref="BC532:BD532"/>
    <mergeCell ref="BE532:BF532"/>
    <mergeCell ref="BG532:BH532"/>
    <mergeCell ref="BE529:BF529"/>
    <mergeCell ref="BG529:BH529"/>
    <mergeCell ref="B529:C529"/>
    <mergeCell ref="D529:F529"/>
    <mergeCell ref="G529:H529"/>
    <mergeCell ref="K529:L529"/>
    <mergeCell ref="M529:N529"/>
    <mergeCell ref="O529:P529"/>
    <mergeCell ref="Q529:R529"/>
    <mergeCell ref="BM531:BN531"/>
    <mergeCell ref="BO531:BQ531"/>
    <mergeCell ref="AY531:AZ531"/>
    <mergeCell ref="BA531:BB531"/>
    <mergeCell ref="BC531:BD531"/>
    <mergeCell ref="BE531:BF531"/>
    <mergeCell ref="BG531:BH531"/>
    <mergeCell ref="BI531:BJ531"/>
    <mergeCell ref="BK531:BL531"/>
    <mergeCell ref="S530:T530"/>
    <mergeCell ref="U530:V530"/>
    <mergeCell ref="W530:X530"/>
    <mergeCell ref="Y530:Z530"/>
    <mergeCell ref="AA530:AB530"/>
    <mergeCell ref="AC530:AD530"/>
    <mergeCell ref="AE530:AF530"/>
    <mergeCell ref="AG530:AH530"/>
    <mergeCell ref="AI530:AJ530"/>
    <mergeCell ref="AK530:AL530"/>
    <mergeCell ref="AM530:AN530"/>
    <mergeCell ref="AO530:AP530"/>
    <mergeCell ref="AQ530:AR530"/>
    <mergeCell ref="AS530:AT530"/>
    <mergeCell ref="B530:C530"/>
    <mergeCell ref="D530:F530"/>
    <mergeCell ref="G530:H530"/>
    <mergeCell ref="K530:L530"/>
    <mergeCell ref="M530:N530"/>
    <mergeCell ref="O530:P530"/>
    <mergeCell ref="Q530:R530"/>
    <mergeCell ref="B531:C531"/>
    <mergeCell ref="D531:F531"/>
    <mergeCell ref="G531:H531"/>
    <mergeCell ref="K531:L531"/>
    <mergeCell ref="M531:N531"/>
    <mergeCell ref="O531:P531"/>
    <mergeCell ref="Q531:R531"/>
    <mergeCell ref="S531:T531"/>
    <mergeCell ref="U531:V531"/>
    <mergeCell ref="W531:X531"/>
    <mergeCell ref="Y531:Z531"/>
    <mergeCell ref="AA531:AB531"/>
    <mergeCell ref="AC531:AD531"/>
    <mergeCell ref="AE531:AF531"/>
    <mergeCell ref="AU530:AV530"/>
    <mergeCell ref="AW530:AX530"/>
    <mergeCell ref="AY530:AZ530"/>
    <mergeCell ref="BA530:BB530"/>
    <mergeCell ref="BC530:BD530"/>
    <mergeCell ref="BE530:BF530"/>
    <mergeCell ref="BG530:BH530"/>
    <mergeCell ref="B527:C527"/>
    <mergeCell ref="D527:F527"/>
    <mergeCell ref="G527:H527"/>
    <mergeCell ref="K527:L527"/>
    <mergeCell ref="M527:N527"/>
    <mergeCell ref="O527:P527"/>
    <mergeCell ref="Q527:R527"/>
    <mergeCell ref="B528:C528"/>
    <mergeCell ref="D528:F528"/>
    <mergeCell ref="G528:H528"/>
    <mergeCell ref="K528:L528"/>
    <mergeCell ref="M528:N528"/>
    <mergeCell ref="O528:P528"/>
    <mergeCell ref="Q528:R528"/>
    <mergeCell ref="S528:T528"/>
    <mergeCell ref="U528:V528"/>
    <mergeCell ref="W528:X528"/>
    <mergeCell ref="Y528:Z528"/>
    <mergeCell ref="AA528:AB528"/>
    <mergeCell ref="AC528:AD528"/>
    <mergeCell ref="AE528:AF528"/>
    <mergeCell ref="AU527:AV527"/>
    <mergeCell ref="AW527:AX527"/>
    <mergeCell ref="AY527:AZ527"/>
    <mergeCell ref="BA527:BB527"/>
    <mergeCell ref="BC527:BD527"/>
    <mergeCell ref="BE527:BF527"/>
    <mergeCell ref="BG527:BH527"/>
    <mergeCell ref="BS528:BT528"/>
    <mergeCell ref="BU528:CA528"/>
    <mergeCell ref="CB528:CH528"/>
    <mergeCell ref="BI527:BJ527"/>
    <mergeCell ref="BK527:BL527"/>
    <mergeCell ref="BM527:BN527"/>
    <mergeCell ref="BO527:BQ527"/>
    <mergeCell ref="BS527:BT527"/>
    <mergeCell ref="BU527:CA527"/>
    <mergeCell ref="CB527:CH527"/>
    <mergeCell ref="AU528:AV528"/>
    <mergeCell ref="AW528:AX528"/>
    <mergeCell ref="AG528:AH528"/>
    <mergeCell ref="AI528:AJ528"/>
    <mergeCell ref="AK528:AL528"/>
    <mergeCell ref="AM528:AN528"/>
    <mergeCell ref="AO528:AP528"/>
    <mergeCell ref="AQ528:AR528"/>
    <mergeCell ref="AS528:AT528"/>
    <mergeCell ref="AY533:AZ533"/>
    <mergeCell ref="BA533:BB533"/>
    <mergeCell ref="BC533:BD533"/>
    <mergeCell ref="BE533:BF533"/>
    <mergeCell ref="BG533:BH533"/>
    <mergeCell ref="BS534:BT534"/>
    <mergeCell ref="BU534:CA534"/>
    <mergeCell ref="CB534:CH534"/>
    <mergeCell ref="BI533:BJ533"/>
    <mergeCell ref="BK533:BL533"/>
    <mergeCell ref="BM533:BN533"/>
    <mergeCell ref="BO533:BQ533"/>
    <mergeCell ref="BS533:BT533"/>
    <mergeCell ref="BU533:CA533"/>
    <mergeCell ref="CB533:CH533"/>
    <mergeCell ref="BM528:BN528"/>
    <mergeCell ref="BO528:BQ528"/>
    <mergeCell ref="AY528:AZ528"/>
    <mergeCell ref="BA528:BB528"/>
    <mergeCell ref="BC528:BD528"/>
    <mergeCell ref="BE528:BF528"/>
    <mergeCell ref="BG528:BH528"/>
    <mergeCell ref="BI528:BJ528"/>
    <mergeCell ref="BK528:BL528"/>
    <mergeCell ref="S527:T527"/>
    <mergeCell ref="U527:V527"/>
    <mergeCell ref="W527:X527"/>
    <mergeCell ref="Y527:Z527"/>
    <mergeCell ref="AA527:AB527"/>
    <mergeCell ref="AC527:AD527"/>
    <mergeCell ref="AE527:AF527"/>
    <mergeCell ref="AG527:AH527"/>
    <mergeCell ref="AI527:AJ527"/>
    <mergeCell ref="AK527:AL527"/>
    <mergeCell ref="AM527:AN527"/>
    <mergeCell ref="AO527:AP527"/>
    <mergeCell ref="AQ527:AR527"/>
    <mergeCell ref="AS527:AT527"/>
    <mergeCell ref="S529:T529"/>
    <mergeCell ref="U529:V529"/>
    <mergeCell ref="W529:X529"/>
    <mergeCell ref="Y529:Z529"/>
    <mergeCell ref="AA529:AB529"/>
    <mergeCell ref="AC529:AD529"/>
    <mergeCell ref="AE529:AF529"/>
    <mergeCell ref="AG529:AH529"/>
    <mergeCell ref="AI529:AJ529"/>
    <mergeCell ref="AK529:AL529"/>
    <mergeCell ref="AM529:AN529"/>
    <mergeCell ref="AO529:AP529"/>
    <mergeCell ref="AQ529:AR529"/>
    <mergeCell ref="AS529:AT529"/>
    <mergeCell ref="BI529:BJ529"/>
    <mergeCell ref="BK529:BL529"/>
    <mergeCell ref="BM529:BN529"/>
    <mergeCell ref="BO529:BQ529"/>
    <mergeCell ref="BS529:BT529"/>
    <mergeCell ref="BU529:CA529"/>
    <mergeCell ref="CB529:CH529"/>
    <mergeCell ref="AU529:AV529"/>
    <mergeCell ref="AW529:AX529"/>
    <mergeCell ref="AY529:AZ529"/>
    <mergeCell ref="BA529:BB529"/>
    <mergeCell ref="BC529:BD529"/>
    <mergeCell ref="BO526:BQ526"/>
    <mergeCell ref="BS526:BT526"/>
    <mergeCell ref="BU526:CA526"/>
    <mergeCell ref="CB526:CH526"/>
    <mergeCell ref="AU526:AV526"/>
    <mergeCell ref="AW526:AX526"/>
    <mergeCell ref="AY526:AZ526"/>
    <mergeCell ref="BA526:BB526"/>
    <mergeCell ref="BC526:BD526"/>
    <mergeCell ref="BE526:BF526"/>
    <mergeCell ref="BG526:BH526"/>
    <mergeCell ref="B526:C526"/>
    <mergeCell ref="D526:F526"/>
    <mergeCell ref="G526:H526"/>
    <mergeCell ref="K526:L526"/>
    <mergeCell ref="M526:N526"/>
    <mergeCell ref="O526:P526"/>
    <mergeCell ref="Q526:R526"/>
    <mergeCell ref="BM534:BN534"/>
    <mergeCell ref="BO534:BQ534"/>
    <mergeCell ref="AY534:AZ534"/>
    <mergeCell ref="BA534:BB534"/>
    <mergeCell ref="BC534:BD534"/>
    <mergeCell ref="BE534:BF534"/>
    <mergeCell ref="BG534:BH534"/>
    <mergeCell ref="BI534:BJ534"/>
    <mergeCell ref="BK534:BL534"/>
    <mergeCell ref="S533:T533"/>
    <mergeCell ref="U533:V533"/>
    <mergeCell ref="W533:X533"/>
    <mergeCell ref="Y533:Z533"/>
    <mergeCell ref="AA533:AB533"/>
    <mergeCell ref="AC533:AD533"/>
    <mergeCell ref="AE533:AF533"/>
    <mergeCell ref="AG533:AH533"/>
    <mergeCell ref="AI533:AJ533"/>
    <mergeCell ref="AK533:AL533"/>
    <mergeCell ref="AM533:AN533"/>
    <mergeCell ref="AO533:AP533"/>
    <mergeCell ref="AQ533:AR533"/>
    <mergeCell ref="AS533:AT533"/>
    <mergeCell ref="B533:C533"/>
    <mergeCell ref="D533:F533"/>
    <mergeCell ref="G533:H533"/>
    <mergeCell ref="K533:L533"/>
    <mergeCell ref="M533:N533"/>
    <mergeCell ref="O533:P533"/>
    <mergeCell ref="Q533:R533"/>
    <mergeCell ref="B534:C534"/>
    <mergeCell ref="D534:F534"/>
    <mergeCell ref="G534:H534"/>
    <mergeCell ref="K534:L534"/>
    <mergeCell ref="M534:N534"/>
    <mergeCell ref="O534:P534"/>
    <mergeCell ref="Q534:R534"/>
    <mergeCell ref="S534:T534"/>
    <mergeCell ref="U534:V534"/>
    <mergeCell ref="W534:X534"/>
    <mergeCell ref="Y534:Z534"/>
    <mergeCell ref="AA534:AB534"/>
    <mergeCell ref="AC534:AD534"/>
    <mergeCell ref="AE534:AF534"/>
    <mergeCell ref="AU533:AV533"/>
    <mergeCell ref="AW533:AX533"/>
    <mergeCell ref="B523:C523"/>
    <mergeCell ref="D523:F523"/>
    <mergeCell ref="G523:H523"/>
    <mergeCell ref="K523:L523"/>
    <mergeCell ref="M523:N523"/>
    <mergeCell ref="O523:P523"/>
    <mergeCell ref="Q523:R523"/>
    <mergeCell ref="AU525:AV525"/>
    <mergeCell ref="AW525:AX525"/>
    <mergeCell ref="AG525:AH525"/>
    <mergeCell ref="AI525:AJ525"/>
    <mergeCell ref="AK525:AL525"/>
    <mergeCell ref="AM525:AN525"/>
    <mergeCell ref="AO525:AP525"/>
    <mergeCell ref="AQ525:AR525"/>
    <mergeCell ref="AS525:AT525"/>
    <mergeCell ref="S526:T526"/>
    <mergeCell ref="U526:V526"/>
    <mergeCell ref="W526:X526"/>
    <mergeCell ref="Y526:Z526"/>
    <mergeCell ref="AA526:AB526"/>
    <mergeCell ref="AC526:AD526"/>
    <mergeCell ref="AE526:AF526"/>
    <mergeCell ref="AG526:AH526"/>
    <mergeCell ref="AI526:AJ526"/>
    <mergeCell ref="AK526:AL526"/>
    <mergeCell ref="AM526:AN526"/>
    <mergeCell ref="AO526:AP526"/>
    <mergeCell ref="AQ526:AR526"/>
    <mergeCell ref="AS526:AT526"/>
    <mergeCell ref="BI526:BJ526"/>
    <mergeCell ref="BK526:BL526"/>
    <mergeCell ref="BM526:BN526"/>
    <mergeCell ref="BS522:BT522"/>
    <mergeCell ref="BU522:CA522"/>
    <mergeCell ref="CB522:CH522"/>
    <mergeCell ref="BI521:BJ521"/>
    <mergeCell ref="BK521:BL521"/>
    <mergeCell ref="BM521:BN521"/>
    <mergeCell ref="BO521:BQ521"/>
    <mergeCell ref="BS521:BT521"/>
    <mergeCell ref="BU521:CA521"/>
    <mergeCell ref="CB521:CH521"/>
    <mergeCell ref="AU522:AV522"/>
    <mergeCell ref="AW522:AX522"/>
    <mergeCell ref="AG522:AH522"/>
    <mergeCell ref="AI522:AJ522"/>
    <mergeCell ref="AK522:AL522"/>
    <mergeCell ref="AM522:AN522"/>
    <mergeCell ref="AO522:AP522"/>
    <mergeCell ref="AQ522:AR522"/>
    <mergeCell ref="AS522:AT522"/>
    <mergeCell ref="S523:T523"/>
    <mergeCell ref="U523:V523"/>
    <mergeCell ref="W523:X523"/>
    <mergeCell ref="Y523:Z523"/>
    <mergeCell ref="AA523:AB523"/>
    <mergeCell ref="AC523:AD523"/>
    <mergeCell ref="AE523:AF523"/>
    <mergeCell ref="AG523:AH523"/>
    <mergeCell ref="AI523:AJ523"/>
    <mergeCell ref="AK523:AL523"/>
    <mergeCell ref="AM523:AN523"/>
    <mergeCell ref="AO523:AP523"/>
    <mergeCell ref="AQ523:AR523"/>
    <mergeCell ref="AS523:AT523"/>
    <mergeCell ref="BI523:BJ523"/>
    <mergeCell ref="BK523:BL523"/>
    <mergeCell ref="BM523:BN523"/>
    <mergeCell ref="BO523:BQ523"/>
    <mergeCell ref="BS523:BT523"/>
    <mergeCell ref="BU523:CA523"/>
    <mergeCell ref="CB523:CH523"/>
    <mergeCell ref="AU523:AV523"/>
    <mergeCell ref="AW523:AX523"/>
    <mergeCell ref="AY523:AZ523"/>
    <mergeCell ref="BA523:BB523"/>
    <mergeCell ref="BC523:BD523"/>
    <mergeCell ref="BE523:BF523"/>
    <mergeCell ref="BG523:BH523"/>
    <mergeCell ref="BE520:BF520"/>
    <mergeCell ref="BG520:BH520"/>
    <mergeCell ref="B520:C520"/>
    <mergeCell ref="D520:F520"/>
    <mergeCell ref="G520:H520"/>
    <mergeCell ref="K520:L520"/>
    <mergeCell ref="M520:N520"/>
    <mergeCell ref="O520:P520"/>
    <mergeCell ref="Q520:R520"/>
    <mergeCell ref="BM522:BN522"/>
    <mergeCell ref="BO522:BQ522"/>
    <mergeCell ref="AY522:AZ522"/>
    <mergeCell ref="BA522:BB522"/>
    <mergeCell ref="BC522:BD522"/>
    <mergeCell ref="BE522:BF522"/>
    <mergeCell ref="BG522:BH522"/>
    <mergeCell ref="BI522:BJ522"/>
    <mergeCell ref="BK522:BL522"/>
    <mergeCell ref="S521:T521"/>
    <mergeCell ref="U521:V521"/>
    <mergeCell ref="W521:X521"/>
    <mergeCell ref="Y521:Z521"/>
    <mergeCell ref="AA521:AB521"/>
    <mergeCell ref="AC521:AD521"/>
    <mergeCell ref="AE521:AF521"/>
    <mergeCell ref="AG521:AH521"/>
    <mergeCell ref="AI521:AJ521"/>
    <mergeCell ref="AK521:AL521"/>
    <mergeCell ref="AM521:AN521"/>
    <mergeCell ref="AO521:AP521"/>
    <mergeCell ref="AQ521:AR521"/>
    <mergeCell ref="AS521:AT521"/>
    <mergeCell ref="B521:C521"/>
    <mergeCell ref="D521:F521"/>
    <mergeCell ref="G521:H521"/>
    <mergeCell ref="K521:L521"/>
    <mergeCell ref="M521:N521"/>
    <mergeCell ref="O521:P521"/>
    <mergeCell ref="Q521:R521"/>
    <mergeCell ref="B522:C522"/>
    <mergeCell ref="D522:F522"/>
    <mergeCell ref="G522:H522"/>
    <mergeCell ref="K522:L522"/>
    <mergeCell ref="M522:N522"/>
    <mergeCell ref="O522:P522"/>
    <mergeCell ref="Q522:R522"/>
    <mergeCell ref="S522:T522"/>
    <mergeCell ref="U522:V522"/>
    <mergeCell ref="W522:X522"/>
    <mergeCell ref="Y522:Z522"/>
    <mergeCell ref="AA522:AB522"/>
    <mergeCell ref="AC522:AD522"/>
    <mergeCell ref="AE522:AF522"/>
    <mergeCell ref="AU521:AV521"/>
    <mergeCell ref="AW521:AX521"/>
    <mergeCell ref="AY521:AZ521"/>
    <mergeCell ref="BA521:BB521"/>
    <mergeCell ref="BC521:BD521"/>
    <mergeCell ref="BE521:BF521"/>
    <mergeCell ref="BG521:BH521"/>
    <mergeCell ref="B518:C518"/>
    <mergeCell ref="D518:F518"/>
    <mergeCell ref="G518:H518"/>
    <mergeCell ref="K518:L518"/>
    <mergeCell ref="M518:N518"/>
    <mergeCell ref="O518:P518"/>
    <mergeCell ref="Q518:R518"/>
    <mergeCell ref="B519:C519"/>
    <mergeCell ref="D519:F519"/>
    <mergeCell ref="G519:H519"/>
    <mergeCell ref="K519:L519"/>
    <mergeCell ref="M519:N519"/>
    <mergeCell ref="O519:P519"/>
    <mergeCell ref="Q519:R519"/>
    <mergeCell ref="S519:T519"/>
    <mergeCell ref="U519:V519"/>
    <mergeCell ref="W519:X519"/>
    <mergeCell ref="Y519:Z519"/>
    <mergeCell ref="AA519:AB519"/>
    <mergeCell ref="AC519:AD519"/>
    <mergeCell ref="AE519:AF519"/>
    <mergeCell ref="AU518:AV518"/>
    <mergeCell ref="AW518:AX518"/>
    <mergeCell ref="AY518:AZ518"/>
    <mergeCell ref="BA518:BB518"/>
    <mergeCell ref="BC518:BD518"/>
    <mergeCell ref="BE518:BF518"/>
    <mergeCell ref="BG518:BH518"/>
    <mergeCell ref="BS519:BT519"/>
    <mergeCell ref="BU519:CA519"/>
    <mergeCell ref="CB519:CH519"/>
    <mergeCell ref="BI518:BJ518"/>
    <mergeCell ref="BK518:BL518"/>
    <mergeCell ref="BM518:BN518"/>
    <mergeCell ref="BO518:BQ518"/>
    <mergeCell ref="BS518:BT518"/>
    <mergeCell ref="BU518:CA518"/>
    <mergeCell ref="CB518:CH518"/>
    <mergeCell ref="AU519:AV519"/>
    <mergeCell ref="AW519:AX519"/>
    <mergeCell ref="AG519:AH519"/>
    <mergeCell ref="AI519:AJ519"/>
    <mergeCell ref="AK519:AL519"/>
    <mergeCell ref="AM519:AN519"/>
    <mergeCell ref="AO519:AP519"/>
    <mergeCell ref="AQ519:AR519"/>
    <mergeCell ref="AS519:AT519"/>
    <mergeCell ref="AY524:AZ524"/>
    <mergeCell ref="BA524:BB524"/>
    <mergeCell ref="BC524:BD524"/>
    <mergeCell ref="BE524:BF524"/>
    <mergeCell ref="BG524:BH524"/>
    <mergeCell ref="BS525:BT525"/>
    <mergeCell ref="BU525:CA525"/>
    <mergeCell ref="CB525:CH525"/>
    <mergeCell ref="BI524:BJ524"/>
    <mergeCell ref="BK524:BL524"/>
    <mergeCell ref="BM524:BN524"/>
    <mergeCell ref="BO524:BQ524"/>
    <mergeCell ref="BS524:BT524"/>
    <mergeCell ref="BU524:CA524"/>
    <mergeCell ref="CB524:CH524"/>
    <mergeCell ref="BM519:BN519"/>
    <mergeCell ref="BO519:BQ519"/>
    <mergeCell ref="AY519:AZ519"/>
    <mergeCell ref="BA519:BB519"/>
    <mergeCell ref="BC519:BD519"/>
    <mergeCell ref="BE519:BF519"/>
    <mergeCell ref="BG519:BH519"/>
    <mergeCell ref="BI519:BJ519"/>
    <mergeCell ref="BK519:BL519"/>
    <mergeCell ref="S518:T518"/>
    <mergeCell ref="U518:V518"/>
    <mergeCell ref="W518:X518"/>
    <mergeCell ref="Y518:Z518"/>
    <mergeCell ref="AA518:AB518"/>
    <mergeCell ref="AC518:AD518"/>
    <mergeCell ref="AE518:AF518"/>
    <mergeCell ref="AG518:AH518"/>
    <mergeCell ref="AI518:AJ518"/>
    <mergeCell ref="AK518:AL518"/>
    <mergeCell ref="AM518:AN518"/>
    <mergeCell ref="AO518:AP518"/>
    <mergeCell ref="AQ518:AR518"/>
    <mergeCell ref="AS518:AT518"/>
    <mergeCell ref="S520:T520"/>
    <mergeCell ref="U520:V520"/>
    <mergeCell ref="W520:X520"/>
    <mergeCell ref="Y520:Z520"/>
    <mergeCell ref="AA520:AB520"/>
    <mergeCell ref="AC520:AD520"/>
    <mergeCell ref="AE520:AF520"/>
    <mergeCell ref="AG520:AH520"/>
    <mergeCell ref="AI520:AJ520"/>
    <mergeCell ref="AK520:AL520"/>
    <mergeCell ref="AM520:AN520"/>
    <mergeCell ref="AO520:AP520"/>
    <mergeCell ref="AQ520:AR520"/>
    <mergeCell ref="AS520:AT520"/>
    <mergeCell ref="BI520:BJ520"/>
    <mergeCell ref="BK520:BL520"/>
    <mergeCell ref="BM520:BN520"/>
    <mergeCell ref="BO520:BQ520"/>
    <mergeCell ref="BS520:BT520"/>
    <mergeCell ref="BU520:CA520"/>
    <mergeCell ref="CB520:CH520"/>
    <mergeCell ref="AU520:AV520"/>
    <mergeCell ref="AW520:AX520"/>
    <mergeCell ref="AY520:AZ520"/>
    <mergeCell ref="BA520:BB520"/>
    <mergeCell ref="BC520:BD520"/>
    <mergeCell ref="BO517:BQ517"/>
    <mergeCell ref="BS517:BT517"/>
    <mergeCell ref="BU517:CA517"/>
    <mergeCell ref="CB517:CH517"/>
    <mergeCell ref="AU517:AV517"/>
    <mergeCell ref="AW517:AX517"/>
    <mergeCell ref="AY517:AZ517"/>
    <mergeCell ref="BA517:BB517"/>
    <mergeCell ref="BC517:BD517"/>
    <mergeCell ref="BE517:BF517"/>
    <mergeCell ref="BG517:BH517"/>
    <mergeCell ref="B517:C517"/>
    <mergeCell ref="D517:F517"/>
    <mergeCell ref="G517:H517"/>
    <mergeCell ref="K517:L517"/>
    <mergeCell ref="M517:N517"/>
    <mergeCell ref="O517:P517"/>
    <mergeCell ref="Q517:R517"/>
    <mergeCell ref="BM525:BN525"/>
    <mergeCell ref="BO525:BQ525"/>
    <mergeCell ref="AY525:AZ525"/>
    <mergeCell ref="BA525:BB525"/>
    <mergeCell ref="BC525:BD525"/>
    <mergeCell ref="BE525:BF525"/>
    <mergeCell ref="BG525:BH525"/>
    <mergeCell ref="BI525:BJ525"/>
    <mergeCell ref="BK525:BL525"/>
    <mergeCell ref="S524:T524"/>
    <mergeCell ref="U524:V524"/>
    <mergeCell ref="W524:X524"/>
    <mergeCell ref="Y524:Z524"/>
    <mergeCell ref="AA524:AB524"/>
    <mergeCell ref="AC524:AD524"/>
    <mergeCell ref="AE524:AF524"/>
    <mergeCell ref="AG524:AH524"/>
    <mergeCell ref="AI524:AJ524"/>
    <mergeCell ref="AK524:AL524"/>
    <mergeCell ref="AM524:AN524"/>
    <mergeCell ref="AO524:AP524"/>
    <mergeCell ref="AQ524:AR524"/>
    <mergeCell ref="AS524:AT524"/>
    <mergeCell ref="B524:C524"/>
    <mergeCell ref="D524:F524"/>
    <mergeCell ref="G524:H524"/>
    <mergeCell ref="K524:L524"/>
    <mergeCell ref="M524:N524"/>
    <mergeCell ref="O524:P524"/>
    <mergeCell ref="Q524:R524"/>
    <mergeCell ref="B525:C525"/>
    <mergeCell ref="D525:F525"/>
    <mergeCell ref="G525:H525"/>
    <mergeCell ref="K525:L525"/>
    <mergeCell ref="M525:N525"/>
    <mergeCell ref="O525:P525"/>
    <mergeCell ref="Q525:R525"/>
    <mergeCell ref="S525:T525"/>
    <mergeCell ref="U525:V525"/>
    <mergeCell ref="W525:X525"/>
    <mergeCell ref="Y525:Z525"/>
    <mergeCell ref="AA525:AB525"/>
    <mergeCell ref="AC525:AD525"/>
    <mergeCell ref="AE525:AF525"/>
    <mergeCell ref="AU524:AV524"/>
    <mergeCell ref="AW524:AX524"/>
    <mergeCell ref="B514:C514"/>
    <mergeCell ref="D514:F514"/>
    <mergeCell ref="G514:H514"/>
    <mergeCell ref="K514:L514"/>
    <mergeCell ref="M514:N514"/>
    <mergeCell ref="O514:P514"/>
    <mergeCell ref="Q514:R514"/>
    <mergeCell ref="AU516:AV516"/>
    <mergeCell ref="AW516:AX516"/>
    <mergeCell ref="AG516:AH516"/>
    <mergeCell ref="AI516:AJ516"/>
    <mergeCell ref="AK516:AL516"/>
    <mergeCell ref="AM516:AN516"/>
    <mergeCell ref="AO516:AP516"/>
    <mergeCell ref="AQ516:AR516"/>
    <mergeCell ref="AS516:AT516"/>
    <mergeCell ref="S517:T517"/>
    <mergeCell ref="U517:V517"/>
    <mergeCell ref="W517:X517"/>
    <mergeCell ref="Y517:Z517"/>
    <mergeCell ref="AA517:AB517"/>
    <mergeCell ref="AC517:AD517"/>
    <mergeCell ref="AE517:AF517"/>
    <mergeCell ref="AG517:AH517"/>
    <mergeCell ref="AI517:AJ517"/>
    <mergeCell ref="AK517:AL517"/>
    <mergeCell ref="AM517:AN517"/>
    <mergeCell ref="AO517:AP517"/>
    <mergeCell ref="AQ517:AR517"/>
    <mergeCell ref="AS517:AT517"/>
    <mergeCell ref="BI517:BJ517"/>
    <mergeCell ref="BK517:BL517"/>
    <mergeCell ref="BM517:BN517"/>
    <mergeCell ref="BS513:BT513"/>
    <mergeCell ref="BU513:CA513"/>
    <mergeCell ref="CB513:CH513"/>
    <mergeCell ref="BI512:BJ512"/>
    <mergeCell ref="BK512:BL512"/>
    <mergeCell ref="BM512:BN512"/>
    <mergeCell ref="BO512:BQ512"/>
    <mergeCell ref="BS512:BT512"/>
    <mergeCell ref="BU512:CA512"/>
    <mergeCell ref="CB512:CH512"/>
    <mergeCell ref="AU513:AV513"/>
    <mergeCell ref="AW513:AX513"/>
    <mergeCell ref="AG513:AH513"/>
    <mergeCell ref="AI513:AJ513"/>
    <mergeCell ref="AK513:AL513"/>
    <mergeCell ref="AM513:AN513"/>
    <mergeCell ref="AO513:AP513"/>
    <mergeCell ref="AQ513:AR513"/>
    <mergeCell ref="AS513:AT513"/>
    <mergeCell ref="S514:T514"/>
    <mergeCell ref="U514:V514"/>
    <mergeCell ref="W514:X514"/>
    <mergeCell ref="Y514:Z514"/>
    <mergeCell ref="AA514:AB514"/>
    <mergeCell ref="AC514:AD514"/>
    <mergeCell ref="AE514:AF514"/>
    <mergeCell ref="AG514:AH514"/>
    <mergeCell ref="AI514:AJ514"/>
    <mergeCell ref="AK514:AL514"/>
    <mergeCell ref="AM514:AN514"/>
    <mergeCell ref="AO514:AP514"/>
    <mergeCell ref="AQ514:AR514"/>
    <mergeCell ref="AS514:AT514"/>
    <mergeCell ref="BI514:BJ514"/>
    <mergeCell ref="BK514:BL514"/>
    <mergeCell ref="BM514:BN514"/>
    <mergeCell ref="BO514:BQ514"/>
    <mergeCell ref="BS514:BT514"/>
    <mergeCell ref="BU514:CA514"/>
    <mergeCell ref="CB514:CH514"/>
    <mergeCell ref="AU514:AV514"/>
    <mergeCell ref="AW514:AX514"/>
    <mergeCell ref="AY514:AZ514"/>
    <mergeCell ref="BA514:BB514"/>
    <mergeCell ref="BC514:BD514"/>
    <mergeCell ref="BE514:BF514"/>
    <mergeCell ref="BG514:BH514"/>
    <mergeCell ref="BE511:BF511"/>
    <mergeCell ref="BG511:BH511"/>
    <mergeCell ref="B511:C511"/>
    <mergeCell ref="D511:F511"/>
    <mergeCell ref="G511:H511"/>
    <mergeCell ref="K511:L511"/>
    <mergeCell ref="M511:N511"/>
    <mergeCell ref="O511:P511"/>
    <mergeCell ref="Q511:R511"/>
    <mergeCell ref="BM513:BN513"/>
    <mergeCell ref="BO513:BQ513"/>
    <mergeCell ref="AY513:AZ513"/>
    <mergeCell ref="BA513:BB513"/>
    <mergeCell ref="BC513:BD513"/>
    <mergeCell ref="BE513:BF513"/>
    <mergeCell ref="BG513:BH513"/>
    <mergeCell ref="BI513:BJ513"/>
    <mergeCell ref="BK513:BL513"/>
    <mergeCell ref="S512:T512"/>
    <mergeCell ref="U512:V512"/>
    <mergeCell ref="W512:X512"/>
    <mergeCell ref="Y512:Z512"/>
    <mergeCell ref="AA512:AB512"/>
    <mergeCell ref="AC512:AD512"/>
    <mergeCell ref="AE512:AF512"/>
    <mergeCell ref="AG512:AH512"/>
    <mergeCell ref="AI512:AJ512"/>
    <mergeCell ref="AK512:AL512"/>
    <mergeCell ref="AM512:AN512"/>
    <mergeCell ref="AO512:AP512"/>
    <mergeCell ref="AQ512:AR512"/>
    <mergeCell ref="AS512:AT512"/>
    <mergeCell ref="B512:C512"/>
    <mergeCell ref="D512:F512"/>
    <mergeCell ref="G512:H512"/>
    <mergeCell ref="K512:L512"/>
    <mergeCell ref="M512:N512"/>
    <mergeCell ref="O512:P512"/>
    <mergeCell ref="Q512:R512"/>
    <mergeCell ref="B513:C513"/>
    <mergeCell ref="D513:F513"/>
    <mergeCell ref="G513:H513"/>
    <mergeCell ref="K513:L513"/>
    <mergeCell ref="M513:N513"/>
    <mergeCell ref="O513:P513"/>
    <mergeCell ref="Q513:R513"/>
    <mergeCell ref="S513:T513"/>
    <mergeCell ref="U513:V513"/>
    <mergeCell ref="W513:X513"/>
    <mergeCell ref="Y513:Z513"/>
    <mergeCell ref="AA513:AB513"/>
    <mergeCell ref="AC513:AD513"/>
    <mergeCell ref="AE513:AF513"/>
    <mergeCell ref="AU512:AV512"/>
    <mergeCell ref="AW512:AX512"/>
    <mergeCell ref="AY512:AZ512"/>
    <mergeCell ref="BA512:BB512"/>
    <mergeCell ref="BC512:BD512"/>
    <mergeCell ref="BE512:BF512"/>
    <mergeCell ref="BG512:BH512"/>
    <mergeCell ref="B509:C509"/>
    <mergeCell ref="D509:F509"/>
    <mergeCell ref="G509:H509"/>
    <mergeCell ref="K509:L509"/>
    <mergeCell ref="M509:N509"/>
    <mergeCell ref="O509:P509"/>
    <mergeCell ref="Q509:R509"/>
    <mergeCell ref="B510:C510"/>
    <mergeCell ref="D510:F510"/>
    <mergeCell ref="G510:H510"/>
    <mergeCell ref="K510:L510"/>
    <mergeCell ref="M510:N510"/>
    <mergeCell ref="O510:P510"/>
    <mergeCell ref="Q510:R510"/>
    <mergeCell ref="S510:T510"/>
    <mergeCell ref="U510:V510"/>
    <mergeCell ref="W510:X510"/>
    <mergeCell ref="Y510:Z510"/>
    <mergeCell ref="AA510:AB510"/>
    <mergeCell ref="AC510:AD510"/>
    <mergeCell ref="AE510:AF510"/>
    <mergeCell ref="AU509:AV509"/>
    <mergeCell ref="AW509:AX509"/>
    <mergeCell ref="AY509:AZ509"/>
    <mergeCell ref="BA509:BB509"/>
    <mergeCell ref="BC509:BD509"/>
    <mergeCell ref="BE509:BF509"/>
    <mergeCell ref="BG509:BH509"/>
    <mergeCell ref="BS510:BT510"/>
    <mergeCell ref="BU510:CA510"/>
    <mergeCell ref="CB510:CH510"/>
    <mergeCell ref="BI509:BJ509"/>
    <mergeCell ref="BK509:BL509"/>
    <mergeCell ref="BM509:BN509"/>
    <mergeCell ref="BO509:BQ509"/>
    <mergeCell ref="BS509:BT509"/>
    <mergeCell ref="BU509:CA509"/>
    <mergeCell ref="CB509:CH509"/>
    <mergeCell ref="AU510:AV510"/>
    <mergeCell ref="AW510:AX510"/>
    <mergeCell ref="AG510:AH510"/>
    <mergeCell ref="AI510:AJ510"/>
    <mergeCell ref="AK510:AL510"/>
    <mergeCell ref="AM510:AN510"/>
    <mergeCell ref="AO510:AP510"/>
    <mergeCell ref="AQ510:AR510"/>
    <mergeCell ref="AS510:AT510"/>
    <mergeCell ref="AY515:AZ515"/>
    <mergeCell ref="BA515:BB515"/>
    <mergeCell ref="BC515:BD515"/>
    <mergeCell ref="BE515:BF515"/>
    <mergeCell ref="BG515:BH515"/>
    <mergeCell ref="BS516:BT516"/>
    <mergeCell ref="BU516:CA516"/>
    <mergeCell ref="CB516:CH516"/>
    <mergeCell ref="BI515:BJ515"/>
    <mergeCell ref="BK515:BL515"/>
    <mergeCell ref="BM515:BN515"/>
    <mergeCell ref="BO515:BQ515"/>
    <mergeCell ref="BS515:BT515"/>
    <mergeCell ref="BU515:CA515"/>
    <mergeCell ref="CB515:CH515"/>
    <mergeCell ref="BM510:BN510"/>
    <mergeCell ref="BO510:BQ510"/>
    <mergeCell ref="AY510:AZ510"/>
    <mergeCell ref="BA510:BB510"/>
    <mergeCell ref="BC510:BD510"/>
    <mergeCell ref="BE510:BF510"/>
    <mergeCell ref="BG510:BH510"/>
    <mergeCell ref="BI510:BJ510"/>
    <mergeCell ref="BK510:BL510"/>
    <mergeCell ref="S509:T509"/>
    <mergeCell ref="U509:V509"/>
    <mergeCell ref="W509:X509"/>
    <mergeCell ref="Y509:Z509"/>
    <mergeCell ref="AA509:AB509"/>
    <mergeCell ref="AC509:AD509"/>
    <mergeCell ref="AE509:AF509"/>
    <mergeCell ref="AG509:AH509"/>
    <mergeCell ref="AI509:AJ509"/>
    <mergeCell ref="AK509:AL509"/>
    <mergeCell ref="AM509:AN509"/>
    <mergeCell ref="AO509:AP509"/>
    <mergeCell ref="AQ509:AR509"/>
    <mergeCell ref="AS509:AT509"/>
    <mergeCell ref="S511:T511"/>
    <mergeCell ref="U511:V511"/>
    <mergeCell ref="W511:X511"/>
    <mergeCell ref="Y511:Z511"/>
    <mergeCell ref="AA511:AB511"/>
    <mergeCell ref="AC511:AD511"/>
    <mergeCell ref="AE511:AF511"/>
    <mergeCell ref="AG511:AH511"/>
    <mergeCell ref="AI511:AJ511"/>
    <mergeCell ref="AK511:AL511"/>
    <mergeCell ref="AM511:AN511"/>
    <mergeCell ref="AO511:AP511"/>
    <mergeCell ref="AQ511:AR511"/>
    <mergeCell ref="AS511:AT511"/>
    <mergeCell ref="BI511:BJ511"/>
    <mergeCell ref="BK511:BL511"/>
    <mergeCell ref="BM511:BN511"/>
    <mergeCell ref="BO511:BQ511"/>
    <mergeCell ref="BS511:BT511"/>
    <mergeCell ref="BU511:CA511"/>
    <mergeCell ref="CB511:CH511"/>
    <mergeCell ref="AU511:AV511"/>
    <mergeCell ref="AW511:AX511"/>
    <mergeCell ref="AY511:AZ511"/>
    <mergeCell ref="BA511:BB511"/>
    <mergeCell ref="BC511:BD511"/>
    <mergeCell ref="BO508:BQ508"/>
    <mergeCell ref="BS508:BT508"/>
    <mergeCell ref="BU508:CA508"/>
    <mergeCell ref="CB508:CH508"/>
    <mergeCell ref="AU508:AV508"/>
    <mergeCell ref="AW508:AX508"/>
    <mergeCell ref="AY508:AZ508"/>
    <mergeCell ref="BA508:BB508"/>
    <mergeCell ref="BC508:BD508"/>
    <mergeCell ref="BE508:BF508"/>
    <mergeCell ref="BG508:BH508"/>
    <mergeCell ref="B508:C508"/>
    <mergeCell ref="D508:F508"/>
    <mergeCell ref="G508:H508"/>
    <mergeCell ref="K508:L508"/>
    <mergeCell ref="M508:N508"/>
    <mergeCell ref="O508:P508"/>
    <mergeCell ref="Q508:R508"/>
    <mergeCell ref="BM516:BN516"/>
    <mergeCell ref="BO516:BQ516"/>
    <mergeCell ref="AY516:AZ516"/>
    <mergeCell ref="BA516:BB516"/>
    <mergeCell ref="BC516:BD516"/>
    <mergeCell ref="BE516:BF516"/>
    <mergeCell ref="BG516:BH516"/>
    <mergeCell ref="BI516:BJ516"/>
    <mergeCell ref="BK516:BL516"/>
    <mergeCell ref="S515:T515"/>
    <mergeCell ref="U515:V515"/>
    <mergeCell ref="W515:X515"/>
    <mergeCell ref="Y515:Z515"/>
    <mergeCell ref="AA515:AB515"/>
    <mergeCell ref="AC515:AD515"/>
    <mergeCell ref="AE515:AF515"/>
    <mergeCell ref="AG515:AH515"/>
    <mergeCell ref="AI515:AJ515"/>
    <mergeCell ref="AK515:AL515"/>
    <mergeCell ref="AM515:AN515"/>
    <mergeCell ref="AO515:AP515"/>
    <mergeCell ref="AQ515:AR515"/>
    <mergeCell ref="AS515:AT515"/>
    <mergeCell ref="B515:C515"/>
    <mergeCell ref="D515:F515"/>
    <mergeCell ref="G515:H515"/>
    <mergeCell ref="K515:L515"/>
    <mergeCell ref="M515:N515"/>
    <mergeCell ref="O515:P515"/>
    <mergeCell ref="Q515:R515"/>
    <mergeCell ref="B516:C516"/>
    <mergeCell ref="D516:F516"/>
    <mergeCell ref="G516:H516"/>
    <mergeCell ref="K516:L516"/>
    <mergeCell ref="M516:N516"/>
    <mergeCell ref="O516:P516"/>
    <mergeCell ref="Q516:R516"/>
    <mergeCell ref="S516:T516"/>
    <mergeCell ref="U516:V516"/>
    <mergeCell ref="W516:X516"/>
    <mergeCell ref="Y516:Z516"/>
    <mergeCell ref="AA516:AB516"/>
    <mergeCell ref="AC516:AD516"/>
    <mergeCell ref="AE516:AF516"/>
    <mergeCell ref="AU515:AV515"/>
    <mergeCell ref="AW515:AX515"/>
    <mergeCell ref="B505:C505"/>
    <mergeCell ref="D505:F505"/>
    <mergeCell ref="G505:H505"/>
    <mergeCell ref="K505:L505"/>
    <mergeCell ref="M505:N505"/>
    <mergeCell ref="O505:P505"/>
    <mergeCell ref="Q505:R505"/>
    <mergeCell ref="AU507:AV507"/>
    <mergeCell ref="AW507:AX507"/>
    <mergeCell ref="AG507:AH507"/>
    <mergeCell ref="AI507:AJ507"/>
    <mergeCell ref="AK507:AL507"/>
    <mergeCell ref="AM507:AN507"/>
    <mergeCell ref="AO507:AP507"/>
    <mergeCell ref="AQ507:AR507"/>
    <mergeCell ref="AS507:AT507"/>
    <mergeCell ref="S508:T508"/>
    <mergeCell ref="U508:V508"/>
    <mergeCell ref="W508:X508"/>
    <mergeCell ref="Y508:Z508"/>
    <mergeCell ref="AA508:AB508"/>
    <mergeCell ref="AC508:AD508"/>
    <mergeCell ref="AE508:AF508"/>
    <mergeCell ref="AG508:AH508"/>
    <mergeCell ref="AI508:AJ508"/>
    <mergeCell ref="AK508:AL508"/>
    <mergeCell ref="AM508:AN508"/>
    <mergeCell ref="AO508:AP508"/>
    <mergeCell ref="AQ508:AR508"/>
    <mergeCell ref="AS508:AT508"/>
    <mergeCell ref="BI508:BJ508"/>
    <mergeCell ref="BK508:BL508"/>
    <mergeCell ref="BM508:BN508"/>
    <mergeCell ref="BS503:BT503"/>
    <mergeCell ref="BU503:CA503"/>
    <mergeCell ref="CB503:CH503"/>
    <mergeCell ref="AU504:AV504"/>
    <mergeCell ref="AW504:AX504"/>
    <mergeCell ref="AG504:AH504"/>
    <mergeCell ref="AI504:AJ504"/>
    <mergeCell ref="AK504:AL504"/>
    <mergeCell ref="AM504:AN504"/>
    <mergeCell ref="AO504:AP504"/>
    <mergeCell ref="AQ504:AR504"/>
    <mergeCell ref="AS504:AT504"/>
    <mergeCell ref="S505:T505"/>
    <mergeCell ref="U505:V505"/>
    <mergeCell ref="W505:X505"/>
    <mergeCell ref="Y505:Z505"/>
    <mergeCell ref="AA505:AB505"/>
    <mergeCell ref="AC505:AD505"/>
    <mergeCell ref="AE505:AF505"/>
    <mergeCell ref="AG505:AH505"/>
    <mergeCell ref="AI505:AJ505"/>
    <mergeCell ref="AK505:AL505"/>
    <mergeCell ref="AM505:AN505"/>
    <mergeCell ref="AO505:AP505"/>
    <mergeCell ref="AQ505:AR505"/>
    <mergeCell ref="AS505:AT505"/>
    <mergeCell ref="BI505:BJ505"/>
    <mergeCell ref="BK505:BL505"/>
    <mergeCell ref="BM505:BN505"/>
    <mergeCell ref="BO505:BQ505"/>
    <mergeCell ref="BS505:BT505"/>
    <mergeCell ref="BU505:CA505"/>
    <mergeCell ref="CB505:CH505"/>
    <mergeCell ref="AU505:AV505"/>
    <mergeCell ref="AW505:AX505"/>
    <mergeCell ref="AY505:AZ505"/>
    <mergeCell ref="BA505:BB505"/>
    <mergeCell ref="BC505:BD505"/>
    <mergeCell ref="BE505:BF505"/>
    <mergeCell ref="BG505:BH505"/>
    <mergeCell ref="B502:C502"/>
    <mergeCell ref="D502:F502"/>
    <mergeCell ref="G502:H502"/>
    <mergeCell ref="K502:L502"/>
    <mergeCell ref="M502:N502"/>
    <mergeCell ref="O502:P502"/>
    <mergeCell ref="Q502:R502"/>
    <mergeCell ref="BM504:BN504"/>
    <mergeCell ref="BO504:BQ504"/>
    <mergeCell ref="AY504:AZ504"/>
    <mergeCell ref="BA504:BB504"/>
    <mergeCell ref="BC504:BD504"/>
    <mergeCell ref="BE504:BF504"/>
    <mergeCell ref="BG504:BH504"/>
    <mergeCell ref="BI504:BJ504"/>
    <mergeCell ref="BK504:BL504"/>
    <mergeCell ref="S503:T503"/>
    <mergeCell ref="U503:V503"/>
    <mergeCell ref="W503:X503"/>
    <mergeCell ref="Y503:Z503"/>
    <mergeCell ref="AA503:AB503"/>
    <mergeCell ref="AC503:AD503"/>
    <mergeCell ref="AE503:AF503"/>
    <mergeCell ref="AG503:AH503"/>
    <mergeCell ref="AI503:AJ503"/>
    <mergeCell ref="AK503:AL503"/>
    <mergeCell ref="AM503:AN503"/>
    <mergeCell ref="AO503:AP503"/>
    <mergeCell ref="AQ503:AR503"/>
    <mergeCell ref="AS503:AT503"/>
    <mergeCell ref="B503:C503"/>
    <mergeCell ref="D503:F503"/>
    <mergeCell ref="G503:H503"/>
    <mergeCell ref="K503:L503"/>
    <mergeCell ref="M503:N503"/>
    <mergeCell ref="O503:P503"/>
    <mergeCell ref="Q503:R503"/>
    <mergeCell ref="B504:C504"/>
    <mergeCell ref="D504:F504"/>
    <mergeCell ref="G504:H504"/>
    <mergeCell ref="K504:L504"/>
    <mergeCell ref="M504:N504"/>
    <mergeCell ref="O504:P504"/>
    <mergeCell ref="Q504:R504"/>
    <mergeCell ref="S504:T504"/>
    <mergeCell ref="U504:V504"/>
    <mergeCell ref="W504:X504"/>
    <mergeCell ref="Y504:Z504"/>
    <mergeCell ref="AA504:AB504"/>
    <mergeCell ref="AC504:AD504"/>
    <mergeCell ref="AE504:AF504"/>
    <mergeCell ref="AU503:AV503"/>
    <mergeCell ref="AW503:AX503"/>
    <mergeCell ref="AY503:AZ503"/>
    <mergeCell ref="BA503:BB503"/>
    <mergeCell ref="BC503:BD503"/>
    <mergeCell ref="BE503:BF503"/>
    <mergeCell ref="BG503:BH503"/>
    <mergeCell ref="BI503:BJ503"/>
    <mergeCell ref="BK503:BL503"/>
    <mergeCell ref="BM503:BN503"/>
    <mergeCell ref="BO503:BQ503"/>
    <mergeCell ref="B500:C500"/>
    <mergeCell ref="D500:F500"/>
    <mergeCell ref="G500:H500"/>
    <mergeCell ref="K500:L500"/>
    <mergeCell ref="M500:N500"/>
    <mergeCell ref="O500:P500"/>
    <mergeCell ref="Q500:R500"/>
    <mergeCell ref="B501:C501"/>
    <mergeCell ref="D501:F501"/>
    <mergeCell ref="G501:H501"/>
    <mergeCell ref="K501:L501"/>
    <mergeCell ref="M501:N501"/>
    <mergeCell ref="O501:P501"/>
    <mergeCell ref="Q501:R501"/>
    <mergeCell ref="S501:T501"/>
    <mergeCell ref="U501:V501"/>
    <mergeCell ref="W501:X501"/>
    <mergeCell ref="Y501:Z501"/>
    <mergeCell ref="AA501:AB501"/>
    <mergeCell ref="AC501:AD501"/>
    <mergeCell ref="AE501:AF501"/>
    <mergeCell ref="AU500:AV500"/>
    <mergeCell ref="AW500:AX500"/>
    <mergeCell ref="AY500:AZ500"/>
    <mergeCell ref="BA500:BB500"/>
    <mergeCell ref="BC500:BD500"/>
    <mergeCell ref="BE500:BF500"/>
    <mergeCell ref="BG500:BH500"/>
    <mergeCell ref="BS501:BT501"/>
    <mergeCell ref="BU501:CA501"/>
    <mergeCell ref="CB501:CH501"/>
    <mergeCell ref="BI500:BJ500"/>
    <mergeCell ref="BK500:BL500"/>
    <mergeCell ref="BM500:BN500"/>
    <mergeCell ref="BO500:BQ500"/>
    <mergeCell ref="BS500:BT500"/>
    <mergeCell ref="BU500:CA500"/>
    <mergeCell ref="CB500:CH500"/>
    <mergeCell ref="AU501:AV501"/>
    <mergeCell ref="AW501:AX501"/>
    <mergeCell ref="AG501:AH501"/>
    <mergeCell ref="AI501:AJ501"/>
    <mergeCell ref="AK501:AL501"/>
    <mergeCell ref="AM501:AN501"/>
    <mergeCell ref="AO501:AP501"/>
    <mergeCell ref="AQ501:AR501"/>
    <mergeCell ref="AS501:AT501"/>
    <mergeCell ref="BS507:BT507"/>
    <mergeCell ref="BU507:CA507"/>
    <mergeCell ref="CB507:CH507"/>
    <mergeCell ref="BI506:BJ506"/>
    <mergeCell ref="BK506:BL506"/>
    <mergeCell ref="BM506:BN506"/>
    <mergeCell ref="BO506:BQ506"/>
    <mergeCell ref="BS506:BT506"/>
    <mergeCell ref="BU506:CA506"/>
    <mergeCell ref="CB506:CH506"/>
    <mergeCell ref="BM501:BN501"/>
    <mergeCell ref="BO501:BQ501"/>
    <mergeCell ref="AY501:AZ501"/>
    <mergeCell ref="BA501:BB501"/>
    <mergeCell ref="BC501:BD501"/>
    <mergeCell ref="BE501:BF501"/>
    <mergeCell ref="BG501:BH501"/>
    <mergeCell ref="BI501:BJ501"/>
    <mergeCell ref="BK501:BL501"/>
    <mergeCell ref="S500:T500"/>
    <mergeCell ref="U500:V500"/>
    <mergeCell ref="W500:X500"/>
    <mergeCell ref="Y500:Z500"/>
    <mergeCell ref="AA500:AB500"/>
    <mergeCell ref="AC500:AD500"/>
    <mergeCell ref="AE500:AF500"/>
    <mergeCell ref="AG500:AH500"/>
    <mergeCell ref="AI500:AJ500"/>
    <mergeCell ref="AK500:AL500"/>
    <mergeCell ref="AM500:AN500"/>
    <mergeCell ref="AO500:AP500"/>
    <mergeCell ref="AQ500:AR500"/>
    <mergeCell ref="AS500:AT500"/>
    <mergeCell ref="S502:T502"/>
    <mergeCell ref="U502:V502"/>
    <mergeCell ref="W502:X502"/>
    <mergeCell ref="Y502:Z502"/>
    <mergeCell ref="AA502:AB502"/>
    <mergeCell ref="AC502:AD502"/>
    <mergeCell ref="AE502:AF502"/>
    <mergeCell ref="AG502:AH502"/>
    <mergeCell ref="AI502:AJ502"/>
    <mergeCell ref="AK502:AL502"/>
    <mergeCell ref="AM502:AN502"/>
    <mergeCell ref="AO502:AP502"/>
    <mergeCell ref="AQ502:AR502"/>
    <mergeCell ref="AS502:AT502"/>
    <mergeCell ref="BI502:BJ502"/>
    <mergeCell ref="BK502:BL502"/>
    <mergeCell ref="BM502:BN502"/>
    <mergeCell ref="BO502:BQ502"/>
    <mergeCell ref="BS502:BT502"/>
    <mergeCell ref="BU502:CA502"/>
    <mergeCell ref="CB502:CH502"/>
    <mergeCell ref="AU502:AV502"/>
    <mergeCell ref="AW502:AX502"/>
    <mergeCell ref="AY502:AZ502"/>
    <mergeCell ref="BA502:BB502"/>
    <mergeCell ref="BC502:BD502"/>
    <mergeCell ref="BE502:BF502"/>
    <mergeCell ref="BG502:BH502"/>
    <mergeCell ref="BS504:BT504"/>
    <mergeCell ref="BU504:CA504"/>
    <mergeCell ref="CB504:CH504"/>
    <mergeCell ref="BM507:BN507"/>
    <mergeCell ref="BO507:BQ507"/>
    <mergeCell ref="AY507:AZ507"/>
    <mergeCell ref="BA507:BB507"/>
    <mergeCell ref="BC507:BD507"/>
    <mergeCell ref="BE507:BF507"/>
    <mergeCell ref="BG507:BH507"/>
    <mergeCell ref="BI507:BJ507"/>
    <mergeCell ref="BK507:BL507"/>
    <mergeCell ref="S506:T506"/>
    <mergeCell ref="U506:V506"/>
    <mergeCell ref="W506:X506"/>
    <mergeCell ref="Y506:Z506"/>
    <mergeCell ref="AA506:AB506"/>
    <mergeCell ref="AC506:AD506"/>
    <mergeCell ref="AE506:AF506"/>
    <mergeCell ref="AG506:AH506"/>
    <mergeCell ref="AI506:AJ506"/>
    <mergeCell ref="AK506:AL506"/>
    <mergeCell ref="AM506:AN506"/>
    <mergeCell ref="AO506:AP506"/>
    <mergeCell ref="AQ506:AR506"/>
    <mergeCell ref="AS506:AT506"/>
    <mergeCell ref="B506:C506"/>
    <mergeCell ref="D506:F506"/>
    <mergeCell ref="G506:H506"/>
    <mergeCell ref="K506:L506"/>
    <mergeCell ref="M506:N506"/>
    <mergeCell ref="O506:P506"/>
    <mergeCell ref="Q506:R506"/>
    <mergeCell ref="B507:C507"/>
    <mergeCell ref="D507:F507"/>
    <mergeCell ref="G507:H507"/>
    <mergeCell ref="K507:L507"/>
    <mergeCell ref="M507:N507"/>
    <mergeCell ref="O507:P507"/>
    <mergeCell ref="Q507:R507"/>
    <mergeCell ref="S507:T507"/>
    <mergeCell ref="U507:V507"/>
    <mergeCell ref="W507:X507"/>
    <mergeCell ref="Y507:Z507"/>
    <mergeCell ref="AA507:AB507"/>
    <mergeCell ref="AC507:AD507"/>
    <mergeCell ref="AE507:AF507"/>
    <mergeCell ref="AU506:AV506"/>
    <mergeCell ref="AW506:AX506"/>
    <mergeCell ref="AY506:AZ506"/>
    <mergeCell ref="BA506:BB506"/>
    <mergeCell ref="BC506:BD506"/>
    <mergeCell ref="BE506:BF506"/>
    <mergeCell ref="BG506:BH506"/>
  </mergeCells>
  <conditionalFormatting sqref="A13:CI1012">
    <cfRule type="expression" dxfId="0" priority="1">
      <formula>$BR13="YES"</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200-000000000000}">
          <x14:formula1>
            <xm:f>'Pick List '!$E$4:$E$10</xm:f>
          </x14:formula1>
          <xm:sqref>K13:K1012</xm:sqref>
        </x14:dataValidation>
        <x14:dataValidation type="list" allowBlank="1" showErrorMessage="1" xr:uid="{00000000-0002-0000-0200-000001000000}">
          <x14:formula1>
            <xm:f>'Pick List '!$L$4:$L$5</xm:f>
          </x14:formula1>
          <xm:sqref>J13:J1012</xm:sqref>
        </x14:dataValidation>
        <x14:dataValidation type="list" allowBlank="1" showErrorMessage="1" xr:uid="{00000000-0002-0000-0200-000002000000}">
          <x14:formula1>
            <xm:f>'Pick List '!$M$15:$M$16</xm:f>
          </x14:formula1>
          <xm:sqref>O13:O1012 Q13:Q1012</xm:sqref>
        </x14:dataValidation>
        <x14:dataValidation type="list" allowBlank="1" showErrorMessage="1" xr:uid="{00000000-0002-0000-0200-000003000000}">
          <x14:formula1>
            <xm:f>'Pick List '!$I$4:$I$6</xm:f>
          </x14:formula1>
          <xm:sqref>M13:M1012</xm:sqref>
        </x14:dataValidation>
        <x14:dataValidation type="list" allowBlank="1" showErrorMessage="1" xr:uid="{00000000-0002-0000-0200-000004000000}">
          <x14:formula1>
            <xm:f>'Pick List '!$M$74:$M$75</xm:f>
          </x14:formula1>
          <xm:sqref>BR13:BR1012</xm:sqref>
        </x14:dataValidation>
        <x14:dataValidation type="list" allowBlank="1" showErrorMessage="1" xr:uid="{00000000-0002-0000-0200-000005000000}">
          <x14:formula1>
            <xm:f>'Pick List '!$M$64:$M$71</xm:f>
          </x14:formula1>
          <xm:sqref>BO13:BO1012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CE578"/>
  <sheetViews>
    <sheetView workbookViewId="0">
      <pane ySplit="1" topLeftCell="A2" activePane="bottomLeft" state="frozen"/>
      <selection pane="bottomLeft" activeCell="B3" sqref="B3"/>
    </sheetView>
  </sheetViews>
  <sheetFormatPr defaultColWidth="12.625" defaultRowHeight="15" customHeight="1" x14ac:dyDescent="0.2"/>
  <cols>
    <col min="1" max="1" width="4.125" customWidth="1"/>
    <col min="2" max="2" width="5.125" customWidth="1"/>
    <col min="3" max="3" width="4.875" customWidth="1"/>
    <col min="4" max="51" width="4.125" customWidth="1"/>
    <col min="52" max="60" width="5" customWidth="1"/>
    <col min="61" max="83" width="4.125" customWidth="1"/>
  </cols>
  <sheetData>
    <row r="1" spans="1:83" ht="60" customHeight="1" x14ac:dyDescent="0.2">
      <c r="A1" s="29" t="s">
        <v>239</v>
      </c>
      <c r="B1" s="227" t="s">
        <v>270</v>
      </c>
      <c r="C1" s="79"/>
      <c r="D1" s="229" t="s">
        <v>271</v>
      </c>
      <c r="E1" s="78"/>
      <c r="F1" s="78"/>
      <c r="G1" s="78"/>
      <c r="H1" s="79"/>
      <c r="I1" s="228" t="s">
        <v>272</v>
      </c>
      <c r="J1" s="78"/>
      <c r="K1" s="78"/>
      <c r="L1" s="78"/>
      <c r="M1" s="78"/>
      <c r="N1" s="78"/>
      <c r="O1" s="78"/>
      <c r="P1" s="79"/>
      <c r="Q1" s="227" t="s">
        <v>273</v>
      </c>
      <c r="R1" s="78"/>
      <c r="S1" s="78"/>
      <c r="T1" s="78"/>
      <c r="U1" s="78"/>
      <c r="V1" s="78"/>
      <c r="W1" s="78"/>
      <c r="X1" s="78"/>
      <c r="Y1" s="78"/>
      <c r="Z1" s="79"/>
      <c r="AA1" s="228" t="s">
        <v>274</v>
      </c>
      <c r="AB1" s="78"/>
      <c r="AC1" s="78"/>
      <c r="AD1" s="79"/>
      <c r="AE1" s="230" t="s">
        <v>275</v>
      </c>
      <c r="AF1" s="78"/>
      <c r="AG1" s="78"/>
      <c r="AH1" s="79"/>
      <c r="AI1" s="231" t="s">
        <v>276</v>
      </c>
      <c r="AJ1" s="78"/>
      <c r="AK1" s="78"/>
      <c r="AL1" s="78"/>
      <c r="AM1" s="78"/>
      <c r="AN1" s="79"/>
      <c r="AO1" s="227" t="s">
        <v>151</v>
      </c>
      <c r="AP1" s="78"/>
      <c r="AQ1" s="79"/>
      <c r="AR1" s="228" t="s">
        <v>277</v>
      </c>
      <c r="AS1" s="78"/>
      <c r="AT1" s="79"/>
      <c r="AU1" s="219" t="s">
        <v>278</v>
      </c>
      <c r="AV1" s="78"/>
      <c r="AW1" s="79"/>
      <c r="AX1" s="220" t="s">
        <v>279</v>
      </c>
      <c r="AY1" s="79"/>
      <c r="AZ1" s="30" t="s">
        <v>280</v>
      </c>
      <c r="BA1" s="31" t="s">
        <v>281</v>
      </c>
      <c r="BB1" s="30" t="s">
        <v>282</v>
      </c>
      <c r="BC1" s="31" t="s">
        <v>283</v>
      </c>
      <c r="BD1" s="30" t="s">
        <v>284</v>
      </c>
      <c r="BE1" s="31" t="s">
        <v>285</v>
      </c>
      <c r="BF1" s="30" t="s">
        <v>286</v>
      </c>
      <c r="BG1" s="31" t="s">
        <v>287</v>
      </c>
      <c r="BH1" s="30" t="s">
        <v>288</v>
      </c>
      <c r="BI1" s="32" t="s">
        <v>289</v>
      </c>
      <c r="BJ1" s="33" t="s">
        <v>290</v>
      </c>
      <c r="BK1" s="32" t="s">
        <v>291</v>
      </c>
      <c r="BL1" s="33" t="s">
        <v>292</v>
      </c>
      <c r="BM1" s="32" t="s">
        <v>293</v>
      </c>
      <c r="BN1" s="33" t="s">
        <v>294</v>
      </c>
      <c r="BO1" s="32" t="s">
        <v>295</v>
      </c>
      <c r="BP1" s="33" t="s">
        <v>296</v>
      </c>
      <c r="BQ1" s="32" t="s">
        <v>297</v>
      </c>
      <c r="BR1" s="224" t="s">
        <v>262</v>
      </c>
      <c r="BS1" s="158"/>
      <c r="BT1" s="158"/>
      <c r="BU1" s="158"/>
      <c r="BV1" s="158"/>
      <c r="BW1" s="158"/>
      <c r="BX1" s="158"/>
      <c r="BY1" s="158"/>
      <c r="BZ1" s="158"/>
      <c r="CA1" s="158"/>
      <c r="CB1" s="158"/>
      <c r="CC1" s="158"/>
      <c r="CD1" s="158"/>
      <c r="CE1" s="159"/>
    </row>
    <row r="2" spans="1:83" ht="18.75" x14ac:dyDescent="0.25">
      <c r="A2" s="232" t="str">
        <f>'BASE GRANTEE INFO &amp; UPDATES'!A1</f>
        <v>WV Bureau for Behavioral Health  - Substance Use Disorders - Pregnant  and Postpartum Women  v 20200301F</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9"/>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row>
    <row r="3" spans="1:83" ht="16.5" customHeight="1" x14ac:dyDescent="0.25">
      <c r="A3" s="233" t="str">
        <f>'BASE GRANTEE INFO &amp; UPDATES'!A2</f>
        <v xml:space="preserve">Program reports need to be submitted electronically, via e-mail to DHHRBBHReporting@wv.gov  within 25 calendar days of the end of each month </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5"/>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row>
    <row r="4" spans="1:83" ht="15.75" customHeight="1" x14ac:dyDescent="0.25">
      <c r="A4" s="199" t="s">
        <v>298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row>
    <row r="5" spans="1:83" x14ac:dyDescent="0.25">
      <c r="A5" s="165" t="s">
        <v>299</v>
      </c>
      <c r="B5" s="78"/>
      <c r="C5" s="78"/>
      <c r="D5" s="78"/>
      <c r="E5" s="78"/>
      <c r="F5" s="78"/>
      <c r="G5" s="78"/>
      <c r="H5" s="78"/>
      <c r="I5" s="78"/>
      <c r="J5" s="78"/>
      <c r="K5" s="78"/>
      <c r="L5" s="78"/>
      <c r="M5" s="79"/>
      <c r="N5" s="166" t="str">
        <f>'BASE GRANTEE INFO &amp; UPDATES'!N4</f>
        <v>Program Name (Listed on the Statement of Work)</v>
      </c>
      <c r="O5" s="143"/>
      <c r="P5" s="143"/>
      <c r="Q5" s="143"/>
      <c r="R5" s="143"/>
      <c r="S5" s="143"/>
      <c r="T5" s="143"/>
      <c r="U5" s="143"/>
      <c r="V5" s="143"/>
      <c r="W5" s="143"/>
      <c r="X5" s="143"/>
      <c r="Y5" s="144"/>
      <c r="Z5" s="7"/>
      <c r="AA5" s="167" t="s">
        <v>222</v>
      </c>
      <c r="AB5" s="74"/>
      <c r="AC5" s="74"/>
      <c r="AD5" s="74"/>
      <c r="AE5" s="75"/>
      <c r="AF5" s="166" t="str">
        <f>'BASE GRANTEE INFO &amp; UPDATES'!AF4</f>
        <v xml:space="preserve">Grantee's Formal Name (Name on the Grant) </v>
      </c>
      <c r="AG5" s="143"/>
      <c r="AH5" s="143"/>
      <c r="AI5" s="143"/>
      <c r="AJ5" s="143"/>
      <c r="AK5" s="143"/>
      <c r="AL5" s="143"/>
      <c r="AM5" s="143"/>
      <c r="AN5" s="143"/>
      <c r="AO5" s="143"/>
      <c r="AP5" s="143"/>
      <c r="AQ5" s="144"/>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row>
    <row r="6" spans="1:83" x14ac:dyDescent="0.25">
      <c r="A6" s="165" t="s">
        <v>300</v>
      </c>
      <c r="B6" s="78"/>
      <c r="C6" s="78"/>
      <c r="D6" s="78"/>
      <c r="E6" s="78"/>
      <c r="F6" s="78"/>
      <c r="G6" s="78"/>
      <c r="H6" s="78"/>
      <c r="I6" s="78"/>
      <c r="J6" s="78"/>
      <c r="K6" s="78"/>
      <c r="L6" s="78"/>
      <c r="M6" s="79"/>
      <c r="N6" s="166" t="str">
        <f>'BASE GRANTEE INFO &amp; UPDATES'!N5</f>
        <v>Grantee's Name for the program</v>
      </c>
      <c r="O6" s="143"/>
      <c r="P6" s="143"/>
      <c r="Q6" s="143"/>
      <c r="R6" s="143"/>
      <c r="S6" s="143"/>
      <c r="T6" s="143"/>
      <c r="U6" s="143"/>
      <c r="V6" s="143"/>
      <c r="W6" s="143"/>
      <c r="X6" s="143"/>
      <c r="Y6" s="144"/>
      <c r="Z6" s="8"/>
      <c r="AA6" s="174" t="s">
        <v>226</v>
      </c>
      <c r="AB6" s="78"/>
      <c r="AC6" s="78"/>
      <c r="AD6" s="78"/>
      <c r="AE6" s="79"/>
      <c r="AF6" s="166" t="str">
        <f>'BASE GRANTEE INFO &amp; UPDATES'!AF5</f>
        <v>John Doe, Jane Doe</v>
      </c>
      <c r="AG6" s="143"/>
      <c r="AH6" s="143"/>
      <c r="AI6" s="143"/>
      <c r="AJ6" s="143"/>
      <c r="AK6" s="143"/>
      <c r="AL6" s="143"/>
      <c r="AM6" s="143"/>
      <c r="AN6" s="143"/>
      <c r="AO6" s="143"/>
      <c r="AP6" s="143"/>
      <c r="AQ6" s="144"/>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row>
    <row r="7" spans="1:83" ht="15" customHeight="1" x14ac:dyDescent="0.25">
      <c r="A7" s="170" t="s">
        <v>228</v>
      </c>
      <c r="B7" s="103"/>
      <c r="C7" s="103"/>
      <c r="D7" s="103"/>
      <c r="E7" s="103"/>
      <c r="F7" s="103"/>
      <c r="G7" s="103"/>
      <c r="H7" s="103"/>
      <c r="I7" s="103"/>
      <c r="J7" s="103"/>
      <c r="K7" s="103"/>
      <c r="L7" s="103"/>
      <c r="M7" s="131"/>
      <c r="N7" s="176" t="str">
        <f>'BASE GRANTEE INFO &amp; UPDATES'!N6</f>
        <v>123 Any Street, Any City, WV 12345</v>
      </c>
      <c r="O7" s="103"/>
      <c r="P7" s="103"/>
      <c r="Q7" s="103"/>
      <c r="R7" s="103"/>
      <c r="S7" s="103"/>
      <c r="T7" s="103"/>
      <c r="U7" s="103"/>
      <c r="V7" s="103"/>
      <c r="W7" s="103"/>
      <c r="X7" s="103"/>
      <c r="Y7" s="131"/>
      <c r="Z7" s="8"/>
      <c r="AA7" s="165" t="s">
        <v>230</v>
      </c>
      <c r="AB7" s="78"/>
      <c r="AC7" s="78"/>
      <c r="AD7" s="78"/>
      <c r="AE7" s="79"/>
      <c r="AF7" s="166" t="str">
        <f>'BASE GRANTEE INFO &amp; UPDATES'!AF6</f>
        <v>(304) 123-4567 (304) 891-2345</v>
      </c>
      <c r="AG7" s="143"/>
      <c r="AH7" s="143"/>
      <c r="AI7" s="143"/>
      <c r="AJ7" s="143"/>
      <c r="AK7" s="143"/>
      <c r="AL7" s="143"/>
      <c r="AM7" s="143"/>
      <c r="AN7" s="143"/>
      <c r="AO7" s="143"/>
      <c r="AP7" s="143"/>
      <c r="AQ7" s="144"/>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1:83" x14ac:dyDescent="0.25">
      <c r="A8" s="142"/>
      <c r="B8" s="143"/>
      <c r="C8" s="143"/>
      <c r="D8" s="143"/>
      <c r="E8" s="143"/>
      <c r="F8" s="143"/>
      <c r="G8" s="143"/>
      <c r="H8" s="143"/>
      <c r="I8" s="143"/>
      <c r="J8" s="143"/>
      <c r="K8" s="143"/>
      <c r="L8" s="143"/>
      <c r="M8" s="144"/>
      <c r="N8" s="142"/>
      <c r="O8" s="143"/>
      <c r="P8" s="143"/>
      <c r="Q8" s="143"/>
      <c r="R8" s="143"/>
      <c r="S8" s="143"/>
      <c r="T8" s="143"/>
      <c r="U8" s="143"/>
      <c r="V8" s="143"/>
      <c r="W8" s="143"/>
      <c r="X8" s="143"/>
      <c r="Y8" s="144"/>
      <c r="Z8" s="8"/>
      <c r="AA8" s="165" t="s">
        <v>232</v>
      </c>
      <c r="AB8" s="78"/>
      <c r="AC8" s="78"/>
      <c r="AD8" s="78"/>
      <c r="AE8" s="79"/>
      <c r="AF8" s="166" t="str">
        <f>'BASE GRANTEE INFO &amp; UPDATES'!AF7</f>
        <v>G20</v>
      </c>
      <c r="AG8" s="143"/>
      <c r="AH8" s="143"/>
      <c r="AI8" s="143"/>
      <c r="AJ8" s="143"/>
      <c r="AK8" s="143"/>
      <c r="AL8" s="143"/>
      <c r="AM8" s="143"/>
      <c r="AN8" s="143"/>
      <c r="AO8" s="143"/>
      <c r="AP8" s="143"/>
      <c r="AQ8" s="144"/>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row>
    <row r="9" spans="1:83" ht="15.75" customHeight="1" x14ac:dyDescent="0.25">
      <c r="A9" s="171" t="s">
        <v>301</v>
      </c>
      <c r="B9" s="78"/>
      <c r="C9" s="78"/>
      <c r="D9" s="78"/>
      <c r="E9" s="78"/>
      <c r="F9" s="78"/>
      <c r="G9" s="78"/>
      <c r="H9" s="78"/>
      <c r="I9" s="78"/>
      <c r="J9" s="78"/>
      <c r="K9" s="78"/>
      <c r="L9" s="78"/>
      <c r="M9" s="79"/>
      <c r="N9" s="208" t="str">
        <f>'BASE GRANTEE INFO &amp; UPDATES'!N8</f>
        <v>October 1 - 31</v>
      </c>
      <c r="O9" s="78"/>
      <c r="P9" s="78"/>
      <c r="Q9" s="78"/>
      <c r="R9" s="78"/>
      <c r="S9" s="78"/>
      <c r="T9" s="78"/>
      <c r="U9" s="79"/>
      <c r="V9" s="208">
        <f>'BASE GRANTEE INFO &amp; UPDATES'!V8</f>
        <v>2019</v>
      </c>
      <c r="W9" s="78"/>
      <c r="X9" s="78"/>
      <c r="Y9" s="79"/>
      <c r="Z9" s="8"/>
      <c r="AA9" s="168" t="s">
        <v>236</v>
      </c>
      <c r="AB9" s="78"/>
      <c r="AC9" s="78"/>
      <c r="AD9" s="78"/>
      <c r="AE9" s="79"/>
      <c r="AF9" s="209" t="str">
        <f>'BASE GRANTEE INFO &amp; UPDATES'!AF8</f>
        <v>0000000</v>
      </c>
      <c r="AG9" s="143"/>
      <c r="AH9" s="143"/>
      <c r="AI9" s="143"/>
      <c r="AJ9" s="143"/>
      <c r="AK9" s="143"/>
      <c r="AL9" s="143"/>
      <c r="AM9" s="143"/>
      <c r="AN9" s="143"/>
      <c r="AO9" s="143"/>
      <c r="AP9" s="143"/>
      <c r="AQ9" s="144"/>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row>
    <row r="10" spans="1:83" ht="45" customHeight="1" x14ac:dyDescent="0.25">
      <c r="A10" s="213" t="s">
        <v>302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214"/>
      <c r="AR10" s="13"/>
      <c r="AS10" s="13"/>
      <c r="AT10" s="13"/>
      <c r="AU10" s="13"/>
      <c r="AV10" s="13"/>
      <c r="AW10" s="13"/>
      <c r="AX10" s="13"/>
      <c r="AY10" s="13"/>
      <c r="AZ10" s="234" t="s">
        <v>303</v>
      </c>
      <c r="BA10" s="78"/>
      <c r="BB10" s="78"/>
      <c r="BC10" s="78"/>
      <c r="BD10" s="78"/>
      <c r="BE10" s="78"/>
      <c r="BF10" s="78"/>
      <c r="BG10" s="78"/>
      <c r="BH10" s="79"/>
      <c r="BI10" s="235" t="s">
        <v>304</v>
      </c>
      <c r="BJ10" s="74"/>
      <c r="BK10" s="74"/>
      <c r="BL10" s="74"/>
      <c r="BM10" s="74"/>
      <c r="BN10" s="74"/>
      <c r="BO10" s="74"/>
      <c r="BP10" s="74"/>
      <c r="BQ10" s="75"/>
      <c r="BR10" s="13"/>
      <c r="BS10" s="13"/>
      <c r="BT10" s="13"/>
      <c r="BU10" s="13"/>
      <c r="BV10" s="13"/>
      <c r="BW10" s="13"/>
      <c r="BX10" s="13"/>
      <c r="BY10" s="13"/>
      <c r="BZ10" s="13"/>
      <c r="CA10" s="13"/>
      <c r="CB10" s="13"/>
      <c r="CC10" s="13"/>
      <c r="CD10" s="13"/>
      <c r="CE10" s="13"/>
    </row>
    <row r="11" spans="1:83" ht="60" customHeight="1" x14ac:dyDescent="0.2">
      <c r="A11" s="35" t="s">
        <v>239</v>
      </c>
      <c r="B11" s="236" t="s">
        <v>270</v>
      </c>
      <c r="C11" s="79"/>
      <c r="D11" s="237" t="s">
        <v>271</v>
      </c>
      <c r="E11" s="78"/>
      <c r="F11" s="78"/>
      <c r="G11" s="78"/>
      <c r="H11" s="79"/>
      <c r="I11" s="204" t="s">
        <v>272</v>
      </c>
      <c r="J11" s="78"/>
      <c r="K11" s="78"/>
      <c r="L11" s="78"/>
      <c r="M11" s="78"/>
      <c r="N11" s="78"/>
      <c r="O11" s="78"/>
      <c r="P11" s="79"/>
      <c r="Q11" s="203" t="s">
        <v>273</v>
      </c>
      <c r="R11" s="78"/>
      <c r="S11" s="78"/>
      <c r="T11" s="78"/>
      <c r="U11" s="78"/>
      <c r="V11" s="78"/>
      <c r="W11" s="78"/>
      <c r="X11" s="78"/>
      <c r="Y11" s="78"/>
      <c r="Z11" s="79"/>
      <c r="AA11" s="204" t="s">
        <v>274</v>
      </c>
      <c r="AB11" s="78"/>
      <c r="AC11" s="78"/>
      <c r="AD11" s="79"/>
      <c r="AE11" s="203" t="s">
        <v>275</v>
      </c>
      <c r="AF11" s="78"/>
      <c r="AG11" s="78"/>
      <c r="AH11" s="79"/>
      <c r="AI11" s="204" t="s">
        <v>276</v>
      </c>
      <c r="AJ11" s="78"/>
      <c r="AK11" s="78"/>
      <c r="AL11" s="78"/>
      <c r="AM11" s="78"/>
      <c r="AN11" s="79"/>
      <c r="AO11" s="203" t="s">
        <v>151</v>
      </c>
      <c r="AP11" s="78"/>
      <c r="AQ11" s="79"/>
      <c r="AR11" s="225" t="s">
        <v>277</v>
      </c>
      <c r="AS11" s="78"/>
      <c r="AT11" s="79"/>
      <c r="AU11" s="226" t="s">
        <v>305</v>
      </c>
      <c r="AV11" s="78"/>
      <c r="AW11" s="79"/>
      <c r="AX11" s="220" t="s">
        <v>306</v>
      </c>
      <c r="AY11" s="79"/>
      <c r="AZ11" s="36">
        <f>'BASE GRANTEE INFO &amp; UPDATES'!B11</f>
        <v>0</v>
      </c>
      <c r="BA11" s="37">
        <f>'BASE GRANTEE INFO &amp; UPDATES'!B12</f>
        <v>0</v>
      </c>
      <c r="BB11" s="36">
        <f>'BASE GRANTEE INFO &amp; UPDATES'!B13</f>
        <v>0</v>
      </c>
      <c r="BC11" s="37">
        <f>'BASE GRANTEE INFO &amp; UPDATES'!B14</f>
        <v>0</v>
      </c>
      <c r="BD11" s="36">
        <f>'BASE GRANTEE INFO &amp; UPDATES'!B15</f>
        <v>0</v>
      </c>
      <c r="BE11" s="37">
        <f>'BASE GRANTEE INFO &amp; UPDATES'!B16</f>
        <v>0</v>
      </c>
      <c r="BF11" s="36">
        <f>'BASE GRANTEE INFO &amp; UPDATES'!X11</f>
        <v>0</v>
      </c>
      <c r="BG11" s="37">
        <f>'BASE GRANTEE INFO &amp; UPDATES'!X12</f>
        <v>0</v>
      </c>
      <c r="BH11" s="36">
        <f>'BASE GRANTEE INFO &amp; UPDATES'!X13</f>
        <v>0</v>
      </c>
      <c r="BI11" s="32" t="s">
        <v>289</v>
      </c>
      <c r="BJ11" s="33" t="s">
        <v>290</v>
      </c>
      <c r="BK11" s="32" t="s">
        <v>291</v>
      </c>
      <c r="BL11" s="33" t="s">
        <v>292</v>
      </c>
      <c r="BM11" s="32" t="s">
        <v>293</v>
      </c>
      <c r="BN11" s="33" t="s">
        <v>294</v>
      </c>
      <c r="BO11" s="32" t="s">
        <v>295</v>
      </c>
      <c r="BP11" s="33" t="s">
        <v>296</v>
      </c>
      <c r="BQ11" s="32" t="s">
        <v>297</v>
      </c>
      <c r="BR11" s="224" t="s">
        <v>262</v>
      </c>
      <c r="BS11" s="158"/>
      <c r="BT11" s="158"/>
      <c r="BU11" s="158"/>
      <c r="BV11" s="158"/>
      <c r="BW11" s="158"/>
      <c r="BX11" s="158"/>
      <c r="BY11" s="158"/>
      <c r="BZ11" s="158"/>
      <c r="CA11" s="158"/>
      <c r="CB11" s="158"/>
      <c r="CC11" s="158"/>
      <c r="CD11" s="158"/>
      <c r="CE11" s="159"/>
    </row>
    <row r="12" spans="1:83" ht="34.5" customHeight="1" x14ac:dyDescent="0.2">
      <c r="A12" s="29">
        <f t="shared" ref="A12:A511" si="0">ROW(A1)</f>
        <v>1</v>
      </c>
      <c r="B12" s="222"/>
      <c r="C12" s="79"/>
      <c r="D12" s="223"/>
      <c r="E12" s="78"/>
      <c r="F12" s="78"/>
      <c r="G12" s="78"/>
      <c r="H12" s="79"/>
      <c r="I12" s="218"/>
      <c r="J12" s="78"/>
      <c r="K12" s="78"/>
      <c r="L12" s="78"/>
      <c r="M12" s="78"/>
      <c r="N12" s="78"/>
      <c r="O12" s="78"/>
      <c r="P12" s="79"/>
      <c r="Q12" s="217"/>
      <c r="R12" s="78"/>
      <c r="S12" s="78"/>
      <c r="T12" s="78"/>
      <c r="U12" s="78"/>
      <c r="V12" s="78"/>
      <c r="W12" s="78"/>
      <c r="X12" s="78"/>
      <c r="Y12" s="78"/>
      <c r="Z12" s="79"/>
      <c r="AA12" s="218"/>
      <c r="AB12" s="78"/>
      <c r="AC12" s="78"/>
      <c r="AD12" s="79"/>
      <c r="AE12" s="217"/>
      <c r="AF12" s="78"/>
      <c r="AG12" s="78"/>
      <c r="AH12" s="79"/>
      <c r="AI12" s="218"/>
      <c r="AJ12" s="78"/>
      <c r="AK12" s="78"/>
      <c r="AL12" s="78"/>
      <c r="AM12" s="78"/>
      <c r="AN12" s="79"/>
      <c r="AO12" s="217"/>
      <c r="AP12" s="78"/>
      <c r="AQ12" s="79"/>
      <c r="AR12" s="218"/>
      <c r="AS12" s="78"/>
      <c r="AT12" s="79"/>
      <c r="AU12" s="219"/>
      <c r="AV12" s="78"/>
      <c r="AW12" s="79"/>
      <c r="AX12" s="220"/>
      <c r="AY12" s="79"/>
      <c r="AZ12" s="38"/>
      <c r="BA12" s="39"/>
      <c r="BB12" s="38"/>
      <c r="BC12" s="39"/>
      <c r="BD12" s="38"/>
      <c r="BE12" s="39"/>
      <c r="BF12" s="38"/>
      <c r="BG12" s="39"/>
      <c r="BH12" s="38"/>
      <c r="BI12" s="40"/>
      <c r="BJ12" s="41"/>
      <c r="BK12" s="40"/>
      <c r="BL12" s="41"/>
      <c r="BM12" s="40"/>
      <c r="BN12" s="41"/>
      <c r="BO12" s="40"/>
      <c r="BP12" s="41"/>
      <c r="BQ12" s="40"/>
      <c r="BR12" s="221"/>
      <c r="BS12" s="78"/>
      <c r="BT12" s="78"/>
      <c r="BU12" s="78"/>
      <c r="BV12" s="78"/>
      <c r="BW12" s="78"/>
      <c r="BX12" s="78"/>
      <c r="BY12" s="78"/>
      <c r="BZ12" s="78"/>
      <c r="CA12" s="78"/>
      <c r="CB12" s="78"/>
      <c r="CC12" s="78"/>
      <c r="CD12" s="78"/>
      <c r="CE12" s="79"/>
    </row>
    <row r="13" spans="1:83" ht="34.5" customHeight="1" x14ac:dyDescent="0.2">
      <c r="A13" s="29">
        <f t="shared" si="0"/>
        <v>2</v>
      </c>
      <c r="B13" s="222"/>
      <c r="C13" s="79"/>
      <c r="D13" s="223"/>
      <c r="E13" s="78"/>
      <c r="F13" s="78"/>
      <c r="G13" s="78"/>
      <c r="H13" s="79"/>
      <c r="I13" s="218"/>
      <c r="J13" s="78"/>
      <c r="K13" s="78"/>
      <c r="L13" s="78"/>
      <c r="M13" s="78"/>
      <c r="N13" s="78"/>
      <c r="O13" s="78"/>
      <c r="P13" s="79"/>
      <c r="Q13" s="217"/>
      <c r="R13" s="78"/>
      <c r="S13" s="78"/>
      <c r="T13" s="78"/>
      <c r="U13" s="78"/>
      <c r="V13" s="78"/>
      <c r="W13" s="78"/>
      <c r="X13" s="78"/>
      <c r="Y13" s="78"/>
      <c r="Z13" s="79"/>
      <c r="AA13" s="218"/>
      <c r="AB13" s="78"/>
      <c r="AC13" s="78"/>
      <c r="AD13" s="79"/>
      <c r="AE13" s="217"/>
      <c r="AF13" s="78"/>
      <c r="AG13" s="78"/>
      <c r="AH13" s="79"/>
      <c r="AI13" s="218"/>
      <c r="AJ13" s="78"/>
      <c r="AK13" s="78"/>
      <c r="AL13" s="78"/>
      <c r="AM13" s="78"/>
      <c r="AN13" s="79"/>
      <c r="AO13" s="217"/>
      <c r="AP13" s="78"/>
      <c r="AQ13" s="79"/>
      <c r="AR13" s="218"/>
      <c r="AS13" s="78"/>
      <c r="AT13" s="79"/>
      <c r="AU13" s="219"/>
      <c r="AV13" s="78"/>
      <c r="AW13" s="79"/>
      <c r="AX13" s="220"/>
      <c r="AY13" s="79"/>
      <c r="AZ13" s="38"/>
      <c r="BA13" s="39"/>
      <c r="BB13" s="38"/>
      <c r="BC13" s="39"/>
      <c r="BD13" s="38"/>
      <c r="BE13" s="39"/>
      <c r="BF13" s="38"/>
      <c r="BG13" s="39"/>
      <c r="BH13" s="38"/>
      <c r="BI13" s="42"/>
      <c r="BJ13" s="43"/>
      <c r="BK13" s="42"/>
      <c r="BL13" s="43"/>
      <c r="BM13" s="42"/>
      <c r="BN13" s="43"/>
      <c r="BO13" s="42"/>
      <c r="BP13" s="43"/>
      <c r="BQ13" s="42"/>
      <c r="BR13" s="221"/>
      <c r="BS13" s="78"/>
      <c r="BT13" s="78"/>
      <c r="BU13" s="78"/>
      <c r="BV13" s="78"/>
      <c r="BW13" s="78"/>
      <c r="BX13" s="78"/>
      <c r="BY13" s="78"/>
      <c r="BZ13" s="78"/>
      <c r="CA13" s="78"/>
      <c r="CB13" s="78"/>
      <c r="CC13" s="78"/>
      <c r="CD13" s="78"/>
      <c r="CE13" s="79"/>
    </row>
    <row r="14" spans="1:83" ht="34.5" customHeight="1" x14ac:dyDescent="0.2">
      <c r="A14" s="29">
        <f t="shared" si="0"/>
        <v>3</v>
      </c>
      <c r="B14" s="222"/>
      <c r="C14" s="79"/>
      <c r="D14" s="223"/>
      <c r="E14" s="78"/>
      <c r="F14" s="78"/>
      <c r="G14" s="78"/>
      <c r="H14" s="79"/>
      <c r="I14" s="218"/>
      <c r="J14" s="78"/>
      <c r="K14" s="78"/>
      <c r="L14" s="78"/>
      <c r="M14" s="78"/>
      <c r="N14" s="78"/>
      <c r="O14" s="78"/>
      <c r="P14" s="79"/>
      <c r="Q14" s="217"/>
      <c r="R14" s="78"/>
      <c r="S14" s="78"/>
      <c r="T14" s="78"/>
      <c r="U14" s="78"/>
      <c r="V14" s="78"/>
      <c r="W14" s="78"/>
      <c r="X14" s="78"/>
      <c r="Y14" s="78"/>
      <c r="Z14" s="79"/>
      <c r="AA14" s="218"/>
      <c r="AB14" s="78"/>
      <c r="AC14" s="78"/>
      <c r="AD14" s="79"/>
      <c r="AE14" s="217"/>
      <c r="AF14" s="78"/>
      <c r="AG14" s="78"/>
      <c r="AH14" s="79"/>
      <c r="AI14" s="218"/>
      <c r="AJ14" s="78"/>
      <c r="AK14" s="78"/>
      <c r="AL14" s="78"/>
      <c r="AM14" s="78"/>
      <c r="AN14" s="79"/>
      <c r="AO14" s="217"/>
      <c r="AP14" s="78"/>
      <c r="AQ14" s="79"/>
      <c r="AR14" s="218"/>
      <c r="AS14" s="78"/>
      <c r="AT14" s="79"/>
      <c r="AU14" s="219"/>
      <c r="AV14" s="78"/>
      <c r="AW14" s="79"/>
      <c r="AX14" s="220"/>
      <c r="AY14" s="79"/>
      <c r="AZ14" s="38"/>
      <c r="BA14" s="39"/>
      <c r="BB14" s="38"/>
      <c r="BC14" s="39"/>
      <c r="BD14" s="38"/>
      <c r="BE14" s="39"/>
      <c r="BF14" s="38"/>
      <c r="BG14" s="39"/>
      <c r="BH14" s="38"/>
      <c r="BI14" s="42"/>
      <c r="BJ14" s="43"/>
      <c r="BK14" s="42"/>
      <c r="BL14" s="43"/>
      <c r="BM14" s="42"/>
      <c r="BN14" s="43"/>
      <c r="BO14" s="42"/>
      <c r="BP14" s="43"/>
      <c r="BQ14" s="42"/>
      <c r="BR14" s="221"/>
      <c r="BS14" s="78"/>
      <c r="BT14" s="78"/>
      <c r="BU14" s="78"/>
      <c r="BV14" s="78"/>
      <c r="BW14" s="78"/>
      <c r="BX14" s="78"/>
      <c r="BY14" s="78"/>
      <c r="BZ14" s="78"/>
      <c r="CA14" s="78"/>
      <c r="CB14" s="78"/>
      <c r="CC14" s="78"/>
      <c r="CD14" s="78"/>
      <c r="CE14" s="79"/>
    </row>
    <row r="15" spans="1:83" ht="34.5" customHeight="1" x14ac:dyDescent="0.2">
      <c r="A15" s="29">
        <f t="shared" si="0"/>
        <v>4</v>
      </c>
      <c r="B15" s="222"/>
      <c r="C15" s="79"/>
      <c r="D15" s="223"/>
      <c r="E15" s="78"/>
      <c r="F15" s="78"/>
      <c r="G15" s="78"/>
      <c r="H15" s="79"/>
      <c r="I15" s="218"/>
      <c r="J15" s="78"/>
      <c r="K15" s="78"/>
      <c r="L15" s="78"/>
      <c r="M15" s="78"/>
      <c r="N15" s="78"/>
      <c r="O15" s="78"/>
      <c r="P15" s="79"/>
      <c r="Q15" s="217"/>
      <c r="R15" s="78"/>
      <c r="S15" s="78"/>
      <c r="T15" s="78"/>
      <c r="U15" s="78"/>
      <c r="V15" s="78"/>
      <c r="W15" s="78"/>
      <c r="X15" s="78"/>
      <c r="Y15" s="78"/>
      <c r="Z15" s="79"/>
      <c r="AA15" s="218"/>
      <c r="AB15" s="78"/>
      <c r="AC15" s="78"/>
      <c r="AD15" s="79"/>
      <c r="AE15" s="217"/>
      <c r="AF15" s="78"/>
      <c r="AG15" s="78"/>
      <c r="AH15" s="79"/>
      <c r="AI15" s="218"/>
      <c r="AJ15" s="78"/>
      <c r="AK15" s="78"/>
      <c r="AL15" s="78"/>
      <c r="AM15" s="78"/>
      <c r="AN15" s="79"/>
      <c r="AO15" s="217"/>
      <c r="AP15" s="78"/>
      <c r="AQ15" s="79"/>
      <c r="AR15" s="218"/>
      <c r="AS15" s="78"/>
      <c r="AT15" s="79"/>
      <c r="AU15" s="219"/>
      <c r="AV15" s="78"/>
      <c r="AW15" s="79"/>
      <c r="AX15" s="220"/>
      <c r="AY15" s="79"/>
      <c r="AZ15" s="38"/>
      <c r="BA15" s="39"/>
      <c r="BB15" s="38"/>
      <c r="BC15" s="39"/>
      <c r="BD15" s="38"/>
      <c r="BE15" s="39"/>
      <c r="BF15" s="38"/>
      <c r="BG15" s="39"/>
      <c r="BH15" s="38"/>
      <c r="BI15" s="42"/>
      <c r="BJ15" s="43"/>
      <c r="BK15" s="42"/>
      <c r="BL15" s="43"/>
      <c r="BM15" s="42"/>
      <c r="BN15" s="43"/>
      <c r="BO15" s="42"/>
      <c r="BP15" s="43"/>
      <c r="BQ15" s="42"/>
      <c r="BR15" s="221"/>
      <c r="BS15" s="78"/>
      <c r="BT15" s="78"/>
      <c r="BU15" s="78"/>
      <c r="BV15" s="78"/>
      <c r="BW15" s="78"/>
      <c r="BX15" s="78"/>
      <c r="BY15" s="78"/>
      <c r="BZ15" s="78"/>
      <c r="CA15" s="78"/>
      <c r="CB15" s="78"/>
      <c r="CC15" s="78"/>
      <c r="CD15" s="78"/>
      <c r="CE15" s="79"/>
    </row>
    <row r="16" spans="1:83" ht="34.5" customHeight="1" x14ac:dyDescent="0.2">
      <c r="A16" s="29">
        <f t="shared" si="0"/>
        <v>5</v>
      </c>
      <c r="B16" s="222"/>
      <c r="C16" s="79"/>
      <c r="D16" s="223"/>
      <c r="E16" s="78"/>
      <c r="F16" s="78"/>
      <c r="G16" s="78"/>
      <c r="H16" s="79"/>
      <c r="I16" s="218"/>
      <c r="J16" s="78"/>
      <c r="K16" s="78"/>
      <c r="L16" s="78"/>
      <c r="M16" s="78"/>
      <c r="N16" s="78"/>
      <c r="O16" s="78"/>
      <c r="P16" s="79"/>
      <c r="Q16" s="217"/>
      <c r="R16" s="78"/>
      <c r="S16" s="78"/>
      <c r="T16" s="78"/>
      <c r="U16" s="78"/>
      <c r="V16" s="78"/>
      <c r="W16" s="78"/>
      <c r="X16" s="78"/>
      <c r="Y16" s="78"/>
      <c r="Z16" s="79"/>
      <c r="AA16" s="218"/>
      <c r="AB16" s="78"/>
      <c r="AC16" s="78"/>
      <c r="AD16" s="79"/>
      <c r="AE16" s="217"/>
      <c r="AF16" s="78"/>
      <c r="AG16" s="78"/>
      <c r="AH16" s="79"/>
      <c r="AI16" s="218"/>
      <c r="AJ16" s="78"/>
      <c r="AK16" s="78"/>
      <c r="AL16" s="78"/>
      <c r="AM16" s="78"/>
      <c r="AN16" s="79"/>
      <c r="AO16" s="217"/>
      <c r="AP16" s="78"/>
      <c r="AQ16" s="79"/>
      <c r="AR16" s="218"/>
      <c r="AS16" s="78"/>
      <c r="AT16" s="79"/>
      <c r="AU16" s="219"/>
      <c r="AV16" s="78"/>
      <c r="AW16" s="79"/>
      <c r="AX16" s="220"/>
      <c r="AY16" s="79"/>
      <c r="AZ16" s="38"/>
      <c r="BA16" s="39"/>
      <c r="BB16" s="38"/>
      <c r="BC16" s="39"/>
      <c r="BD16" s="38"/>
      <c r="BE16" s="39"/>
      <c r="BF16" s="38"/>
      <c r="BG16" s="39"/>
      <c r="BH16" s="38"/>
      <c r="BI16" s="42"/>
      <c r="BJ16" s="43"/>
      <c r="BK16" s="42"/>
      <c r="BL16" s="43"/>
      <c r="BM16" s="42"/>
      <c r="BN16" s="43"/>
      <c r="BO16" s="42"/>
      <c r="BP16" s="43"/>
      <c r="BQ16" s="42"/>
      <c r="BR16" s="221"/>
      <c r="BS16" s="78"/>
      <c r="BT16" s="78"/>
      <c r="BU16" s="78"/>
      <c r="BV16" s="78"/>
      <c r="BW16" s="78"/>
      <c r="BX16" s="78"/>
      <c r="BY16" s="78"/>
      <c r="BZ16" s="78"/>
      <c r="CA16" s="78"/>
      <c r="CB16" s="78"/>
      <c r="CC16" s="78"/>
      <c r="CD16" s="78"/>
      <c r="CE16" s="79"/>
    </row>
    <row r="17" spans="1:83" ht="34.5" customHeight="1" x14ac:dyDescent="0.2">
      <c r="A17" s="29">
        <f t="shared" si="0"/>
        <v>6</v>
      </c>
      <c r="B17" s="222"/>
      <c r="C17" s="79"/>
      <c r="D17" s="223"/>
      <c r="E17" s="78"/>
      <c r="F17" s="78"/>
      <c r="G17" s="78"/>
      <c r="H17" s="79"/>
      <c r="I17" s="218"/>
      <c r="J17" s="78"/>
      <c r="K17" s="78"/>
      <c r="L17" s="78"/>
      <c r="M17" s="78"/>
      <c r="N17" s="78"/>
      <c r="O17" s="78"/>
      <c r="P17" s="79"/>
      <c r="Q17" s="217"/>
      <c r="R17" s="78"/>
      <c r="S17" s="78"/>
      <c r="T17" s="78"/>
      <c r="U17" s="78"/>
      <c r="V17" s="78"/>
      <c r="W17" s="78"/>
      <c r="X17" s="78"/>
      <c r="Y17" s="78"/>
      <c r="Z17" s="79"/>
      <c r="AA17" s="218"/>
      <c r="AB17" s="78"/>
      <c r="AC17" s="78"/>
      <c r="AD17" s="79"/>
      <c r="AE17" s="217"/>
      <c r="AF17" s="78"/>
      <c r="AG17" s="78"/>
      <c r="AH17" s="79"/>
      <c r="AI17" s="218"/>
      <c r="AJ17" s="78"/>
      <c r="AK17" s="78"/>
      <c r="AL17" s="78"/>
      <c r="AM17" s="78"/>
      <c r="AN17" s="79"/>
      <c r="AO17" s="217"/>
      <c r="AP17" s="78"/>
      <c r="AQ17" s="79"/>
      <c r="AR17" s="218"/>
      <c r="AS17" s="78"/>
      <c r="AT17" s="79"/>
      <c r="AU17" s="219"/>
      <c r="AV17" s="78"/>
      <c r="AW17" s="79"/>
      <c r="AX17" s="220"/>
      <c r="AY17" s="79"/>
      <c r="AZ17" s="38"/>
      <c r="BA17" s="39"/>
      <c r="BB17" s="38"/>
      <c r="BC17" s="39"/>
      <c r="BD17" s="38"/>
      <c r="BE17" s="39"/>
      <c r="BF17" s="38"/>
      <c r="BG17" s="39"/>
      <c r="BH17" s="38"/>
      <c r="BI17" s="42"/>
      <c r="BJ17" s="43"/>
      <c r="BK17" s="42"/>
      <c r="BL17" s="43"/>
      <c r="BM17" s="42"/>
      <c r="BN17" s="43"/>
      <c r="BO17" s="42"/>
      <c r="BP17" s="43"/>
      <c r="BQ17" s="42"/>
      <c r="BR17" s="221"/>
      <c r="BS17" s="78"/>
      <c r="BT17" s="78"/>
      <c r="BU17" s="78"/>
      <c r="BV17" s="78"/>
      <c r="BW17" s="78"/>
      <c r="BX17" s="78"/>
      <c r="BY17" s="78"/>
      <c r="BZ17" s="78"/>
      <c r="CA17" s="78"/>
      <c r="CB17" s="78"/>
      <c r="CC17" s="78"/>
      <c r="CD17" s="78"/>
      <c r="CE17" s="79"/>
    </row>
    <row r="18" spans="1:83" ht="34.5" customHeight="1" x14ac:dyDescent="0.2">
      <c r="A18" s="29">
        <f t="shared" si="0"/>
        <v>7</v>
      </c>
      <c r="B18" s="222"/>
      <c r="C18" s="79"/>
      <c r="D18" s="223"/>
      <c r="E18" s="78"/>
      <c r="F18" s="78"/>
      <c r="G18" s="78"/>
      <c r="H18" s="79"/>
      <c r="I18" s="218"/>
      <c r="J18" s="78"/>
      <c r="K18" s="78"/>
      <c r="L18" s="78"/>
      <c r="M18" s="78"/>
      <c r="N18" s="78"/>
      <c r="O18" s="78"/>
      <c r="P18" s="79"/>
      <c r="Q18" s="217"/>
      <c r="R18" s="78"/>
      <c r="S18" s="78"/>
      <c r="T18" s="78"/>
      <c r="U18" s="78"/>
      <c r="V18" s="78"/>
      <c r="W18" s="78"/>
      <c r="X18" s="78"/>
      <c r="Y18" s="78"/>
      <c r="Z18" s="79"/>
      <c r="AA18" s="218"/>
      <c r="AB18" s="78"/>
      <c r="AC18" s="78"/>
      <c r="AD18" s="79"/>
      <c r="AE18" s="217"/>
      <c r="AF18" s="78"/>
      <c r="AG18" s="78"/>
      <c r="AH18" s="79"/>
      <c r="AI18" s="218"/>
      <c r="AJ18" s="78"/>
      <c r="AK18" s="78"/>
      <c r="AL18" s="78"/>
      <c r="AM18" s="78"/>
      <c r="AN18" s="79"/>
      <c r="AO18" s="217"/>
      <c r="AP18" s="78"/>
      <c r="AQ18" s="79"/>
      <c r="AR18" s="218"/>
      <c r="AS18" s="78"/>
      <c r="AT18" s="79"/>
      <c r="AU18" s="219"/>
      <c r="AV18" s="78"/>
      <c r="AW18" s="79"/>
      <c r="AX18" s="220"/>
      <c r="AY18" s="79"/>
      <c r="AZ18" s="38"/>
      <c r="BA18" s="39"/>
      <c r="BB18" s="38"/>
      <c r="BC18" s="39"/>
      <c r="BD18" s="38"/>
      <c r="BE18" s="39"/>
      <c r="BF18" s="38"/>
      <c r="BG18" s="39"/>
      <c r="BH18" s="38"/>
      <c r="BI18" s="42"/>
      <c r="BJ18" s="43"/>
      <c r="BK18" s="42"/>
      <c r="BL18" s="43"/>
      <c r="BM18" s="42"/>
      <c r="BN18" s="43"/>
      <c r="BO18" s="42"/>
      <c r="BP18" s="43"/>
      <c r="BQ18" s="42"/>
      <c r="BR18" s="221"/>
      <c r="BS18" s="78"/>
      <c r="BT18" s="78"/>
      <c r="BU18" s="78"/>
      <c r="BV18" s="78"/>
      <c r="BW18" s="78"/>
      <c r="BX18" s="78"/>
      <c r="BY18" s="78"/>
      <c r="BZ18" s="78"/>
      <c r="CA18" s="78"/>
      <c r="CB18" s="78"/>
      <c r="CC18" s="78"/>
      <c r="CD18" s="78"/>
      <c r="CE18" s="79"/>
    </row>
    <row r="19" spans="1:83" ht="34.5" customHeight="1" x14ac:dyDescent="0.2">
      <c r="A19" s="29">
        <f t="shared" si="0"/>
        <v>8</v>
      </c>
      <c r="B19" s="222"/>
      <c r="C19" s="79"/>
      <c r="D19" s="223"/>
      <c r="E19" s="78"/>
      <c r="F19" s="78"/>
      <c r="G19" s="78"/>
      <c r="H19" s="79"/>
      <c r="I19" s="218"/>
      <c r="J19" s="78"/>
      <c r="K19" s="78"/>
      <c r="L19" s="78"/>
      <c r="M19" s="78"/>
      <c r="N19" s="78"/>
      <c r="O19" s="78"/>
      <c r="P19" s="79"/>
      <c r="Q19" s="217"/>
      <c r="R19" s="78"/>
      <c r="S19" s="78"/>
      <c r="T19" s="78"/>
      <c r="U19" s="78"/>
      <c r="V19" s="78"/>
      <c r="W19" s="78"/>
      <c r="X19" s="78"/>
      <c r="Y19" s="78"/>
      <c r="Z19" s="79"/>
      <c r="AA19" s="218"/>
      <c r="AB19" s="78"/>
      <c r="AC19" s="78"/>
      <c r="AD19" s="79"/>
      <c r="AE19" s="217"/>
      <c r="AF19" s="78"/>
      <c r="AG19" s="78"/>
      <c r="AH19" s="79"/>
      <c r="AI19" s="218"/>
      <c r="AJ19" s="78"/>
      <c r="AK19" s="78"/>
      <c r="AL19" s="78"/>
      <c r="AM19" s="78"/>
      <c r="AN19" s="79"/>
      <c r="AO19" s="217"/>
      <c r="AP19" s="78"/>
      <c r="AQ19" s="79"/>
      <c r="AR19" s="218"/>
      <c r="AS19" s="78"/>
      <c r="AT19" s="79"/>
      <c r="AU19" s="219"/>
      <c r="AV19" s="78"/>
      <c r="AW19" s="79"/>
      <c r="AX19" s="220"/>
      <c r="AY19" s="79"/>
      <c r="AZ19" s="38"/>
      <c r="BA19" s="39"/>
      <c r="BB19" s="38"/>
      <c r="BC19" s="39"/>
      <c r="BD19" s="38"/>
      <c r="BE19" s="39"/>
      <c r="BF19" s="38"/>
      <c r="BG19" s="39"/>
      <c r="BH19" s="38"/>
      <c r="BI19" s="42"/>
      <c r="BJ19" s="43"/>
      <c r="BK19" s="42"/>
      <c r="BL19" s="43"/>
      <c r="BM19" s="42"/>
      <c r="BN19" s="43"/>
      <c r="BO19" s="42"/>
      <c r="BP19" s="43"/>
      <c r="BQ19" s="42"/>
      <c r="BR19" s="221"/>
      <c r="BS19" s="78"/>
      <c r="BT19" s="78"/>
      <c r="BU19" s="78"/>
      <c r="BV19" s="78"/>
      <c r="BW19" s="78"/>
      <c r="BX19" s="78"/>
      <c r="BY19" s="78"/>
      <c r="BZ19" s="78"/>
      <c r="CA19" s="78"/>
      <c r="CB19" s="78"/>
      <c r="CC19" s="78"/>
      <c r="CD19" s="78"/>
      <c r="CE19" s="79"/>
    </row>
    <row r="20" spans="1:83" ht="34.5" customHeight="1" x14ac:dyDescent="0.2">
      <c r="A20" s="29">
        <f t="shared" si="0"/>
        <v>9</v>
      </c>
      <c r="B20" s="222"/>
      <c r="C20" s="79"/>
      <c r="D20" s="223"/>
      <c r="E20" s="78"/>
      <c r="F20" s="78"/>
      <c r="G20" s="78"/>
      <c r="H20" s="79"/>
      <c r="I20" s="218"/>
      <c r="J20" s="78"/>
      <c r="K20" s="78"/>
      <c r="L20" s="78"/>
      <c r="M20" s="78"/>
      <c r="N20" s="78"/>
      <c r="O20" s="78"/>
      <c r="P20" s="79"/>
      <c r="Q20" s="217"/>
      <c r="R20" s="78"/>
      <c r="S20" s="78"/>
      <c r="T20" s="78"/>
      <c r="U20" s="78"/>
      <c r="V20" s="78"/>
      <c r="W20" s="78"/>
      <c r="X20" s="78"/>
      <c r="Y20" s="78"/>
      <c r="Z20" s="79"/>
      <c r="AA20" s="218"/>
      <c r="AB20" s="78"/>
      <c r="AC20" s="78"/>
      <c r="AD20" s="79"/>
      <c r="AE20" s="217"/>
      <c r="AF20" s="78"/>
      <c r="AG20" s="78"/>
      <c r="AH20" s="79"/>
      <c r="AI20" s="218"/>
      <c r="AJ20" s="78"/>
      <c r="AK20" s="78"/>
      <c r="AL20" s="78"/>
      <c r="AM20" s="78"/>
      <c r="AN20" s="79"/>
      <c r="AO20" s="217"/>
      <c r="AP20" s="78"/>
      <c r="AQ20" s="79"/>
      <c r="AR20" s="218"/>
      <c r="AS20" s="78"/>
      <c r="AT20" s="79"/>
      <c r="AU20" s="219"/>
      <c r="AV20" s="78"/>
      <c r="AW20" s="79"/>
      <c r="AX20" s="220"/>
      <c r="AY20" s="79"/>
      <c r="AZ20" s="38"/>
      <c r="BA20" s="39"/>
      <c r="BB20" s="38"/>
      <c r="BC20" s="39"/>
      <c r="BD20" s="38"/>
      <c r="BE20" s="39"/>
      <c r="BF20" s="38"/>
      <c r="BG20" s="39"/>
      <c r="BH20" s="38"/>
      <c r="BI20" s="42"/>
      <c r="BJ20" s="43"/>
      <c r="BK20" s="42"/>
      <c r="BL20" s="43"/>
      <c r="BM20" s="42"/>
      <c r="BN20" s="43"/>
      <c r="BO20" s="42"/>
      <c r="BP20" s="43"/>
      <c r="BQ20" s="42"/>
      <c r="BR20" s="221"/>
      <c r="BS20" s="78"/>
      <c r="BT20" s="78"/>
      <c r="BU20" s="78"/>
      <c r="BV20" s="78"/>
      <c r="BW20" s="78"/>
      <c r="BX20" s="78"/>
      <c r="BY20" s="78"/>
      <c r="BZ20" s="78"/>
      <c r="CA20" s="78"/>
      <c r="CB20" s="78"/>
      <c r="CC20" s="78"/>
      <c r="CD20" s="78"/>
      <c r="CE20" s="79"/>
    </row>
    <row r="21" spans="1:83" ht="34.5" customHeight="1" x14ac:dyDescent="0.2">
      <c r="A21" s="29">
        <f t="shared" si="0"/>
        <v>10</v>
      </c>
      <c r="B21" s="222"/>
      <c r="C21" s="79"/>
      <c r="D21" s="223"/>
      <c r="E21" s="78"/>
      <c r="F21" s="78"/>
      <c r="G21" s="78"/>
      <c r="H21" s="79"/>
      <c r="I21" s="218"/>
      <c r="J21" s="78"/>
      <c r="K21" s="78"/>
      <c r="L21" s="78"/>
      <c r="M21" s="78"/>
      <c r="N21" s="78"/>
      <c r="O21" s="78"/>
      <c r="P21" s="79"/>
      <c r="Q21" s="217"/>
      <c r="R21" s="78"/>
      <c r="S21" s="78"/>
      <c r="T21" s="78"/>
      <c r="U21" s="78"/>
      <c r="V21" s="78"/>
      <c r="W21" s="78"/>
      <c r="X21" s="78"/>
      <c r="Y21" s="78"/>
      <c r="Z21" s="79"/>
      <c r="AA21" s="218"/>
      <c r="AB21" s="78"/>
      <c r="AC21" s="78"/>
      <c r="AD21" s="79"/>
      <c r="AE21" s="217"/>
      <c r="AF21" s="78"/>
      <c r="AG21" s="78"/>
      <c r="AH21" s="79"/>
      <c r="AI21" s="218"/>
      <c r="AJ21" s="78"/>
      <c r="AK21" s="78"/>
      <c r="AL21" s="78"/>
      <c r="AM21" s="78"/>
      <c r="AN21" s="79"/>
      <c r="AO21" s="217"/>
      <c r="AP21" s="78"/>
      <c r="AQ21" s="79"/>
      <c r="AR21" s="218"/>
      <c r="AS21" s="78"/>
      <c r="AT21" s="79"/>
      <c r="AU21" s="219"/>
      <c r="AV21" s="78"/>
      <c r="AW21" s="79"/>
      <c r="AX21" s="220"/>
      <c r="AY21" s="79"/>
      <c r="AZ21" s="38"/>
      <c r="BA21" s="39"/>
      <c r="BB21" s="38"/>
      <c r="BC21" s="39"/>
      <c r="BD21" s="38"/>
      <c r="BE21" s="39"/>
      <c r="BF21" s="38"/>
      <c r="BG21" s="39"/>
      <c r="BH21" s="38"/>
      <c r="BI21" s="42"/>
      <c r="BJ21" s="43"/>
      <c r="BK21" s="42"/>
      <c r="BL21" s="43"/>
      <c r="BM21" s="42"/>
      <c r="BN21" s="43"/>
      <c r="BO21" s="42"/>
      <c r="BP21" s="43"/>
      <c r="BQ21" s="42"/>
      <c r="BR21" s="221"/>
      <c r="BS21" s="78"/>
      <c r="BT21" s="78"/>
      <c r="BU21" s="78"/>
      <c r="BV21" s="78"/>
      <c r="BW21" s="78"/>
      <c r="BX21" s="78"/>
      <c r="BY21" s="78"/>
      <c r="BZ21" s="78"/>
      <c r="CA21" s="78"/>
      <c r="CB21" s="78"/>
      <c r="CC21" s="78"/>
      <c r="CD21" s="78"/>
      <c r="CE21" s="79"/>
    </row>
    <row r="22" spans="1:83" ht="34.5" customHeight="1" x14ac:dyDescent="0.2">
      <c r="A22" s="29">
        <f t="shared" si="0"/>
        <v>11</v>
      </c>
      <c r="B22" s="222"/>
      <c r="C22" s="79"/>
      <c r="D22" s="223"/>
      <c r="E22" s="78"/>
      <c r="F22" s="78"/>
      <c r="G22" s="78"/>
      <c r="H22" s="79"/>
      <c r="I22" s="218"/>
      <c r="J22" s="78"/>
      <c r="K22" s="78"/>
      <c r="L22" s="78"/>
      <c r="M22" s="78"/>
      <c r="N22" s="78"/>
      <c r="O22" s="78"/>
      <c r="P22" s="79"/>
      <c r="Q22" s="217"/>
      <c r="R22" s="78"/>
      <c r="S22" s="78"/>
      <c r="T22" s="78"/>
      <c r="U22" s="78"/>
      <c r="V22" s="78"/>
      <c r="W22" s="78"/>
      <c r="X22" s="78"/>
      <c r="Y22" s="78"/>
      <c r="Z22" s="79"/>
      <c r="AA22" s="218"/>
      <c r="AB22" s="78"/>
      <c r="AC22" s="78"/>
      <c r="AD22" s="79"/>
      <c r="AE22" s="217"/>
      <c r="AF22" s="78"/>
      <c r="AG22" s="78"/>
      <c r="AH22" s="79"/>
      <c r="AI22" s="218"/>
      <c r="AJ22" s="78"/>
      <c r="AK22" s="78"/>
      <c r="AL22" s="78"/>
      <c r="AM22" s="78"/>
      <c r="AN22" s="79"/>
      <c r="AO22" s="217"/>
      <c r="AP22" s="78"/>
      <c r="AQ22" s="79"/>
      <c r="AR22" s="218"/>
      <c r="AS22" s="78"/>
      <c r="AT22" s="79"/>
      <c r="AU22" s="219"/>
      <c r="AV22" s="78"/>
      <c r="AW22" s="79"/>
      <c r="AX22" s="220"/>
      <c r="AY22" s="79"/>
      <c r="AZ22" s="38"/>
      <c r="BA22" s="39"/>
      <c r="BB22" s="38"/>
      <c r="BC22" s="39"/>
      <c r="BD22" s="38"/>
      <c r="BE22" s="39"/>
      <c r="BF22" s="38"/>
      <c r="BG22" s="39"/>
      <c r="BH22" s="38"/>
      <c r="BI22" s="42"/>
      <c r="BJ22" s="43"/>
      <c r="BK22" s="42"/>
      <c r="BL22" s="43"/>
      <c r="BM22" s="42"/>
      <c r="BN22" s="43"/>
      <c r="BO22" s="42"/>
      <c r="BP22" s="43"/>
      <c r="BQ22" s="42"/>
      <c r="BR22" s="221"/>
      <c r="BS22" s="78"/>
      <c r="BT22" s="78"/>
      <c r="BU22" s="78"/>
      <c r="BV22" s="78"/>
      <c r="BW22" s="78"/>
      <c r="BX22" s="78"/>
      <c r="BY22" s="78"/>
      <c r="BZ22" s="78"/>
      <c r="CA22" s="78"/>
      <c r="CB22" s="78"/>
      <c r="CC22" s="78"/>
      <c r="CD22" s="78"/>
      <c r="CE22" s="79"/>
    </row>
    <row r="23" spans="1:83" ht="34.5" customHeight="1" x14ac:dyDescent="0.2">
      <c r="A23" s="29">
        <f t="shared" si="0"/>
        <v>12</v>
      </c>
      <c r="B23" s="222"/>
      <c r="C23" s="79"/>
      <c r="D23" s="223"/>
      <c r="E23" s="78"/>
      <c r="F23" s="78"/>
      <c r="G23" s="78"/>
      <c r="H23" s="79"/>
      <c r="I23" s="218"/>
      <c r="J23" s="78"/>
      <c r="K23" s="78"/>
      <c r="L23" s="78"/>
      <c r="M23" s="78"/>
      <c r="N23" s="78"/>
      <c r="O23" s="78"/>
      <c r="P23" s="79"/>
      <c r="Q23" s="217"/>
      <c r="R23" s="78"/>
      <c r="S23" s="78"/>
      <c r="T23" s="78"/>
      <c r="U23" s="78"/>
      <c r="V23" s="78"/>
      <c r="W23" s="78"/>
      <c r="X23" s="78"/>
      <c r="Y23" s="78"/>
      <c r="Z23" s="79"/>
      <c r="AA23" s="218"/>
      <c r="AB23" s="78"/>
      <c r="AC23" s="78"/>
      <c r="AD23" s="79"/>
      <c r="AE23" s="217"/>
      <c r="AF23" s="78"/>
      <c r="AG23" s="78"/>
      <c r="AH23" s="79"/>
      <c r="AI23" s="218"/>
      <c r="AJ23" s="78"/>
      <c r="AK23" s="78"/>
      <c r="AL23" s="78"/>
      <c r="AM23" s="78"/>
      <c r="AN23" s="79"/>
      <c r="AO23" s="217"/>
      <c r="AP23" s="78"/>
      <c r="AQ23" s="79"/>
      <c r="AR23" s="218"/>
      <c r="AS23" s="78"/>
      <c r="AT23" s="79"/>
      <c r="AU23" s="219"/>
      <c r="AV23" s="78"/>
      <c r="AW23" s="79"/>
      <c r="AX23" s="220"/>
      <c r="AY23" s="79"/>
      <c r="AZ23" s="38"/>
      <c r="BA23" s="39"/>
      <c r="BB23" s="38"/>
      <c r="BC23" s="39"/>
      <c r="BD23" s="38"/>
      <c r="BE23" s="39"/>
      <c r="BF23" s="38"/>
      <c r="BG23" s="39"/>
      <c r="BH23" s="38"/>
      <c r="BI23" s="42"/>
      <c r="BJ23" s="43"/>
      <c r="BK23" s="42"/>
      <c r="BL23" s="43"/>
      <c r="BM23" s="42"/>
      <c r="BN23" s="43"/>
      <c r="BO23" s="42"/>
      <c r="BP23" s="43"/>
      <c r="BQ23" s="42"/>
      <c r="BR23" s="221"/>
      <c r="BS23" s="78"/>
      <c r="BT23" s="78"/>
      <c r="BU23" s="78"/>
      <c r="BV23" s="78"/>
      <c r="BW23" s="78"/>
      <c r="BX23" s="78"/>
      <c r="BY23" s="78"/>
      <c r="BZ23" s="78"/>
      <c r="CA23" s="78"/>
      <c r="CB23" s="78"/>
      <c r="CC23" s="78"/>
      <c r="CD23" s="78"/>
      <c r="CE23" s="79"/>
    </row>
    <row r="24" spans="1:83" ht="34.5" customHeight="1" x14ac:dyDescent="0.2">
      <c r="A24" s="29">
        <f t="shared" si="0"/>
        <v>13</v>
      </c>
      <c r="B24" s="222"/>
      <c r="C24" s="79"/>
      <c r="D24" s="223"/>
      <c r="E24" s="78"/>
      <c r="F24" s="78"/>
      <c r="G24" s="78"/>
      <c r="H24" s="79"/>
      <c r="I24" s="218"/>
      <c r="J24" s="78"/>
      <c r="K24" s="78"/>
      <c r="L24" s="78"/>
      <c r="M24" s="78"/>
      <c r="N24" s="78"/>
      <c r="O24" s="78"/>
      <c r="P24" s="79"/>
      <c r="Q24" s="217"/>
      <c r="R24" s="78"/>
      <c r="S24" s="78"/>
      <c r="T24" s="78"/>
      <c r="U24" s="78"/>
      <c r="V24" s="78"/>
      <c r="W24" s="78"/>
      <c r="X24" s="78"/>
      <c r="Y24" s="78"/>
      <c r="Z24" s="79"/>
      <c r="AA24" s="218"/>
      <c r="AB24" s="78"/>
      <c r="AC24" s="78"/>
      <c r="AD24" s="79"/>
      <c r="AE24" s="217"/>
      <c r="AF24" s="78"/>
      <c r="AG24" s="78"/>
      <c r="AH24" s="79"/>
      <c r="AI24" s="218"/>
      <c r="AJ24" s="78"/>
      <c r="AK24" s="78"/>
      <c r="AL24" s="78"/>
      <c r="AM24" s="78"/>
      <c r="AN24" s="79"/>
      <c r="AO24" s="217"/>
      <c r="AP24" s="78"/>
      <c r="AQ24" s="79"/>
      <c r="AR24" s="218"/>
      <c r="AS24" s="78"/>
      <c r="AT24" s="79"/>
      <c r="AU24" s="219"/>
      <c r="AV24" s="78"/>
      <c r="AW24" s="79"/>
      <c r="AX24" s="220"/>
      <c r="AY24" s="79"/>
      <c r="AZ24" s="38"/>
      <c r="BA24" s="39"/>
      <c r="BB24" s="38"/>
      <c r="BC24" s="39"/>
      <c r="BD24" s="38"/>
      <c r="BE24" s="39"/>
      <c r="BF24" s="38"/>
      <c r="BG24" s="39"/>
      <c r="BH24" s="38"/>
      <c r="BI24" s="42"/>
      <c r="BJ24" s="43"/>
      <c r="BK24" s="42"/>
      <c r="BL24" s="43"/>
      <c r="BM24" s="42"/>
      <c r="BN24" s="43"/>
      <c r="BO24" s="42"/>
      <c r="BP24" s="43"/>
      <c r="BQ24" s="42"/>
      <c r="BR24" s="221"/>
      <c r="BS24" s="78"/>
      <c r="BT24" s="78"/>
      <c r="BU24" s="78"/>
      <c r="BV24" s="78"/>
      <c r="BW24" s="78"/>
      <c r="BX24" s="78"/>
      <c r="BY24" s="78"/>
      <c r="BZ24" s="78"/>
      <c r="CA24" s="78"/>
      <c r="CB24" s="78"/>
      <c r="CC24" s="78"/>
      <c r="CD24" s="78"/>
      <c r="CE24" s="79"/>
    </row>
    <row r="25" spans="1:83" ht="34.5" customHeight="1" x14ac:dyDescent="0.2">
      <c r="A25" s="29">
        <f t="shared" si="0"/>
        <v>14</v>
      </c>
      <c r="B25" s="222"/>
      <c r="C25" s="79"/>
      <c r="D25" s="223"/>
      <c r="E25" s="78"/>
      <c r="F25" s="78"/>
      <c r="G25" s="78"/>
      <c r="H25" s="79"/>
      <c r="I25" s="218"/>
      <c r="J25" s="78"/>
      <c r="K25" s="78"/>
      <c r="L25" s="78"/>
      <c r="M25" s="78"/>
      <c r="N25" s="78"/>
      <c r="O25" s="78"/>
      <c r="P25" s="79"/>
      <c r="Q25" s="217"/>
      <c r="R25" s="78"/>
      <c r="S25" s="78"/>
      <c r="T25" s="78"/>
      <c r="U25" s="78"/>
      <c r="V25" s="78"/>
      <c r="W25" s="78"/>
      <c r="X25" s="78"/>
      <c r="Y25" s="78"/>
      <c r="Z25" s="79"/>
      <c r="AA25" s="218"/>
      <c r="AB25" s="78"/>
      <c r="AC25" s="78"/>
      <c r="AD25" s="79"/>
      <c r="AE25" s="217"/>
      <c r="AF25" s="78"/>
      <c r="AG25" s="78"/>
      <c r="AH25" s="79"/>
      <c r="AI25" s="218"/>
      <c r="AJ25" s="78"/>
      <c r="AK25" s="78"/>
      <c r="AL25" s="78"/>
      <c r="AM25" s="78"/>
      <c r="AN25" s="79"/>
      <c r="AO25" s="217"/>
      <c r="AP25" s="78"/>
      <c r="AQ25" s="79"/>
      <c r="AR25" s="218"/>
      <c r="AS25" s="78"/>
      <c r="AT25" s="79"/>
      <c r="AU25" s="219"/>
      <c r="AV25" s="78"/>
      <c r="AW25" s="79"/>
      <c r="AX25" s="220"/>
      <c r="AY25" s="79"/>
      <c r="AZ25" s="38"/>
      <c r="BA25" s="39"/>
      <c r="BB25" s="38"/>
      <c r="BC25" s="39"/>
      <c r="BD25" s="38"/>
      <c r="BE25" s="39"/>
      <c r="BF25" s="38"/>
      <c r="BG25" s="39"/>
      <c r="BH25" s="38"/>
      <c r="BI25" s="42"/>
      <c r="BJ25" s="43"/>
      <c r="BK25" s="42"/>
      <c r="BL25" s="43"/>
      <c r="BM25" s="42"/>
      <c r="BN25" s="43"/>
      <c r="BO25" s="42"/>
      <c r="BP25" s="43"/>
      <c r="BQ25" s="42"/>
      <c r="BR25" s="221"/>
      <c r="BS25" s="78"/>
      <c r="BT25" s="78"/>
      <c r="BU25" s="78"/>
      <c r="BV25" s="78"/>
      <c r="BW25" s="78"/>
      <c r="BX25" s="78"/>
      <c r="BY25" s="78"/>
      <c r="BZ25" s="78"/>
      <c r="CA25" s="78"/>
      <c r="CB25" s="78"/>
      <c r="CC25" s="78"/>
      <c r="CD25" s="78"/>
      <c r="CE25" s="79"/>
    </row>
    <row r="26" spans="1:83" ht="34.5" customHeight="1" x14ac:dyDescent="0.2">
      <c r="A26" s="29">
        <f t="shared" si="0"/>
        <v>15</v>
      </c>
      <c r="B26" s="222"/>
      <c r="C26" s="79"/>
      <c r="D26" s="223"/>
      <c r="E26" s="78"/>
      <c r="F26" s="78"/>
      <c r="G26" s="78"/>
      <c r="H26" s="79"/>
      <c r="I26" s="218"/>
      <c r="J26" s="78"/>
      <c r="K26" s="78"/>
      <c r="L26" s="78"/>
      <c r="M26" s="78"/>
      <c r="N26" s="78"/>
      <c r="O26" s="78"/>
      <c r="P26" s="79"/>
      <c r="Q26" s="217"/>
      <c r="R26" s="78"/>
      <c r="S26" s="78"/>
      <c r="T26" s="78"/>
      <c r="U26" s="78"/>
      <c r="V26" s="78"/>
      <c r="W26" s="78"/>
      <c r="X26" s="78"/>
      <c r="Y26" s="78"/>
      <c r="Z26" s="79"/>
      <c r="AA26" s="218"/>
      <c r="AB26" s="78"/>
      <c r="AC26" s="78"/>
      <c r="AD26" s="79"/>
      <c r="AE26" s="217"/>
      <c r="AF26" s="78"/>
      <c r="AG26" s="78"/>
      <c r="AH26" s="79"/>
      <c r="AI26" s="218"/>
      <c r="AJ26" s="78"/>
      <c r="AK26" s="78"/>
      <c r="AL26" s="78"/>
      <c r="AM26" s="78"/>
      <c r="AN26" s="79"/>
      <c r="AO26" s="217"/>
      <c r="AP26" s="78"/>
      <c r="AQ26" s="79"/>
      <c r="AR26" s="218"/>
      <c r="AS26" s="78"/>
      <c r="AT26" s="79"/>
      <c r="AU26" s="219"/>
      <c r="AV26" s="78"/>
      <c r="AW26" s="79"/>
      <c r="AX26" s="220"/>
      <c r="AY26" s="79"/>
      <c r="AZ26" s="38"/>
      <c r="BA26" s="39"/>
      <c r="BB26" s="38"/>
      <c r="BC26" s="39"/>
      <c r="BD26" s="38"/>
      <c r="BE26" s="39"/>
      <c r="BF26" s="38"/>
      <c r="BG26" s="39"/>
      <c r="BH26" s="38"/>
      <c r="BI26" s="42"/>
      <c r="BJ26" s="43"/>
      <c r="BK26" s="42"/>
      <c r="BL26" s="43"/>
      <c r="BM26" s="42"/>
      <c r="BN26" s="43"/>
      <c r="BO26" s="42"/>
      <c r="BP26" s="43"/>
      <c r="BQ26" s="42"/>
      <c r="BR26" s="221"/>
      <c r="BS26" s="78"/>
      <c r="BT26" s="78"/>
      <c r="BU26" s="78"/>
      <c r="BV26" s="78"/>
      <c r="BW26" s="78"/>
      <c r="BX26" s="78"/>
      <c r="BY26" s="78"/>
      <c r="BZ26" s="78"/>
      <c r="CA26" s="78"/>
      <c r="CB26" s="78"/>
      <c r="CC26" s="78"/>
      <c r="CD26" s="78"/>
      <c r="CE26" s="79"/>
    </row>
    <row r="27" spans="1:83" ht="34.5" customHeight="1" x14ac:dyDescent="0.2">
      <c r="A27" s="29">
        <f t="shared" si="0"/>
        <v>16</v>
      </c>
      <c r="B27" s="222"/>
      <c r="C27" s="79"/>
      <c r="D27" s="223"/>
      <c r="E27" s="78"/>
      <c r="F27" s="78"/>
      <c r="G27" s="78"/>
      <c r="H27" s="79"/>
      <c r="I27" s="218"/>
      <c r="J27" s="78"/>
      <c r="K27" s="78"/>
      <c r="L27" s="78"/>
      <c r="M27" s="78"/>
      <c r="N27" s="78"/>
      <c r="O27" s="78"/>
      <c r="P27" s="79"/>
      <c r="Q27" s="217"/>
      <c r="R27" s="78"/>
      <c r="S27" s="78"/>
      <c r="T27" s="78"/>
      <c r="U27" s="78"/>
      <c r="V27" s="78"/>
      <c r="W27" s="78"/>
      <c r="X27" s="78"/>
      <c r="Y27" s="78"/>
      <c r="Z27" s="79"/>
      <c r="AA27" s="218"/>
      <c r="AB27" s="78"/>
      <c r="AC27" s="78"/>
      <c r="AD27" s="79"/>
      <c r="AE27" s="217"/>
      <c r="AF27" s="78"/>
      <c r="AG27" s="78"/>
      <c r="AH27" s="79"/>
      <c r="AI27" s="218"/>
      <c r="AJ27" s="78"/>
      <c r="AK27" s="78"/>
      <c r="AL27" s="78"/>
      <c r="AM27" s="78"/>
      <c r="AN27" s="79"/>
      <c r="AO27" s="217"/>
      <c r="AP27" s="78"/>
      <c r="AQ27" s="79"/>
      <c r="AR27" s="218"/>
      <c r="AS27" s="78"/>
      <c r="AT27" s="79"/>
      <c r="AU27" s="219"/>
      <c r="AV27" s="78"/>
      <c r="AW27" s="79"/>
      <c r="AX27" s="220"/>
      <c r="AY27" s="79"/>
      <c r="AZ27" s="38"/>
      <c r="BA27" s="39"/>
      <c r="BB27" s="38"/>
      <c r="BC27" s="39"/>
      <c r="BD27" s="38"/>
      <c r="BE27" s="39"/>
      <c r="BF27" s="38"/>
      <c r="BG27" s="39"/>
      <c r="BH27" s="38"/>
      <c r="BI27" s="42"/>
      <c r="BJ27" s="43"/>
      <c r="BK27" s="42"/>
      <c r="BL27" s="43"/>
      <c r="BM27" s="42"/>
      <c r="BN27" s="43"/>
      <c r="BO27" s="42"/>
      <c r="BP27" s="43"/>
      <c r="BQ27" s="42"/>
      <c r="BR27" s="221"/>
      <c r="BS27" s="78"/>
      <c r="BT27" s="78"/>
      <c r="BU27" s="78"/>
      <c r="BV27" s="78"/>
      <c r="BW27" s="78"/>
      <c r="BX27" s="78"/>
      <c r="BY27" s="78"/>
      <c r="BZ27" s="78"/>
      <c r="CA27" s="78"/>
      <c r="CB27" s="78"/>
      <c r="CC27" s="78"/>
      <c r="CD27" s="78"/>
      <c r="CE27" s="79"/>
    </row>
    <row r="28" spans="1:83" ht="34.5" customHeight="1" x14ac:dyDescent="0.2">
      <c r="A28" s="29">
        <f t="shared" si="0"/>
        <v>17</v>
      </c>
      <c r="B28" s="222"/>
      <c r="C28" s="79"/>
      <c r="D28" s="223"/>
      <c r="E28" s="78"/>
      <c r="F28" s="78"/>
      <c r="G28" s="78"/>
      <c r="H28" s="79"/>
      <c r="I28" s="218"/>
      <c r="J28" s="78"/>
      <c r="K28" s="78"/>
      <c r="L28" s="78"/>
      <c r="M28" s="78"/>
      <c r="N28" s="78"/>
      <c r="O28" s="78"/>
      <c r="P28" s="79"/>
      <c r="Q28" s="217"/>
      <c r="R28" s="78"/>
      <c r="S28" s="78"/>
      <c r="T28" s="78"/>
      <c r="U28" s="78"/>
      <c r="V28" s="78"/>
      <c r="W28" s="78"/>
      <c r="X28" s="78"/>
      <c r="Y28" s="78"/>
      <c r="Z28" s="79"/>
      <c r="AA28" s="218"/>
      <c r="AB28" s="78"/>
      <c r="AC28" s="78"/>
      <c r="AD28" s="79"/>
      <c r="AE28" s="217"/>
      <c r="AF28" s="78"/>
      <c r="AG28" s="78"/>
      <c r="AH28" s="79"/>
      <c r="AI28" s="218"/>
      <c r="AJ28" s="78"/>
      <c r="AK28" s="78"/>
      <c r="AL28" s="78"/>
      <c r="AM28" s="78"/>
      <c r="AN28" s="79"/>
      <c r="AO28" s="217"/>
      <c r="AP28" s="78"/>
      <c r="AQ28" s="79"/>
      <c r="AR28" s="218"/>
      <c r="AS28" s="78"/>
      <c r="AT28" s="79"/>
      <c r="AU28" s="219"/>
      <c r="AV28" s="78"/>
      <c r="AW28" s="79"/>
      <c r="AX28" s="220"/>
      <c r="AY28" s="79"/>
      <c r="AZ28" s="38"/>
      <c r="BA28" s="39"/>
      <c r="BB28" s="38"/>
      <c r="BC28" s="39"/>
      <c r="BD28" s="38"/>
      <c r="BE28" s="39"/>
      <c r="BF28" s="38"/>
      <c r="BG28" s="39"/>
      <c r="BH28" s="38"/>
      <c r="BI28" s="42"/>
      <c r="BJ28" s="43"/>
      <c r="BK28" s="42"/>
      <c r="BL28" s="43"/>
      <c r="BM28" s="42"/>
      <c r="BN28" s="43"/>
      <c r="BO28" s="42"/>
      <c r="BP28" s="43"/>
      <c r="BQ28" s="42"/>
      <c r="BR28" s="221"/>
      <c r="BS28" s="78"/>
      <c r="BT28" s="78"/>
      <c r="BU28" s="78"/>
      <c r="BV28" s="78"/>
      <c r="BW28" s="78"/>
      <c r="BX28" s="78"/>
      <c r="BY28" s="78"/>
      <c r="BZ28" s="78"/>
      <c r="CA28" s="78"/>
      <c r="CB28" s="78"/>
      <c r="CC28" s="78"/>
      <c r="CD28" s="78"/>
      <c r="CE28" s="79"/>
    </row>
    <row r="29" spans="1:83" ht="34.5" customHeight="1" x14ac:dyDescent="0.2">
      <c r="A29" s="29">
        <f t="shared" si="0"/>
        <v>18</v>
      </c>
      <c r="B29" s="222"/>
      <c r="C29" s="79"/>
      <c r="D29" s="223"/>
      <c r="E29" s="78"/>
      <c r="F29" s="78"/>
      <c r="G29" s="78"/>
      <c r="H29" s="79"/>
      <c r="I29" s="218"/>
      <c r="J29" s="78"/>
      <c r="K29" s="78"/>
      <c r="L29" s="78"/>
      <c r="M29" s="78"/>
      <c r="N29" s="78"/>
      <c r="O29" s="78"/>
      <c r="P29" s="79"/>
      <c r="Q29" s="217"/>
      <c r="R29" s="78"/>
      <c r="S29" s="78"/>
      <c r="T29" s="78"/>
      <c r="U29" s="78"/>
      <c r="V29" s="78"/>
      <c r="W29" s="78"/>
      <c r="X29" s="78"/>
      <c r="Y29" s="78"/>
      <c r="Z29" s="79"/>
      <c r="AA29" s="218"/>
      <c r="AB29" s="78"/>
      <c r="AC29" s="78"/>
      <c r="AD29" s="79"/>
      <c r="AE29" s="217"/>
      <c r="AF29" s="78"/>
      <c r="AG29" s="78"/>
      <c r="AH29" s="79"/>
      <c r="AI29" s="218"/>
      <c r="AJ29" s="78"/>
      <c r="AK29" s="78"/>
      <c r="AL29" s="78"/>
      <c r="AM29" s="78"/>
      <c r="AN29" s="79"/>
      <c r="AO29" s="217"/>
      <c r="AP29" s="78"/>
      <c r="AQ29" s="79"/>
      <c r="AR29" s="218"/>
      <c r="AS29" s="78"/>
      <c r="AT29" s="79"/>
      <c r="AU29" s="219"/>
      <c r="AV29" s="78"/>
      <c r="AW29" s="79"/>
      <c r="AX29" s="220"/>
      <c r="AY29" s="79"/>
      <c r="AZ29" s="38"/>
      <c r="BA29" s="39"/>
      <c r="BB29" s="38"/>
      <c r="BC29" s="39"/>
      <c r="BD29" s="38"/>
      <c r="BE29" s="39"/>
      <c r="BF29" s="38"/>
      <c r="BG29" s="39"/>
      <c r="BH29" s="38"/>
      <c r="BI29" s="42"/>
      <c r="BJ29" s="43"/>
      <c r="BK29" s="42"/>
      <c r="BL29" s="43"/>
      <c r="BM29" s="42"/>
      <c r="BN29" s="43"/>
      <c r="BO29" s="42"/>
      <c r="BP29" s="43"/>
      <c r="BQ29" s="42"/>
      <c r="BR29" s="221"/>
      <c r="BS29" s="78"/>
      <c r="BT29" s="78"/>
      <c r="BU29" s="78"/>
      <c r="BV29" s="78"/>
      <c r="BW29" s="78"/>
      <c r="BX29" s="78"/>
      <c r="BY29" s="78"/>
      <c r="BZ29" s="78"/>
      <c r="CA29" s="78"/>
      <c r="CB29" s="78"/>
      <c r="CC29" s="78"/>
      <c r="CD29" s="78"/>
      <c r="CE29" s="79"/>
    </row>
    <row r="30" spans="1:83" ht="34.5" customHeight="1" x14ac:dyDescent="0.2">
      <c r="A30" s="29">
        <f t="shared" si="0"/>
        <v>19</v>
      </c>
      <c r="B30" s="222"/>
      <c r="C30" s="79"/>
      <c r="D30" s="223"/>
      <c r="E30" s="78"/>
      <c r="F30" s="78"/>
      <c r="G30" s="78"/>
      <c r="H30" s="79"/>
      <c r="I30" s="218"/>
      <c r="J30" s="78"/>
      <c r="K30" s="78"/>
      <c r="L30" s="78"/>
      <c r="M30" s="78"/>
      <c r="N30" s="78"/>
      <c r="O30" s="78"/>
      <c r="P30" s="79"/>
      <c r="Q30" s="217"/>
      <c r="R30" s="78"/>
      <c r="S30" s="78"/>
      <c r="T30" s="78"/>
      <c r="U30" s="78"/>
      <c r="V30" s="78"/>
      <c r="W30" s="78"/>
      <c r="X30" s="78"/>
      <c r="Y30" s="78"/>
      <c r="Z30" s="79"/>
      <c r="AA30" s="218"/>
      <c r="AB30" s="78"/>
      <c r="AC30" s="78"/>
      <c r="AD30" s="79"/>
      <c r="AE30" s="217"/>
      <c r="AF30" s="78"/>
      <c r="AG30" s="78"/>
      <c r="AH30" s="79"/>
      <c r="AI30" s="218"/>
      <c r="AJ30" s="78"/>
      <c r="AK30" s="78"/>
      <c r="AL30" s="78"/>
      <c r="AM30" s="78"/>
      <c r="AN30" s="79"/>
      <c r="AO30" s="217"/>
      <c r="AP30" s="78"/>
      <c r="AQ30" s="79"/>
      <c r="AR30" s="218"/>
      <c r="AS30" s="78"/>
      <c r="AT30" s="79"/>
      <c r="AU30" s="219"/>
      <c r="AV30" s="78"/>
      <c r="AW30" s="79"/>
      <c r="AX30" s="220"/>
      <c r="AY30" s="79"/>
      <c r="AZ30" s="38"/>
      <c r="BA30" s="39"/>
      <c r="BB30" s="38"/>
      <c r="BC30" s="39"/>
      <c r="BD30" s="38"/>
      <c r="BE30" s="39"/>
      <c r="BF30" s="38"/>
      <c r="BG30" s="39"/>
      <c r="BH30" s="38"/>
      <c r="BI30" s="42"/>
      <c r="BJ30" s="43"/>
      <c r="BK30" s="42"/>
      <c r="BL30" s="43"/>
      <c r="BM30" s="42"/>
      <c r="BN30" s="43"/>
      <c r="BO30" s="42"/>
      <c r="BP30" s="43"/>
      <c r="BQ30" s="42"/>
      <c r="BR30" s="221"/>
      <c r="BS30" s="78"/>
      <c r="BT30" s="78"/>
      <c r="BU30" s="78"/>
      <c r="BV30" s="78"/>
      <c r="BW30" s="78"/>
      <c r="BX30" s="78"/>
      <c r="BY30" s="78"/>
      <c r="BZ30" s="78"/>
      <c r="CA30" s="78"/>
      <c r="CB30" s="78"/>
      <c r="CC30" s="78"/>
      <c r="CD30" s="78"/>
      <c r="CE30" s="79"/>
    </row>
    <row r="31" spans="1:83" ht="34.5" customHeight="1" x14ac:dyDescent="0.2">
      <c r="A31" s="29">
        <f t="shared" si="0"/>
        <v>20</v>
      </c>
      <c r="B31" s="222"/>
      <c r="C31" s="79"/>
      <c r="D31" s="223"/>
      <c r="E31" s="78"/>
      <c r="F31" s="78"/>
      <c r="G31" s="78"/>
      <c r="H31" s="79"/>
      <c r="I31" s="218"/>
      <c r="J31" s="78"/>
      <c r="K31" s="78"/>
      <c r="L31" s="78"/>
      <c r="M31" s="78"/>
      <c r="N31" s="78"/>
      <c r="O31" s="78"/>
      <c r="P31" s="79"/>
      <c r="Q31" s="217"/>
      <c r="R31" s="78"/>
      <c r="S31" s="78"/>
      <c r="T31" s="78"/>
      <c r="U31" s="78"/>
      <c r="V31" s="78"/>
      <c r="W31" s="78"/>
      <c r="X31" s="78"/>
      <c r="Y31" s="78"/>
      <c r="Z31" s="79"/>
      <c r="AA31" s="218"/>
      <c r="AB31" s="78"/>
      <c r="AC31" s="78"/>
      <c r="AD31" s="79"/>
      <c r="AE31" s="217"/>
      <c r="AF31" s="78"/>
      <c r="AG31" s="78"/>
      <c r="AH31" s="79"/>
      <c r="AI31" s="218"/>
      <c r="AJ31" s="78"/>
      <c r="AK31" s="78"/>
      <c r="AL31" s="78"/>
      <c r="AM31" s="78"/>
      <c r="AN31" s="79"/>
      <c r="AO31" s="217"/>
      <c r="AP31" s="78"/>
      <c r="AQ31" s="79"/>
      <c r="AR31" s="218"/>
      <c r="AS31" s="78"/>
      <c r="AT31" s="79"/>
      <c r="AU31" s="219"/>
      <c r="AV31" s="78"/>
      <c r="AW31" s="79"/>
      <c r="AX31" s="220"/>
      <c r="AY31" s="79"/>
      <c r="AZ31" s="38"/>
      <c r="BA31" s="39"/>
      <c r="BB31" s="38"/>
      <c r="BC31" s="39"/>
      <c r="BD31" s="38"/>
      <c r="BE31" s="39"/>
      <c r="BF31" s="38"/>
      <c r="BG31" s="39"/>
      <c r="BH31" s="38"/>
      <c r="BI31" s="42"/>
      <c r="BJ31" s="43"/>
      <c r="BK31" s="42"/>
      <c r="BL31" s="43"/>
      <c r="BM31" s="42"/>
      <c r="BN31" s="43"/>
      <c r="BO31" s="42"/>
      <c r="BP31" s="43"/>
      <c r="BQ31" s="42"/>
      <c r="BR31" s="221"/>
      <c r="BS31" s="78"/>
      <c r="BT31" s="78"/>
      <c r="BU31" s="78"/>
      <c r="BV31" s="78"/>
      <c r="BW31" s="78"/>
      <c r="BX31" s="78"/>
      <c r="BY31" s="78"/>
      <c r="BZ31" s="78"/>
      <c r="CA31" s="78"/>
      <c r="CB31" s="78"/>
      <c r="CC31" s="78"/>
      <c r="CD31" s="78"/>
      <c r="CE31" s="79"/>
    </row>
    <row r="32" spans="1:83" ht="34.5" customHeight="1" x14ac:dyDescent="0.2">
      <c r="A32" s="29">
        <f t="shared" si="0"/>
        <v>21</v>
      </c>
      <c r="B32" s="222"/>
      <c r="C32" s="79"/>
      <c r="D32" s="223"/>
      <c r="E32" s="78"/>
      <c r="F32" s="78"/>
      <c r="G32" s="78"/>
      <c r="H32" s="79"/>
      <c r="I32" s="218"/>
      <c r="J32" s="78"/>
      <c r="K32" s="78"/>
      <c r="L32" s="78"/>
      <c r="M32" s="78"/>
      <c r="N32" s="78"/>
      <c r="O32" s="78"/>
      <c r="P32" s="79"/>
      <c r="Q32" s="217"/>
      <c r="R32" s="78"/>
      <c r="S32" s="78"/>
      <c r="T32" s="78"/>
      <c r="U32" s="78"/>
      <c r="V32" s="78"/>
      <c r="W32" s="78"/>
      <c r="X32" s="78"/>
      <c r="Y32" s="78"/>
      <c r="Z32" s="79"/>
      <c r="AA32" s="218"/>
      <c r="AB32" s="78"/>
      <c r="AC32" s="78"/>
      <c r="AD32" s="79"/>
      <c r="AE32" s="217"/>
      <c r="AF32" s="78"/>
      <c r="AG32" s="78"/>
      <c r="AH32" s="79"/>
      <c r="AI32" s="218"/>
      <c r="AJ32" s="78"/>
      <c r="AK32" s="78"/>
      <c r="AL32" s="78"/>
      <c r="AM32" s="78"/>
      <c r="AN32" s="79"/>
      <c r="AO32" s="217"/>
      <c r="AP32" s="78"/>
      <c r="AQ32" s="79"/>
      <c r="AR32" s="218"/>
      <c r="AS32" s="78"/>
      <c r="AT32" s="79"/>
      <c r="AU32" s="219"/>
      <c r="AV32" s="78"/>
      <c r="AW32" s="79"/>
      <c r="AX32" s="220"/>
      <c r="AY32" s="79"/>
      <c r="AZ32" s="38"/>
      <c r="BA32" s="39"/>
      <c r="BB32" s="38"/>
      <c r="BC32" s="39"/>
      <c r="BD32" s="38"/>
      <c r="BE32" s="39"/>
      <c r="BF32" s="38"/>
      <c r="BG32" s="39"/>
      <c r="BH32" s="38"/>
      <c r="BI32" s="42"/>
      <c r="BJ32" s="43"/>
      <c r="BK32" s="42"/>
      <c r="BL32" s="43"/>
      <c r="BM32" s="42"/>
      <c r="BN32" s="43"/>
      <c r="BO32" s="42"/>
      <c r="BP32" s="43"/>
      <c r="BQ32" s="42"/>
      <c r="BR32" s="221"/>
      <c r="BS32" s="78"/>
      <c r="BT32" s="78"/>
      <c r="BU32" s="78"/>
      <c r="BV32" s="78"/>
      <c r="BW32" s="78"/>
      <c r="BX32" s="78"/>
      <c r="BY32" s="78"/>
      <c r="BZ32" s="78"/>
      <c r="CA32" s="78"/>
      <c r="CB32" s="78"/>
      <c r="CC32" s="78"/>
      <c r="CD32" s="78"/>
      <c r="CE32" s="79"/>
    </row>
    <row r="33" spans="1:83" ht="34.5" customHeight="1" x14ac:dyDescent="0.2">
      <c r="A33" s="29">
        <f t="shared" si="0"/>
        <v>22</v>
      </c>
      <c r="B33" s="222"/>
      <c r="C33" s="79"/>
      <c r="D33" s="223"/>
      <c r="E33" s="78"/>
      <c r="F33" s="78"/>
      <c r="G33" s="78"/>
      <c r="H33" s="79"/>
      <c r="I33" s="218"/>
      <c r="J33" s="78"/>
      <c r="K33" s="78"/>
      <c r="L33" s="78"/>
      <c r="M33" s="78"/>
      <c r="N33" s="78"/>
      <c r="O33" s="78"/>
      <c r="P33" s="79"/>
      <c r="Q33" s="217"/>
      <c r="R33" s="78"/>
      <c r="S33" s="78"/>
      <c r="T33" s="78"/>
      <c r="U33" s="78"/>
      <c r="V33" s="78"/>
      <c r="W33" s="78"/>
      <c r="X33" s="78"/>
      <c r="Y33" s="78"/>
      <c r="Z33" s="79"/>
      <c r="AA33" s="218"/>
      <c r="AB33" s="78"/>
      <c r="AC33" s="78"/>
      <c r="AD33" s="79"/>
      <c r="AE33" s="217"/>
      <c r="AF33" s="78"/>
      <c r="AG33" s="78"/>
      <c r="AH33" s="79"/>
      <c r="AI33" s="218"/>
      <c r="AJ33" s="78"/>
      <c r="AK33" s="78"/>
      <c r="AL33" s="78"/>
      <c r="AM33" s="78"/>
      <c r="AN33" s="79"/>
      <c r="AO33" s="217"/>
      <c r="AP33" s="78"/>
      <c r="AQ33" s="79"/>
      <c r="AR33" s="218"/>
      <c r="AS33" s="78"/>
      <c r="AT33" s="79"/>
      <c r="AU33" s="219"/>
      <c r="AV33" s="78"/>
      <c r="AW33" s="79"/>
      <c r="AX33" s="220"/>
      <c r="AY33" s="79"/>
      <c r="AZ33" s="38"/>
      <c r="BA33" s="39"/>
      <c r="BB33" s="38"/>
      <c r="BC33" s="39"/>
      <c r="BD33" s="38"/>
      <c r="BE33" s="39"/>
      <c r="BF33" s="38"/>
      <c r="BG33" s="39"/>
      <c r="BH33" s="38"/>
      <c r="BI33" s="42"/>
      <c r="BJ33" s="43"/>
      <c r="BK33" s="42"/>
      <c r="BL33" s="43"/>
      <c r="BM33" s="42"/>
      <c r="BN33" s="43"/>
      <c r="BO33" s="42"/>
      <c r="BP33" s="43"/>
      <c r="BQ33" s="42"/>
      <c r="BR33" s="221"/>
      <c r="BS33" s="78"/>
      <c r="BT33" s="78"/>
      <c r="BU33" s="78"/>
      <c r="BV33" s="78"/>
      <c r="BW33" s="78"/>
      <c r="BX33" s="78"/>
      <c r="BY33" s="78"/>
      <c r="BZ33" s="78"/>
      <c r="CA33" s="78"/>
      <c r="CB33" s="78"/>
      <c r="CC33" s="78"/>
      <c r="CD33" s="78"/>
      <c r="CE33" s="79"/>
    </row>
    <row r="34" spans="1:83" ht="34.5" customHeight="1" x14ac:dyDescent="0.2">
      <c r="A34" s="29">
        <f t="shared" si="0"/>
        <v>23</v>
      </c>
      <c r="B34" s="222"/>
      <c r="C34" s="79"/>
      <c r="D34" s="223"/>
      <c r="E34" s="78"/>
      <c r="F34" s="78"/>
      <c r="G34" s="78"/>
      <c r="H34" s="79"/>
      <c r="I34" s="218"/>
      <c r="J34" s="78"/>
      <c r="K34" s="78"/>
      <c r="L34" s="78"/>
      <c r="M34" s="78"/>
      <c r="N34" s="78"/>
      <c r="O34" s="78"/>
      <c r="P34" s="79"/>
      <c r="Q34" s="217"/>
      <c r="R34" s="78"/>
      <c r="S34" s="78"/>
      <c r="T34" s="78"/>
      <c r="U34" s="78"/>
      <c r="V34" s="78"/>
      <c r="W34" s="78"/>
      <c r="X34" s="78"/>
      <c r="Y34" s="78"/>
      <c r="Z34" s="79"/>
      <c r="AA34" s="218"/>
      <c r="AB34" s="78"/>
      <c r="AC34" s="78"/>
      <c r="AD34" s="79"/>
      <c r="AE34" s="217"/>
      <c r="AF34" s="78"/>
      <c r="AG34" s="78"/>
      <c r="AH34" s="79"/>
      <c r="AI34" s="218"/>
      <c r="AJ34" s="78"/>
      <c r="AK34" s="78"/>
      <c r="AL34" s="78"/>
      <c r="AM34" s="78"/>
      <c r="AN34" s="79"/>
      <c r="AO34" s="217"/>
      <c r="AP34" s="78"/>
      <c r="AQ34" s="79"/>
      <c r="AR34" s="218"/>
      <c r="AS34" s="78"/>
      <c r="AT34" s="79"/>
      <c r="AU34" s="219"/>
      <c r="AV34" s="78"/>
      <c r="AW34" s="79"/>
      <c r="AX34" s="220"/>
      <c r="AY34" s="79"/>
      <c r="AZ34" s="38"/>
      <c r="BA34" s="39"/>
      <c r="BB34" s="38"/>
      <c r="BC34" s="39"/>
      <c r="BD34" s="38"/>
      <c r="BE34" s="39"/>
      <c r="BF34" s="38"/>
      <c r="BG34" s="39"/>
      <c r="BH34" s="38"/>
      <c r="BI34" s="42"/>
      <c r="BJ34" s="43"/>
      <c r="BK34" s="42"/>
      <c r="BL34" s="43"/>
      <c r="BM34" s="42"/>
      <c r="BN34" s="43"/>
      <c r="BO34" s="42"/>
      <c r="BP34" s="43"/>
      <c r="BQ34" s="42"/>
      <c r="BR34" s="221"/>
      <c r="BS34" s="78"/>
      <c r="BT34" s="78"/>
      <c r="BU34" s="78"/>
      <c r="BV34" s="78"/>
      <c r="BW34" s="78"/>
      <c r="BX34" s="78"/>
      <c r="BY34" s="78"/>
      <c r="BZ34" s="78"/>
      <c r="CA34" s="78"/>
      <c r="CB34" s="78"/>
      <c r="CC34" s="78"/>
      <c r="CD34" s="78"/>
      <c r="CE34" s="79"/>
    </row>
    <row r="35" spans="1:83" ht="34.5" customHeight="1" x14ac:dyDescent="0.2">
      <c r="A35" s="29">
        <f t="shared" si="0"/>
        <v>24</v>
      </c>
      <c r="B35" s="222"/>
      <c r="C35" s="79"/>
      <c r="D35" s="223"/>
      <c r="E35" s="78"/>
      <c r="F35" s="78"/>
      <c r="G35" s="78"/>
      <c r="H35" s="79"/>
      <c r="I35" s="218"/>
      <c r="J35" s="78"/>
      <c r="K35" s="78"/>
      <c r="L35" s="78"/>
      <c r="M35" s="78"/>
      <c r="N35" s="78"/>
      <c r="O35" s="78"/>
      <c r="P35" s="79"/>
      <c r="Q35" s="217"/>
      <c r="R35" s="78"/>
      <c r="S35" s="78"/>
      <c r="T35" s="78"/>
      <c r="U35" s="78"/>
      <c r="V35" s="78"/>
      <c r="W35" s="78"/>
      <c r="X35" s="78"/>
      <c r="Y35" s="78"/>
      <c r="Z35" s="79"/>
      <c r="AA35" s="218"/>
      <c r="AB35" s="78"/>
      <c r="AC35" s="78"/>
      <c r="AD35" s="79"/>
      <c r="AE35" s="217"/>
      <c r="AF35" s="78"/>
      <c r="AG35" s="78"/>
      <c r="AH35" s="79"/>
      <c r="AI35" s="218"/>
      <c r="AJ35" s="78"/>
      <c r="AK35" s="78"/>
      <c r="AL35" s="78"/>
      <c r="AM35" s="78"/>
      <c r="AN35" s="79"/>
      <c r="AO35" s="217"/>
      <c r="AP35" s="78"/>
      <c r="AQ35" s="79"/>
      <c r="AR35" s="218"/>
      <c r="AS35" s="78"/>
      <c r="AT35" s="79"/>
      <c r="AU35" s="219"/>
      <c r="AV35" s="78"/>
      <c r="AW35" s="79"/>
      <c r="AX35" s="220"/>
      <c r="AY35" s="79"/>
      <c r="AZ35" s="38"/>
      <c r="BA35" s="39"/>
      <c r="BB35" s="38"/>
      <c r="BC35" s="39"/>
      <c r="BD35" s="38"/>
      <c r="BE35" s="39"/>
      <c r="BF35" s="38"/>
      <c r="BG35" s="39"/>
      <c r="BH35" s="38"/>
      <c r="BI35" s="42"/>
      <c r="BJ35" s="43"/>
      <c r="BK35" s="42"/>
      <c r="BL35" s="43"/>
      <c r="BM35" s="42"/>
      <c r="BN35" s="43"/>
      <c r="BO35" s="42"/>
      <c r="BP35" s="43"/>
      <c r="BQ35" s="42"/>
      <c r="BR35" s="221"/>
      <c r="BS35" s="78"/>
      <c r="BT35" s="78"/>
      <c r="BU35" s="78"/>
      <c r="BV35" s="78"/>
      <c r="BW35" s="78"/>
      <c r="BX35" s="78"/>
      <c r="BY35" s="78"/>
      <c r="BZ35" s="78"/>
      <c r="CA35" s="78"/>
      <c r="CB35" s="78"/>
      <c r="CC35" s="78"/>
      <c r="CD35" s="78"/>
      <c r="CE35" s="79"/>
    </row>
    <row r="36" spans="1:83" ht="34.5" customHeight="1" x14ac:dyDescent="0.2">
      <c r="A36" s="29">
        <f t="shared" si="0"/>
        <v>25</v>
      </c>
      <c r="B36" s="222"/>
      <c r="C36" s="79"/>
      <c r="D36" s="223"/>
      <c r="E36" s="78"/>
      <c r="F36" s="78"/>
      <c r="G36" s="78"/>
      <c r="H36" s="79"/>
      <c r="I36" s="218"/>
      <c r="J36" s="78"/>
      <c r="K36" s="78"/>
      <c r="L36" s="78"/>
      <c r="M36" s="78"/>
      <c r="N36" s="78"/>
      <c r="O36" s="78"/>
      <c r="P36" s="79"/>
      <c r="Q36" s="217"/>
      <c r="R36" s="78"/>
      <c r="S36" s="78"/>
      <c r="T36" s="78"/>
      <c r="U36" s="78"/>
      <c r="V36" s="78"/>
      <c r="W36" s="78"/>
      <c r="X36" s="78"/>
      <c r="Y36" s="78"/>
      <c r="Z36" s="79"/>
      <c r="AA36" s="218"/>
      <c r="AB36" s="78"/>
      <c r="AC36" s="78"/>
      <c r="AD36" s="79"/>
      <c r="AE36" s="217"/>
      <c r="AF36" s="78"/>
      <c r="AG36" s="78"/>
      <c r="AH36" s="79"/>
      <c r="AI36" s="218"/>
      <c r="AJ36" s="78"/>
      <c r="AK36" s="78"/>
      <c r="AL36" s="78"/>
      <c r="AM36" s="78"/>
      <c r="AN36" s="79"/>
      <c r="AO36" s="217"/>
      <c r="AP36" s="78"/>
      <c r="AQ36" s="79"/>
      <c r="AR36" s="218"/>
      <c r="AS36" s="78"/>
      <c r="AT36" s="79"/>
      <c r="AU36" s="219"/>
      <c r="AV36" s="78"/>
      <c r="AW36" s="79"/>
      <c r="AX36" s="220"/>
      <c r="AY36" s="79"/>
      <c r="AZ36" s="38"/>
      <c r="BA36" s="39"/>
      <c r="BB36" s="38"/>
      <c r="BC36" s="39"/>
      <c r="BD36" s="38"/>
      <c r="BE36" s="39"/>
      <c r="BF36" s="38"/>
      <c r="BG36" s="39"/>
      <c r="BH36" s="38"/>
      <c r="BI36" s="42"/>
      <c r="BJ36" s="43"/>
      <c r="BK36" s="42"/>
      <c r="BL36" s="43"/>
      <c r="BM36" s="42"/>
      <c r="BN36" s="43"/>
      <c r="BO36" s="42"/>
      <c r="BP36" s="43"/>
      <c r="BQ36" s="42"/>
      <c r="BR36" s="221"/>
      <c r="BS36" s="78"/>
      <c r="BT36" s="78"/>
      <c r="BU36" s="78"/>
      <c r="BV36" s="78"/>
      <c r="BW36" s="78"/>
      <c r="BX36" s="78"/>
      <c r="BY36" s="78"/>
      <c r="BZ36" s="78"/>
      <c r="CA36" s="78"/>
      <c r="CB36" s="78"/>
      <c r="CC36" s="78"/>
      <c r="CD36" s="78"/>
      <c r="CE36" s="79"/>
    </row>
    <row r="37" spans="1:83" ht="34.5" customHeight="1" x14ac:dyDescent="0.2">
      <c r="A37" s="29">
        <f t="shared" si="0"/>
        <v>26</v>
      </c>
      <c r="B37" s="222"/>
      <c r="C37" s="79"/>
      <c r="D37" s="223"/>
      <c r="E37" s="78"/>
      <c r="F37" s="78"/>
      <c r="G37" s="78"/>
      <c r="H37" s="79"/>
      <c r="I37" s="218"/>
      <c r="J37" s="78"/>
      <c r="K37" s="78"/>
      <c r="L37" s="78"/>
      <c r="M37" s="78"/>
      <c r="N37" s="78"/>
      <c r="O37" s="78"/>
      <c r="P37" s="79"/>
      <c r="Q37" s="217"/>
      <c r="R37" s="78"/>
      <c r="S37" s="78"/>
      <c r="T37" s="78"/>
      <c r="U37" s="78"/>
      <c r="V37" s="78"/>
      <c r="W37" s="78"/>
      <c r="X37" s="78"/>
      <c r="Y37" s="78"/>
      <c r="Z37" s="79"/>
      <c r="AA37" s="218"/>
      <c r="AB37" s="78"/>
      <c r="AC37" s="78"/>
      <c r="AD37" s="79"/>
      <c r="AE37" s="217"/>
      <c r="AF37" s="78"/>
      <c r="AG37" s="78"/>
      <c r="AH37" s="79"/>
      <c r="AI37" s="218"/>
      <c r="AJ37" s="78"/>
      <c r="AK37" s="78"/>
      <c r="AL37" s="78"/>
      <c r="AM37" s="78"/>
      <c r="AN37" s="79"/>
      <c r="AO37" s="217"/>
      <c r="AP37" s="78"/>
      <c r="AQ37" s="79"/>
      <c r="AR37" s="218"/>
      <c r="AS37" s="78"/>
      <c r="AT37" s="79"/>
      <c r="AU37" s="219"/>
      <c r="AV37" s="78"/>
      <c r="AW37" s="79"/>
      <c r="AX37" s="220"/>
      <c r="AY37" s="79"/>
      <c r="AZ37" s="38"/>
      <c r="BA37" s="39"/>
      <c r="BB37" s="38"/>
      <c r="BC37" s="39"/>
      <c r="BD37" s="38"/>
      <c r="BE37" s="39"/>
      <c r="BF37" s="38"/>
      <c r="BG37" s="39"/>
      <c r="BH37" s="38"/>
      <c r="BI37" s="42"/>
      <c r="BJ37" s="43"/>
      <c r="BK37" s="42"/>
      <c r="BL37" s="43"/>
      <c r="BM37" s="42"/>
      <c r="BN37" s="43"/>
      <c r="BO37" s="42"/>
      <c r="BP37" s="43"/>
      <c r="BQ37" s="42"/>
      <c r="BR37" s="221"/>
      <c r="BS37" s="78"/>
      <c r="BT37" s="78"/>
      <c r="BU37" s="78"/>
      <c r="BV37" s="78"/>
      <c r="BW37" s="78"/>
      <c r="BX37" s="78"/>
      <c r="BY37" s="78"/>
      <c r="BZ37" s="78"/>
      <c r="CA37" s="78"/>
      <c r="CB37" s="78"/>
      <c r="CC37" s="78"/>
      <c r="CD37" s="78"/>
      <c r="CE37" s="79"/>
    </row>
    <row r="38" spans="1:83" ht="34.5" customHeight="1" x14ac:dyDescent="0.2">
      <c r="A38" s="29">
        <f t="shared" si="0"/>
        <v>27</v>
      </c>
      <c r="B38" s="222"/>
      <c r="C38" s="79"/>
      <c r="D38" s="223"/>
      <c r="E38" s="78"/>
      <c r="F38" s="78"/>
      <c r="G38" s="78"/>
      <c r="H38" s="79"/>
      <c r="I38" s="218"/>
      <c r="J38" s="78"/>
      <c r="K38" s="78"/>
      <c r="L38" s="78"/>
      <c r="M38" s="78"/>
      <c r="N38" s="78"/>
      <c r="O38" s="78"/>
      <c r="P38" s="79"/>
      <c r="Q38" s="217"/>
      <c r="R38" s="78"/>
      <c r="S38" s="78"/>
      <c r="T38" s="78"/>
      <c r="U38" s="78"/>
      <c r="V38" s="78"/>
      <c r="W38" s="78"/>
      <c r="X38" s="78"/>
      <c r="Y38" s="78"/>
      <c r="Z38" s="79"/>
      <c r="AA38" s="218"/>
      <c r="AB38" s="78"/>
      <c r="AC38" s="78"/>
      <c r="AD38" s="79"/>
      <c r="AE38" s="217"/>
      <c r="AF38" s="78"/>
      <c r="AG38" s="78"/>
      <c r="AH38" s="79"/>
      <c r="AI38" s="218"/>
      <c r="AJ38" s="78"/>
      <c r="AK38" s="78"/>
      <c r="AL38" s="78"/>
      <c r="AM38" s="78"/>
      <c r="AN38" s="79"/>
      <c r="AO38" s="217"/>
      <c r="AP38" s="78"/>
      <c r="AQ38" s="79"/>
      <c r="AR38" s="218"/>
      <c r="AS38" s="78"/>
      <c r="AT38" s="79"/>
      <c r="AU38" s="219"/>
      <c r="AV38" s="78"/>
      <c r="AW38" s="79"/>
      <c r="AX38" s="220"/>
      <c r="AY38" s="79"/>
      <c r="AZ38" s="38"/>
      <c r="BA38" s="39"/>
      <c r="BB38" s="38"/>
      <c r="BC38" s="39"/>
      <c r="BD38" s="38"/>
      <c r="BE38" s="39"/>
      <c r="BF38" s="38"/>
      <c r="BG38" s="39"/>
      <c r="BH38" s="38"/>
      <c r="BI38" s="42"/>
      <c r="BJ38" s="43"/>
      <c r="BK38" s="42"/>
      <c r="BL38" s="43"/>
      <c r="BM38" s="42"/>
      <c r="BN38" s="43"/>
      <c r="BO38" s="42"/>
      <c r="BP38" s="43"/>
      <c r="BQ38" s="42"/>
      <c r="BR38" s="221"/>
      <c r="BS38" s="78"/>
      <c r="BT38" s="78"/>
      <c r="BU38" s="78"/>
      <c r="BV38" s="78"/>
      <c r="BW38" s="78"/>
      <c r="BX38" s="78"/>
      <c r="BY38" s="78"/>
      <c r="BZ38" s="78"/>
      <c r="CA38" s="78"/>
      <c r="CB38" s="78"/>
      <c r="CC38" s="78"/>
      <c r="CD38" s="78"/>
      <c r="CE38" s="79"/>
    </row>
    <row r="39" spans="1:83" ht="34.5" customHeight="1" x14ac:dyDescent="0.2">
      <c r="A39" s="29">
        <f t="shared" si="0"/>
        <v>28</v>
      </c>
      <c r="B39" s="222"/>
      <c r="C39" s="79"/>
      <c r="D39" s="223"/>
      <c r="E39" s="78"/>
      <c r="F39" s="78"/>
      <c r="G39" s="78"/>
      <c r="H39" s="79"/>
      <c r="I39" s="218"/>
      <c r="J39" s="78"/>
      <c r="K39" s="78"/>
      <c r="L39" s="78"/>
      <c r="M39" s="78"/>
      <c r="N39" s="78"/>
      <c r="O39" s="78"/>
      <c r="P39" s="79"/>
      <c r="Q39" s="217"/>
      <c r="R39" s="78"/>
      <c r="S39" s="78"/>
      <c r="T39" s="78"/>
      <c r="U39" s="78"/>
      <c r="V39" s="78"/>
      <c r="W39" s="78"/>
      <c r="X39" s="78"/>
      <c r="Y39" s="78"/>
      <c r="Z39" s="79"/>
      <c r="AA39" s="218"/>
      <c r="AB39" s="78"/>
      <c r="AC39" s="78"/>
      <c r="AD39" s="79"/>
      <c r="AE39" s="217"/>
      <c r="AF39" s="78"/>
      <c r="AG39" s="78"/>
      <c r="AH39" s="79"/>
      <c r="AI39" s="218"/>
      <c r="AJ39" s="78"/>
      <c r="AK39" s="78"/>
      <c r="AL39" s="78"/>
      <c r="AM39" s="78"/>
      <c r="AN39" s="79"/>
      <c r="AO39" s="217"/>
      <c r="AP39" s="78"/>
      <c r="AQ39" s="79"/>
      <c r="AR39" s="218"/>
      <c r="AS39" s="78"/>
      <c r="AT39" s="79"/>
      <c r="AU39" s="219"/>
      <c r="AV39" s="78"/>
      <c r="AW39" s="79"/>
      <c r="AX39" s="220"/>
      <c r="AY39" s="79"/>
      <c r="AZ39" s="38"/>
      <c r="BA39" s="39"/>
      <c r="BB39" s="38"/>
      <c r="BC39" s="39"/>
      <c r="BD39" s="38"/>
      <c r="BE39" s="39"/>
      <c r="BF39" s="38"/>
      <c r="BG39" s="39"/>
      <c r="BH39" s="38"/>
      <c r="BI39" s="42"/>
      <c r="BJ39" s="43"/>
      <c r="BK39" s="42"/>
      <c r="BL39" s="43"/>
      <c r="BM39" s="42"/>
      <c r="BN39" s="43"/>
      <c r="BO39" s="42"/>
      <c r="BP39" s="43"/>
      <c r="BQ39" s="42"/>
      <c r="BR39" s="221"/>
      <c r="BS39" s="78"/>
      <c r="BT39" s="78"/>
      <c r="BU39" s="78"/>
      <c r="BV39" s="78"/>
      <c r="BW39" s="78"/>
      <c r="BX39" s="78"/>
      <c r="BY39" s="78"/>
      <c r="BZ39" s="78"/>
      <c r="CA39" s="78"/>
      <c r="CB39" s="78"/>
      <c r="CC39" s="78"/>
      <c r="CD39" s="78"/>
      <c r="CE39" s="79"/>
    </row>
    <row r="40" spans="1:83" ht="34.5" customHeight="1" x14ac:dyDescent="0.2">
      <c r="A40" s="29">
        <f t="shared" si="0"/>
        <v>29</v>
      </c>
      <c r="B40" s="222"/>
      <c r="C40" s="79"/>
      <c r="D40" s="223"/>
      <c r="E40" s="78"/>
      <c r="F40" s="78"/>
      <c r="G40" s="78"/>
      <c r="H40" s="79"/>
      <c r="I40" s="218"/>
      <c r="J40" s="78"/>
      <c r="K40" s="78"/>
      <c r="L40" s="78"/>
      <c r="M40" s="78"/>
      <c r="N40" s="78"/>
      <c r="O40" s="78"/>
      <c r="P40" s="79"/>
      <c r="Q40" s="217"/>
      <c r="R40" s="78"/>
      <c r="S40" s="78"/>
      <c r="T40" s="78"/>
      <c r="U40" s="78"/>
      <c r="V40" s="78"/>
      <c r="W40" s="78"/>
      <c r="X40" s="78"/>
      <c r="Y40" s="78"/>
      <c r="Z40" s="79"/>
      <c r="AA40" s="218"/>
      <c r="AB40" s="78"/>
      <c r="AC40" s="78"/>
      <c r="AD40" s="79"/>
      <c r="AE40" s="217"/>
      <c r="AF40" s="78"/>
      <c r="AG40" s="78"/>
      <c r="AH40" s="79"/>
      <c r="AI40" s="218"/>
      <c r="AJ40" s="78"/>
      <c r="AK40" s="78"/>
      <c r="AL40" s="78"/>
      <c r="AM40" s="78"/>
      <c r="AN40" s="79"/>
      <c r="AO40" s="217"/>
      <c r="AP40" s="78"/>
      <c r="AQ40" s="79"/>
      <c r="AR40" s="218"/>
      <c r="AS40" s="78"/>
      <c r="AT40" s="79"/>
      <c r="AU40" s="219"/>
      <c r="AV40" s="78"/>
      <c r="AW40" s="79"/>
      <c r="AX40" s="220"/>
      <c r="AY40" s="79"/>
      <c r="AZ40" s="38"/>
      <c r="BA40" s="39"/>
      <c r="BB40" s="38"/>
      <c r="BC40" s="39"/>
      <c r="BD40" s="38"/>
      <c r="BE40" s="39"/>
      <c r="BF40" s="38"/>
      <c r="BG40" s="39"/>
      <c r="BH40" s="38"/>
      <c r="BI40" s="42"/>
      <c r="BJ40" s="43"/>
      <c r="BK40" s="42"/>
      <c r="BL40" s="43"/>
      <c r="BM40" s="42"/>
      <c r="BN40" s="43"/>
      <c r="BO40" s="42"/>
      <c r="BP40" s="43"/>
      <c r="BQ40" s="42"/>
      <c r="BR40" s="221"/>
      <c r="BS40" s="78"/>
      <c r="BT40" s="78"/>
      <c r="BU40" s="78"/>
      <c r="BV40" s="78"/>
      <c r="BW40" s="78"/>
      <c r="BX40" s="78"/>
      <c r="BY40" s="78"/>
      <c r="BZ40" s="78"/>
      <c r="CA40" s="78"/>
      <c r="CB40" s="78"/>
      <c r="CC40" s="78"/>
      <c r="CD40" s="78"/>
      <c r="CE40" s="79"/>
    </row>
    <row r="41" spans="1:83" ht="34.5" customHeight="1" x14ac:dyDescent="0.2">
      <c r="A41" s="29">
        <f t="shared" si="0"/>
        <v>30</v>
      </c>
      <c r="B41" s="222"/>
      <c r="C41" s="79"/>
      <c r="D41" s="223"/>
      <c r="E41" s="78"/>
      <c r="F41" s="78"/>
      <c r="G41" s="78"/>
      <c r="H41" s="79"/>
      <c r="I41" s="218"/>
      <c r="J41" s="78"/>
      <c r="K41" s="78"/>
      <c r="L41" s="78"/>
      <c r="M41" s="78"/>
      <c r="N41" s="78"/>
      <c r="O41" s="78"/>
      <c r="P41" s="79"/>
      <c r="Q41" s="217"/>
      <c r="R41" s="78"/>
      <c r="S41" s="78"/>
      <c r="T41" s="78"/>
      <c r="U41" s="78"/>
      <c r="V41" s="78"/>
      <c r="W41" s="78"/>
      <c r="X41" s="78"/>
      <c r="Y41" s="78"/>
      <c r="Z41" s="79"/>
      <c r="AA41" s="218"/>
      <c r="AB41" s="78"/>
      <c r="AC41" s="78"/>
      <c r="AD41" s="79"/>
      <c r="AE41" s="217"/>
      <c r="AF41" s="78"/>
      <c r="AG41" s="78"/>
      <c r="AH41" s="79"/>
      <c r="AI41" s="218"/>
      <c r="AJ41" s="78"/>
      <c r="AK41" s="78"/>
      <c r="AL41" s="78"/>
      <c r="AM41" s="78"/>
      <c r="AN41" s="79"/>
      <c r="AO41" s="217"/>
      <c r="AP41" s="78"/>
      <c r="AQ41" s="79"/>
      <c r="AR41" s="218"/>
      <c r="AS41" s="78"/>
      <c r="AT41" s="79"/>
      <c r="AU41" s="219"/>
      <c r="AV41" s="78"/>
      <c r="AW41" s="79"/>
      <c r="AX41" s="220"/>
      <c r="AY41" s="79"/>
      <c r="AZ41" s="38"/>
      <c r="BA41" s="39"/>
      <c r="BB41" s="38"/>
      <c r="BC41" s="39"/>
      <c r="BD41" s="38"/>
      <c r="BE41" s="39"/>
      <c r="BF41" s="38"/>
      <c r="BG41" s="39"/>
      <c r="BH41" s="38"/>
      <c r="BI41" s="42"/>
      <c r="BJ41" s="43"/>
      <c r="BK41" s="42"/>
      <c r="BL41" s="43"/>
      <c r="BM41" s="42"/>
      <c r="BN41" s="43"/>
      <c r="BO41" s="42"/>
      <c r="BP41" s="43"/>
      <c r="BQ41" s="42"/>
      <c r="BR41" s="221"/>
      <c r="BS41" s="78"/>
      <c r="BT41" s="78"/>
      <c r="BU41" s="78"/>
      <c r="BV41" s="78"/>
      <c r="BW41" s="78"/>
      <c r="BX41" s="78"/>
      <c r="BY41" s="78"/>
      <c r="BZ41" s="78"/>
      <c r="CA41" s="78"/>
      <c r="CB41" s="78"/>
      <c r="CC41" s="78"/>
      <c r="CD41" s="78"/>
      <c r="CE41" s="79"/>
    </row>
    <row r="42" spans="1:83" ht="34.5" customHeight="1" x14ac:dyDescent="0.2">
      <c r="A42" s="29">
        <f t="shared" si="0"/>
        <v>31</v>
      </c>
      <c r="B42" s="222"/>
      <c r="C42" s="79"/>
      <c r="D42" s="223"/>
      <c r="E42" s="78"/>
      <c r="F42" s="78"/>
      <c r="G42" s="78"/>
      <c r="H42" s="79"/>
      <c r="I42" s="218"/>
      <c r="J42" s="78"/>
      <c r="K42" s="78"/>
      <c r="L42" s="78"/>
      <c r="M42" s="78"/>
      <c r="N42" s="78"/>
      <c r="O42" s="78"/>
      <c r="P42" s="79"/>
      <c r="Q42" s="217"/>
      <c r="R42" s="78"/>
      <c r="S42" s="78"/>
      <c r="T42" s="78"/>
      <c r="U42" s="78"/>
      <c r="V42" s="78"/>
      <c r="W42" s="78"/>
      <c r="X42" s="78"/>
      <c r="Y42" s="78"/>
      <c r="Z42" s="79"/>
      <c r="AA42" s="218"/>
      <c r="AB42" s="78"/>
      <c r="AC42" s="78"/>
      <c r="AD42" s="79"/>
      <c r="AE42" s="217"/>
      <c r="AF42" s="78"/>
      <c r="AG42" s="78"/>
      <c r="AH42" s="79"/>
      <c r="AI42" s="218"/>
      <c r="AJ42" s="78"/>
      <c r="AK42" s="78"/>
      <c r="AL42" s="78"/>
      <c r="AM42" s="78"/>
      <c r="AN42" s="79"/>
      <c r="AO42" s="217"/>
      <c r="AP42" s="78"/>
      <c r="AQ42" s="79"/>
      <c r="AR42" s="218"/>
      <c r="AS42" s="78"/>
      <c r="AT42" s="79"/>
      <c r="AU42" s="219"/>
      <c r="AV42" s="78"/>
      <c r="AW42" s="79"/>
      <c r="AX42" s="220"/>
      <c r="AY42" s="79"/>
      <c r="AZ42" s="38"/>
      <c r="BA42" s="39"/>
      <c r="BB42" s="38"/>
      <c r="BC42" s="39"/>
      <c r="BD42" s="38"/>
      <c r="BE42" s="39"/>
      <c r="BF42" s="38"/>
      <c r="BG42" s="39"/>
      <c r="BH42" s="38"/>
      <c r="BI42" s="42"/>
      <c r="BJ42" s="43"/>
      <c r="BK42" s="42"/>
      <c r="BL42" s="43"/>
      <c r="BM42" s="42"/>
      <c r="BN42" s="43"/>
      <c r="BO42" s="42"/>
      <c r="BP42" s="43"/>
      <c r="BQ42" s="42"/>
      <c r="BR42" s="221"/>
      <c r="BS42" s="78"/>
      <c r="BT42" s="78"/>
      <c r="BU42" s="78"/>
      <c r="BV42" s="78"/>
      <c r="BW42" s="78"/>
      <c r="BX42" s="78"/>
      <c r="BY42" s="78"/>
      <c r="BZ42" s="78"/>
      <c r="CA42" s="78"/>
      <c r="CB42" s="78"/>
      <c r="CC42" s="78"/>
      <c r="CD42" s="78"/>
      <c r="CE42" s="79"/>
    </row>
    <row r="43" spans="1:83" ht="34.5" customHeight="1" x14ac:dyDescent="0.2">
      <c r="A43" s="29">
        <f t="shared" si="0"/>
        <v>32</v>
      </c>
      <c r="B43" s="222"/>
      <c r="C43" s="79"/>
      <c r="D43" s="223"/>
      <c r="E43" s="78"/>
      <c r="F43" s="78"/>
      <c r="G43" s="78"/>
      <c r="H43" s="79"/>
      <c r="I43" s="218"/>
      <c r="J43" s="78"/>
      <c r="K43" s="78"/>
      <c r="L43" s="78"/>
      <c r="M43" s="78"/>
      <c r="N43" s="78"/>
      <c r="O43" s="78"/>
      <c r="P43" s="79"/>
      <c r="Q43" s="217"/>
      <c r="R43" s="78"/>
      <c r="S43" s="78"/>
      <c r="T43" s="78"/>
      <c r="U43" s="78"/>
      <c r="V43" s="78"/>
      <c r="W43" s="78"/>
      <c r="X43" s="78"/>
      <c r="Y43" s="78"/>
      <c r="Z43" s="79"/>
      <c r="AA43" s="218"/>
      <c r="AB43" s="78"/>
      <c r="AC43" s="78"/>
      <c r="AD43" s="79"/>
      <c r="AE43" s="217"/>
      <c r="AF43" s="78"/>
      <c r="AG43" s="78"/>
      <c r="AH43" s="79"/>
      <c r="AI43" s="218"/>
      <c r="AJ43" s="78"/>
      <c r="AK43" s="78"/>
      <c r="AL43" s="78"/>
      <c r="AM43" s="78"/>
      <c r="AN43" s="79"/>
      <c r="AO43" s="217"/>
      <c r="AP43" s="78"/>
      <c r="AQ43" s="79"/>
      <c r="AR43" s="218"/>
      <c r="AS43" s="78"/>
      <c r="AT43" s="79"/>
      <c r="AU43" s="219"/>
      <c r="AV43" s="78"/>
      <c r="AW43" s="79"/>
      <c r="AX43" s="220"/>
      <c r="AY43" s="79"/>
      <c r="AZ43" s="38"/>
      <c r="BA43" s="39"/>
      <c r="BB43" s="38"/>
      <c r="BC43" s="39"/>
      <c r="BD43" s="38"/>
      <c r="BE43" s="39"/>
      <c r="BF43" s="38"/>
      <c r="BG43" s="39"/>
      <c r="BH43" s="38"/>
      <c r="BI43" s="42"/>
      <c r="BJ43" s="43"/>
      <c r="BK43" s="42"/>
      <c r="BL43" s="43"/>
      <c r="BM43" s="42"/>
      <c r="BN43" s="43"/>
      <c r="BO43" s="42"/>
      <c r="BP43" s="43"/>
      <c r="BQ43" s="42"/>
      <c r="BR43" s="221"/>
      <c r="BS43" s="78"/>
      <c r="BT43" s="78"/>
      <c r="BU43" s="78"/>
      <c r="BV43" s="78"/>
      <c r="BW43" s="78"/>
      <c r="BX43" s="78"/>
      <c r="BY43" s="78"/>
      <c r="BZ43" s="78"/>
      <c r="CA43" s="78"/>
      <c r="CB43" s="78"/>
      <c r="CC43" s="78"/>
      <c r="CD43" s="78"/>
      <c r="CE43" s="79"/>
    </row>
    <row r="44" spans="1:83" ht="34.5" customHeight="1" x14ac:dyDescent="0.2">
      <c r="A44" s="29">
        <f t="shared" si="0"/>
        <v>33</v>
      </c>
      <c r="B44" s="222"/>
      <c r="C44" s="79"/>
      <c r="D44" s="223"/>
      <c r="E44" s="78"/>
      <c r="F44" s="78"/>
      <c r="G44" s="78"/>
      <c r="H44" s="79"/>
      <c r="I44" s="218"/>
      <c r="J44" s="78"/>
      <c r="K44" s="78"/>
      <c r="L44" s="78"/>
      <c r="M44" s="78"/>
      <c r="N44" s="78"/>
      <c r="O44" s="78"/>
      <c r="P44" s="79"/>
      <c r="Q44" s="217"/>
      <c r="R44" s="78"/>
      <c r="S44" s="78"/>
      <c r="T44" s="78"/>
      <c r="U44" s="78"/>
      <c r="V44" s="78"/>
      <c r="W44" s="78"/>
      <c r="X44" s="78"/>
      <c r="Y44" s="78"/>
      <c r="Z44" s="79"/>
      <c r="AA44" s="218"/>
      <c r="AB44" s="78"/>
      <c r="AC44" s="78"/>
      <c r="AD44" s="79"/>
      <c r="AE44" s="217"/>
      <c r="AF44" s="78"/>
      <c r="AG44" s="78"/>
      <c r="AH44" s="79"/>
      <c r="AI44" s="218"/>
      <c r="AJ44" s="78"/>
      <c r="AK44" s="78"/>
      <c r="AL44" s="78"/>
      <c r="AM44" s="78"/>
      <c r="AN44" s="79"/>
      <c r="AO44" s="217"/>
      <c r="AP44" s="78"/>
      <c r="AQ44" s="79"/>
      <c r="AR44" s="218"/>
      <c r="AS44" s="78"/>
      <c r="AT44" s="79"/>
      <c r="AU44" s="219"/>
      <c r="AV44" s="78"/>
      <c r="AW44" s="79"/>
      <c r="AX44" s="220"/>
      <c r="AY44" s="79"/>
      <c r="AZ44" s="38"/>
      <c r="BA44" s="39"/>
      <c r="BB44" s="38"/>
      <c r="BC44" s="39"/>
      <c r="BD44" s="38"/>
      <c r="BE44" s="39"/>
      <c r="BF44" s="38"/>
      <c r="BG44" s="39"/>
      <c r="BH44" s="38"/>
      <c r="BI44" s="42"/>
      <c r="BJ44" s="43"/>
      <c r="BK44" s="42"/>
      <c r="BL44" s="43"/>
      <c r="BM44" s="42"/>
      <c r="BN44" s="43"/>
      <c r="BO44" s="42"/>
      <c r="BP44" s="43"/>
      <c r="BQ44" s="42"/>
      <c r="BR44" s="221"/>
      <c r="BS44" s="78"/>
      <c r="BT44" s="78"/>
      <c r="BU44" s="78"/>
      <c r="BV44" s="78"/>
      <c r="BW44" s="78"/>
      <c r="BX44" s="78"/>
      <c r="BY44" s="78"/>
      <c r="BZ44" s="78"/>
      <c r="CA44" s="78"/>
      <c r="CB44" s="78"/>
      <c r="CC44" s="78"/>
      <c r="CD44" s="78"/>
      <c r="CE44" s="79"/>
    </row>
    <row r="45" spans="1:83" ht="34.5" customHeight="1" x14ac:dyDescent="0.2">
      <c r="A45" s="29">
        <f t="shared" si="0"/>
        <v>34</v>
      </c>
      <c r="B45" s="222"/>
      <c r="C45" s="79"/>
      <c r="D45" s="223"/>
      <c r="E45" s="78"/>
      <c r="F45" s="78"/>
      <c r="G45" s="78"/>
      <c r="H45" s="79"/>
      <c r="I45" s="218"/>
      <c r="J45" s="78"/>
      <c r="K45" s="78"/>
      <c r="L45" s="78"/>
      <c r="M45" s="78"/>
      <c r="N45" s="78"/>
      <c r="O45" s="78"/>
      <c r="P45" s="79"/>
      <c r="Q45" s="217"/>
      <c r="R45" s="78"/>
      <c r="S45" s="78"/>
      <c r="T45" s="78"/>
      <c r="U45" s="78"/>
      <c r="V45" s="78"/>
      <c r="W45" s="78"/>
      <c r="X45" s="78"/>
      <c r="Y45" s="78"/>
      <c r="Z45" s="79"/>
      <c r="AA45" s="218"/>
      <c r="AB45" s="78"/>
      <c r="AC45" s="78"/>
      <c r="AD45" s="79"/>
      <c r="AE45" s="217"/>
      <c r="AF45" s="78"/>
      <c r="AG45" s="78"/>
      <c r="AH45" s="79"/>
      <c r="AI45" s="218"/>
      <c r="AJ45" s="78"/>
      <c r="AK45" s="78"/>
      <c r="AL45" s="78"/>
      <c r="AM45" s="78"/>
      <c r="AN45" s="79"/>
      <c r="AO45" s="217"/>
      <c r="AP45" s="78"/>
      <c r="AQ45" s="79"/>
      <c r="AR45" s="218"/>
      <c r="AS45" s="78"/>
      <c r="AT45" s="79"/>
      <c r="AU45" s="219"/>
      <c r="AV45" s="78"/>
      <c r="AW45" s="79"/>
      <c r="AX45" s="220"/>
      <c r="AY45" s="79"/>
      <c r="AZ45" s="38"/>
      <c r="BA45" s="39"/>
      <c r="BB45" s="38"/>
      <c r="BC45" s="39"/>
      <c r="BD45" s="38"/>
      <c r="BE45" s="39"/>
      <c r="BF45" s="38"/>
      <c r="BG45" s="39"/>
      <c r="BH45" s="38"/>
      <c r="BI45" s="42"/>
      <c r="BJ45" s="43"/>
      <c r="BK45" s="42"/>
      <c r="BL45" s="43"/>
      <c r="BM45" s="42"/>
      <c r="BN45" s="43"/>
      <c r="BO45" s="42"/>
      <c r="BP45" s="43"/>
      <c r="BQ45" s="42"/>
      <c r="BR45" s="221"/>
      <c r="BS45" s="78"/>
      <c r="BT45" s="78"/>
      <c r="BU45" s="78"/>
      <c r="BV45" s="78"/>
      <c r="BW45" s="78"/>
      <c r="BX45" s="78"/>
      <c r="BY45" s="78"/>
      <c r="BZ45" s="78"/>
      <c r="CA45" s="78"/>
      <c r="CB45" s="78"/>
      <c r="CC45" s="78"/>
      <c r="CD45" s="78"/>
      <c r="CE45" s="79"/>
    </row>
    <row r="46" spans="1:83" ht="34.5" customHeight="1" x14ac:dyDescent="0.2">
      <c r="A46" s="29">
        <f t="shared" si="0"/>
        <v>35</v>
      </c>
      <c r="B46" s="222"/>
      <c r="C46" s="79"/>
      <c r="D46" s="223"/>
      <c r="E46" s="78"/>
      <c r="F46" s="78"/>
      <c r="G46" s="78"/>
      <c r="H46" s="79"/>
      <c r="I46" s="218"/>
      <c r="J46" s="78"/>
      <c r="K46" s="78"/>
      <c r="L46" s="78"/>
      <c r="M46" s="78"/>
      <c r="N46" s="78"/>
      <c r="O46" s="78"/>
      <c r="P46" s="79"/>
      <c r="Q46" s="217"/>
      <c r="R46" s="78"/>
      <c r="S46" s="78"/>
      <c r="T46" s="78"/>
      <c r="U46" s="78"/>
      <c r="V46" s="78"/>
      <c r="W46" s="78"/>
      <c r="X46" s="78"/>
      <c r="Y46" s="78"/>
      <c r="Z46" s="79"/>
      <c r="AA46" s="218"/>
      <c r="AB46" s="78"/>
      <c r="AC46" s="78"/>
      <c r="AD46" s="79"/>
      <c r="AE46" s="217"/>
      <c r="AF46" s="78"/>
      <c r="AG46" s="78"/>
      <c r="AH46" s="79"/>
      <c r="AI46" s="218"/>
      <c r="AJ46" s="78"/>
      <c r="AK46" s="78"/>
      <c r="AL46" s="78"/>
      <c r="AM46" s="78"/>
      <c r="AN46" s="79"/>
      <c r="AO46" s="217"/>
      <c r="AP46" s="78"/>
      <c r="AQ46" s="79"/>
      <c r="AR46" s="218"/>
      <c r="AS46" s="78"/>
      <c r="AT46" s="79"/>
      <c r="AU46" s="219"/>
      <c r="AV46" s="78"/>
      <c r="AW46" s="79"/>
      <c r="AX46" s="220"/>
      <c r="AY46" s="79"/>
      <c r="AZ46" s="38"/>
      <c r="BA46" s="39"/>
      <c r="BB46" s="38"/>
      <c r="BC46" s="39"/>
      <c r="BD46" s="38"/>
      <c r="BE46" s="39"/>
      <c r="BF46" s="38"/>
      <c r="BG46" s="39"/>
      <c r="BH46" s="38"/>
      <c r="BI46" s="42"/>
      <c r="BJ46" s="43"/>
      <c r="BK46" s="42"/>
      <c r="BL46" s="43"/>
      <c r="BM46" s="42"/>
      <c r="BN46" s="43"/>
      <c r="BO46" s="42"/>
      <c r="BP46" s="43"/>
      <c r="BQ46" s="42"/>
      <c r="BR46" s="221"/>
      <c r="BS46" s="78"/>
      <c r="BT46" s="78"/>
      <c r="BU46" s="78"/>
      <c r="BV46" s="78"/>
      <c r="BW46" s="78"/>
      <c r="BX46" s="78"/>
      <c r="BY46" s="78"/>
      <c r="BZ46" s="78"/>
      <c r="CA46" s="78"/>
      <c r="CB46" s="78"/>
      <c r="CC46" s="78"/>
      <c r="CD46" s="78"/>
      <c r="CE46" s="79"/>
    </row>
    <row r="47" spans="1:83" ht="34.5" customHeight="1" x14ac:dyDescent="0.2">
      <c r="A47" s="29">
        <f t="shared" si="0"/>
        <v>36</v>
      </c>
      <c r="B47" s="222"/>
      <c r="C47" s="79"/>
      <c r="D47" s="223"/>
      <c r="E47" s="78"/>
      <c r="F47" s="78"/>
      <c r="G47" s="78"/>
      <c r="H47" s="79"/>
      <c r="I47" s="218"/>
      <c r="J47" s="78"/>
      <c r="K47" s="78"/>
      <c r="L47" s="78"/>
      <c r="M47" s="78"/>
      <c r="N47" s="78"/>
      <c r="O47" s="78"/>
      <c r="P47" s="79"/>
      <c r="Q47" s="217"/>
      <c r="R47" s="78"/>
      <c r="S47" s="78"/>
      <c r="T47" s="78"/>
      <c r="U47" s="78"/>
      <c r="V47" s="78"/>
      <c r="W47" s="78"/>
      <c r="X47" s="78"/>
      <c r="Y47" s="78"/>
      <c r="Z47" s="79"/>
      <c r="AA47" s="218"/>
      <c r="AB47" s="78"/>
      <c r="AC47" s="78"/>
      <c r="AD47" s="79"/>
      <c r="AE47" s="217"/>
      <c r="AF47" s="78"/>
      <c r="AG47" s="78"/>
      <c r="AH47" s="79"/>
      <c r="AI47" s="218"/>
      <c r="AJ47" s="78"/>
      <c r="AK47" s="78"/>
      <c r="AL47" s="78"/>
      <c r="AM47" s="78"/>
      <c r="AN47" s="79"/>
      <c r="AO47" s="217"/>
      <c r="AP47" s="78"/>
      <c r="AQ47" s="79"/>
      <c r="AR47" s="218"/>
      <c r="AS47" s="78"/>
      <c r="AT47" s="79"/>
      <c r="AU47" s="219"/>
      <c r="AV47" s="78"/>
      <c r="AW47" s="79"/>
      <c r="AX47" s="220"/>
      <c r="AY47" s="79"/>
      <c r="AZ47" s="38"/>
      <c r="BA47" s="39"/>
      <c r="BB47" s="38"/>
      <c r="BC47" s="39"/>
      <c r="BD47" s="38"/>
      <c r="BE47" s="39"/>
      <c r="BF47" s="38"/>
      <c r="BG47" s="39"/>
      <c r="BH47" s="38"/>
      <c r="BI47" s="42"/>
      <c r="BJ47" s="43"/>
      <c r="BK47" s="42"/>
      <c r="BL47" s="43"/>
      <c r="BM47" s="42"/>
      <c r="BN47" s="43"/>
      <c r="BO47" s="42"/>
      <c r="BP47" s="43"/>
      <c r="BQ47" s="42"/>
      <c r="BR47" s="221"/>
      <c r="BS47" s="78"/>
      <c r="BT47" s="78"/>
      <c r="BU47" s="78"/>
      <c r="BV47" s="78"/>
      <c r="BW47" s="78"/>
      <c r="BX47" s="78"/>
      <c r="BY47" s="78"/>
      <c r="BZ47" s="78"/>
      <c r="CA47" s="78"/>
      <c r="CB47" s="78"/>
      <c r="CC47" s="78"/>
      <c r="CD47" s="78"/>
      <c r="CE47" s="79"/>
    </row>
    <row r="48" spans="1:83" ht="34.5" customHeight="1" x14ac:dyDescent="0.2">
      <c r="A48" s="29">
        <f t="shared" si="0"/>
        <v>37</v>
      </c>
      <c r="B48" s="222"/>
      <c r="C48" s="79"/>
      <c r="D48" s="223"/>
      <c r="E48" s="78"/>
      <c r="F48" s="78"/>
      <c r="G48" s="78"/>
      <c r="H48" s="79"/>
      <c r="I48" s="218"/>
      <c r="J48" s="78"/>
      <c r="K48" s="78"/>
      <c r="L48" s="78"/>
      <c r="M48" s="78"/>
      <c r="N48" s="78"/>
      <c r="O48" s="78"/>
      <c r="P48" s="79"/>
      <c r="Q48" s="217"/>
      <c r="R48" s="78"/>
      <c r="S48" s="78"/>
      <c r="T48" s="78"/>
      <c r="U48" s="78"/>
      <c r="V48" s="78"/>
      <c r="W48" s="78"/>
      <c r="X48" s="78"/>
      <c r="Y48" s="78"/>
      <c r="Z48" s="79"/>
      <c r="AA48" s="218"/>
      <c r="AB48" s="78"/>
      <c r="AC48" s="78"/>
      <c r="AD48" s="79"/>
      <c r="AE48" s="217"/>
      <c r="AF48" s="78"/>
      <c r="AG48" s="78"/>
      <c r="AH48" s="79"/>
      <c r="AI48" s="218"/>
      <c r="AJ48" s="78"/>
      <c r="AK48" s="78"/>
      <c r="AL48" s="78"/>
      <c r="AM48" s="78"/>
      <c r="AN48" s="79"/>
      <c r="AO48" s="217"/>
      <c r="AP48" s="78"/>
      <c r="AQ48" s="79"/>
      <c r="AR48" s="218"/>
      <c r="AS48" s="78"/>
      <c r="AT48" s="79"/>
      <c r="AU48" s="219"/>
      <c r="AV48" s="78"/>
      <c r="AW48" s="79"/>
      <c r="AX48" s="220"/>
      <c r="AY48" s="79"/>
      <c r="AZ48" s="38"/>
      <c r="BA48" s="39"/>
      <c r="BB48" s="38"/>
      <c r="BC48" s="39"/>
      <c r="BD48" s="38"/>
      <c r="BE48" s="39"/>
      <c r="BF48" s="38"/>
      <c r="BG48" s="39"/>
      <c r="BH48" s="38"/>
      <c r="BI48" s="42"/>
      <c r="BJ48" s="43"/>
      <c r="BK48" s="42"/>
      <c r="BL48" s="43"/>
      <c r="BM48" s="42"/>
      <c r="BN48" s="43"/>
      <c r="BO48" s="42"/>
      <c r="BP48" s="43"/>
      <c r="BQ48" s="42"/>
      <c r="BR48" s="221"/>
      <c r="BS48" s="78"/>
      <c r="BT48" s="78"/>
      <c r="BU48" s="78"/>
      <c r="BV48" s="78"/>
      <c r="BW48" s="78"/>
      <c r="BX48" s="78"/>
      <c r="BY48" s="78"/>
      <c r="BZ48" s="78"/>
      <c r="CA48" s="78"/>
      <c r="CB48" s="78"/>
      <c r="CC48" s="78"/>
      <c r="CD48" s="78"/>
      <c r="CE48" s="79"/>
    </row>
    <row r="49" spans="1:83" ht="34.5" customHeight="1" x14ac:dyDescent="0.2">
      <c r="A49" s="29">
        <f t="shared" si="0"/>
        <v>38</v>
      </c>
      <c r="B49" s="222"/>
      <c r="C49" s="79"/>
      <c r="D49" s="223"/>
      <c r="E49" s="78"/>
      <c r="F49" s="78"/>
      <c r="G49" s="78"/>
      <c r="H49" s="79"/>
      <c r="I49" s="218"/>
      <c r="J49" s="78"/>
      <c r="K49" s="78"/>
      <c r="L49" s="78"/>
      <c r="M49" s="78"/>
      <c r="N49" s="78"/>
      <c r="O49" s="78"/>
      <c r="P49" s="79"/>
      <c r="Q49" s="217"/>
      <c r="R49" s="78"/>
      <c r="S49" s="78"/>
      <c r="T49" s="78"/>
      <c r="U49" s="78"/>
      <c r="V49" s="78"/>
      <c r="W49" s="78"/>
      <c r="X49" s="78"/>
      <c r="Y49" s="78"/>
      <c r="Z49" s="79"/>
      <c r="AA49" s="218"/>
      <c r="AB49" s="78"/>
      <c r="AC49" s="78"/>
      <c r="AD49" s="79"/>
      <c r="AE49" s="217"/>
      <c r="AF49" s="78"/>
      <c r="AG49" s="78"/>
      <c r="AH49" s="79"/>
      <c r="AI49" s="218"/>
      <c r="AJ49" s="78"/>
      <c r="AK49" s="78"/>
      <c r="AL49" s="78"/>
      <c r="AM49" s="78"/>
      <c r="AN49" s="79"/>
      <c r="AO49" s="217"/>
      <c r="AP49" s="78"/>
      <c r="AQ49" s="79"/>
      <c r="AR49" s="218"/>
      <c r="AS49" s="78"/>
      <c r="AT49" s="79"/>
      <c r="AU49" s="219"/>
      <c r="AV49" s="78"/>
      <c r="AW49" s="79"/>
      <c r="AX49" s="220"/>
      <c r="AY49" s="79"/>
      <c r="AZ49" s="38"/>
      <c r="BA49" s="39"/>
      <c r="BB49" s="38"/>
      <c r="BC49" s="39"/>
      <c r="BD49" s="38"/>
      <c r="BE49" s="39"/>
      <c r="BF49" s="38"/>
      <c r="BG49" s="39"/>
      <c r="BH49" s="38"/>
      <c r="BI49" s="42"/>
      <c r="BJ49" s="43"/>
      <c r="BK49" s="42"/>
      <c r="BL49" s="43"/>
      <c r="BM49" s="42"/>
      <c r="BN49" s="43"/>
      <c r="BO49" s="42"/>
      <c r="BP49" s="43"/>
      <c r="BQ49" s="42"/>
      <c r="BR49" s="221"/>
      <c r="BS49" s="78"/>
      <c r="BT49" s="78"/>
      <c r="BU49" s="78"/>
      <c r="BV49" s="78"/>
      <c r="BW49" s="78"/>
      <c r="BX49" s="78"/>
      <c r="BY49" s="78"/>
      <c r="BZ49" s="78"/>
      <c r="CA49" s="78"/>
      <c r="CB49" s="78"/>
      <c r="CC49" s="78"/>
      <c r="CD49" s="78"/>
      <c r="CE49" s="79"/>
    </row>
    <row r="50" spans="1:83" ht="34.5" customHeight="1" x14ac:dyDescent="0.2">
      <c r="A50" s="29">
        <f t="shared" si="0"/>
        <v>39</v>
      </c>
      <c r="B50" s="222"/>
      <c r="C50" s="79"/>
      <c r="D50" s="223"/>
      <c r="E50" s="78"/>
      <c r="F50" s="78"/>
      <c r="G50" s="78"/>
      <c r="H50" s="79"/>
      <c r="I50" s="218"/>
      <c r="J50" s="78"/>
      <c r="K50" s="78"/>
      <c r="L50" s="78"/>
      <c r="M50" s="78"/>
      <c r="N50" s="78"/>
      <c r="O50" s="78"/>
      <c r="P50" s="79"/>
      <c r="Q50" s="217"/>
      <c r="R50" s="78"/>
      <c r="S50" s="78"/>
      <c r="T50" s="78"/>
      <c r="U50" s="78"/>
      <c r="V50" s="78"/>
      <c r="W50" s="78"/>
      <c r="X50" s="78"/>
      <c r="Y50" s="78"/>
      <c r="Z50" s="79"/>
      <c r="AA50" s="218"/>
      <c r="AB50" s="78"/>
      <c r="AC50" s="78"/>
      <c r="AD50" s="79"/>
      <c r="AE50" s="217"/>
      <c r="AF50" s="78"/>
      <c r="AG50" s="78"/>
      <c r="AH50" s="79"/>
      <c r="AI50" s="218"/>
      <c r="AJ50" s="78"/>
      <c r="AK50" s="78"/>
      <c r="AL50" s="78"/>
      <c r="AM50" s="78"/>
      <c r="AN50" s="79"/>
      <c r="AO50" s="217"/>
      <c r="AP50" s="78"/>
      <c r="AQ50" s="79"/>
      <c r="AR50" s="218"/>
      <c r="AS50" s="78"/>
      <c r="AT50" s="79"/>
      <c r="AU50" s="219"/>
      <c r="AV50" s="78"/>
      <c r="AW50" s="79"/>
      <c r="AX50" s="220"/>
      <c r="AY50" s="79"/>
      <c r="AZ50" s="38"/>
      <c r="BA50" s="39"/>
      <c r="BB50" s="38"/>
      <c r="BC50" s="39"/>
      <c r="BD50" s="38"/>
      <c r="BE50" s="39"/>
      <c r="BF50" s="38"/>
      <c r="BG50" s="39"/>
      <c r="BH50" s="38"/>
      <c r="BI50" s="42"/>
      <c r="BJ50" s="43"/>
      <c r="BK50" s="42"/>
      <c r="BL50" s="43"/>
      <c r="BM50" s="42"/>
      <c r="BN50" s="43"/>
      <c r="BO50" s="42"/>
      <c r="BP50" s="43"/>
      <c r="BQ50" s="42"/>
      <c r="BR50" s="221"/>
      <c r="BS50" s="78"/>
      <c r="BT50" s="78"/>
      <c r="BU50" s="78"/>
      <c r="BV50" s="78"/>
      <c r="BW50" s="78"/>
      <c r="BX50" s="78"/>
      <c r="BY50" s="78"/>
      <c r="BZ50" s="78"/>
      <c r="CA50" s="78"/>
      <c r="CB50" s="78"/>
      <c r="CC50" s="78"/>
      <c r="CD50" s="78"/>
      <c r="CE50" s="79"/>
    </row>
    <row r="51" spans="1:83" ht="34.5" customHeight="1" x14ac:dyDescent="0.2">
      <c r="A51" s="29">
        <f t="shared" si="0"/>
        <v>40</v>
      </c>
      <c r="B51" s="222"/>
      <c r="C51" s="79"/>
      <c r="D51" s="223"/>
      <c r="E51" s="78"/>
      <c r="F51" s="78"/>
      <c r="G51" s="78"/>
      <c r="H51" s="79"/>
      <c r="I51" s="218"/>
      <c r="J51" s="78"/>
      <c r="K51" s="78"/>
      <c r="L51" s="78"/>
      <c r="M51" s="78"/>
      <c r="N51" s="78"/>
      <c r="O51" s="78"/>
      <c r="P51" s="79"/>
      <c r="Q51" s="217"/>
      <c r="R51" s="78"/>
      <c r="S51" s="78"/>
      <c r="T51" s="78"/>
      <c r="U51" s="78"/>
      <c r="V51" s="78"/>
      <c r="W51" s="78"/>
      <c r="X51" s="78"/>
      <c r="Y51" s="78"/>
      <c r="Z51" s="79"/>
      <c r="AA51" s="218"/>
      <c r="AB51" s="78"/>
      <c r="AC51" s="78"/>
      <c r="AD51" s="79"/>
      <c r="AE51" s="217"/>
      <c r="AF51" s="78"/>
      <c r="AG51" s="78"/>
      <c r="AH51" s="79"/>
      <c r="AI51" s="218"/>
      <c r="AJ51" s="78"/>
      <c r="AK51" s="78"/>
      <c r="AL51" s="78"/>
      <c r="AM51" s="78"/>
      <c r="AN51" s="79"/>
      <c r="AO51" s="217"/>
      <c r="AP51" s="78"/>
      <c r="AQ51" s="79"/>
      <c r="AR51" s="218"/>
      <c r="AS51" s="78"/>
      <c r="AT51" s="79"/>
      <c r="AU51" s="219"/>
      <c r="AV51" s="78"/>
      <c r="AW51" s="79"/>
      <c r="AX51" s="220"/>
      <c r="AY51" s="79"/>
      <c r="AZ51" s="38"/>
      <c r="BA51" s="39"/>
      <c r="BB51" s="38"/>
      <c r="BC51" s="39"/>
      <c r="BD51" s="38"/>
      <c r="BE51" s="39"/>
      <c r="BF51" s="38"/>
      <c r="BG51" s="39"/>
      <c r="BH51" s="38"/>
      <c r="BI51" s="42"/>
      <c r="BJ51" s="43"/>
      <c r="BK51" s="42"/>
      <c r="BL51" s="43"/>
      <c r="BM51" s="42"/>
      <c r="BN51" s="43"/>
      <c r="BO51" s="42"/>
      <c r="BP51" s="43"/>
      <c r="BQ51" s="42"/>
      <c r="BR51" s="221"/>
      <c r="BS51" s="78"/>
      <c r="BT51" s="78"/>
      <c r="BU51" s="78"/>
      <c r="BV51" s="78"/>
      <c r="BW51" s="78"/>
      <c r="BX51" s="78"/>
      <c r="BY51" s="78"/>
      <c r="BZ51" s="78"/>
      <c r="CA51" s="78"/>
      <c r="CB51" s="78"/>
      <c r="CC51" s="78"/>
      <c r="CD51" s="78"/>
      <c r="CE51" s="79"/>
    </row>
    <row r="52" spans="1:83" ht="34.5" customHeight="1" x14ac:dyDescent="0.2">
      <c r="A52" s="29">
        <f t="shared" si="0"/>
        <v>41</v>
      </c>
      <c r="B52" s="222"/>
      <c r="C52" s="79"/>
      <c r="D52" s="223"/>
      <c r="E52" s="78"/>
      <c r="F52" s="78"/>
      <c r="G52" s="78"/>
      <c r="H52" s="79"/>
      <c r="I52" s="218"/>
      <c r="J52" s="78"/>
      <c r="K52" s="78"/>
      <c r="L52" s="78"/>
      <c r="M52" s="78"/>
      <c r="N52" s="78"/>
      <c r="O52" s="78"/>
      <c r="P52" s="79"/>
      <c r="Q52" s="217"/>
      <c r="R52" s="78"/>
      <c r="S52" s="78"/>
      <c r="T52" s="78"/>
      <c r="U52" s="78"/>
      <c r="V52" s="78"/>
      <c r="W52" s="78"/>
      <c r="X52" s="78"/>
      <c r="Y52" s="78"/>
      <c r="Z52" s="79"/>
      <c r="AA52" s="218"/>
      <c r="AB52" s="78"/>
      <c r="AC52" s="78"/>
      <c r="AD52" s="79"/>
      <c r="AE52" s="217"/>
      <c r="AF52" s="78"/>
      <c r="AG52" s="78"/>
      <c r="AH52" s="79"/>
      <c r="AI52" s="218"/>
      <c r="AJ52" s="78"/>
      <c r="AK52" s="78"/>
      <c r="AL52" s="78"/>
      <c r="AM52" s="78"/>
      <c r="AN52" s="79"/>
      <c r="AO52" s="217"/>
      <c r="AP52" s="78"/>
      <c r="AQ52" s="79"/>
      <c r="AR52" s="218"/>
      <c r="AS52" s="78"/>
      <c r="AT52" s="79"/>
      <c r="AU52" s="219"/>
      <c r="AV52" s="78"/>
      <c r="AW52" s="79"/>
      <c r="AX52" s="220"/>
      <c r="AY52" s="79"/>
      <c r="AZ52" s="38"/>
      <c r="BA52" s="39"/>
      <c r="BB52" s="38"/>
      <c r="BC52" s="39"/>
      <c r="BD52" s="38"/>
      <c r="BE52" s="39"/>
      <c r="BF52" s="38"/>
      <c r="BG52" s="39"/>
      <c r="BH52" s="38"/>
      <c r="BI52" s="42"/>
      <c r="BJ52" s="43"/>
      <c r="BK52" s="42"/>
      <c r="BL52" s="43"/>
      <c r="BM52" s="42"/>
      <c r="BN52" s="43"/>
      <c r="BO52" s="42"/>
      <c r="BP52" s="43"/>
      <c r="BQ52" s="42"/>
      <c r="BR52" s="221"/>
      <c r="BS52" s="78"/>
      <c r="BT52" s="78"/>
      <c r="BU52" s="78"/>
      <c r="BV52" s="78"/>
      <c r="BW52" s="78"/>
      <c r="BX52" s="78"/>
      <c r="BY52" s="78"/>
      <c r="BZ52" s="78"/>
      <c r="CA52" s="78"/>
      <c r="CB52" s="78"/>
      <c r="CC52" s="78"/>
      <c r="CD52" s="78"/>
      <c r="CE52" s="79"/>
    </row>
    <row r="53" spans="1:83" ht="34.5" customHeight="1" x14ac:dyDescent="0.2">
      <c r="A53" s="29">
        <f t="shared" si="0"/>
        <v>42</v>
      </c>
      <c r="B53" s="222"/>
      <c r="C53" s="79"/>
      <c r="D53" s="223"/>
      <c r="E53" s="78"/>
      <c r="F53" s="78"/>
      <c r="G53" s="78"/>
      <c r="H53" s="79"/>
      <c r="I53" s="218"/>
      <c r="J53" s="78"/>
      <c r="K53" s="78"/>
      <c r="L53" s="78"/>
      <c r="M53" s="78"/>
      <c r="N53" s="78"/>
      <c r="O53" s="78"/>
      <c r="P53" s="79"/>
      <c r="Q53" s="217"/>
      <c r="R53" s="78"/>
      <c r="S53" s="78"/>
      <c r="T53" s="78"/>
      <c r="U53" s="78"/>
      <c r="V53" s="78"/>
      <c r="W53" s="78"/>
      <c r="X53" s="78"/>
      <c r="Y53" s="78"/>
      <c r="Z53" s="79"/>
      <c r="AA53" s="218"/>
      <c r="AB53" s="78"/>
      <c r="AC53" s="78"/>
      <c r="AD53" s="79"/>
      <c r="AE53" s="217"/>
      <c r="AF53" s="78"/>
      <c r="AG53" s="78"/>
      <c r="AH53" s="79"/>
      <c r="AI53" s="218"/>
      <c r="AJ53" s="78"/>
      <c r="AK53" s="78"/>
      <c r="AL53" s="78"/>
      <c r="AM53" s="78"/>
      <c r="AN53" s="79"/>
      <c r="AO53" s="217"/>
      <c r="AP53" s="78"/>
      <c r="AQ53" s="79"/>
      <c r="AR53" s="218"/>
      <c r="AS53" s="78"/>
      <c r="AT53" s="79"/>
      <c r="AU53" s="219"/>
      <c r="AV53" s="78"/>
      <c r="AW53" s="79"/>
      <c r="AX53" s="220"/>
      <c r="AY53" s="79"/>
      <c r="AZ53" s="38"/>
      <c r="BA53" s="39"/>
      <c r="BB53" s="38"/>
      <c r="BC53" s="39"/>
      <c r="BD53" s="38"/>
      <c r="BE53" s="39"/>
      <c r="BF53" s="38"/>
      <c r="BG53" s="39"/>
      <c r="BH53" s="38"/>
      <c r="BI53" s="42"/>
      <c r="BJ53" s="43"/>
      <c r="BK53" s="42"/>
      <c r="BL53" s="43"/>
      <c r="BM53" s="42"/>
      <c r="BN53" s="43"/>
      <c r="BO53" s="42"/>
      <c r="BP53" s="43"/>
      <c r="BQ53" s="42"/>
      <c r="BR53" s="221"/>
      <c r="BS53" s="78"/>
      <c r="BT53" s="78"/>
      <c r="BU53" s="78"/>
      <c r="BV53" s="78"/>
      <c r="BW53" s="78"/>
      <c r="BX53" s="78"/>
      <c r="BY53" s="78"/>
      <c r="BZ53" s="78"/>
      <c r="CA53" s="78"/>
      <c r="CB53" s="78"/>
      <c r="CC53" s="78"/>
      <c r="CD53" s="78"/>
      <c r="CE53" s="79"/>
    </row>
    <row r="54" spans="1:83" ht="34.5" customHeight="1" x14ac:dyDescent="0.2">
      <c r="A54" s="29">
        <f t="shared" si="0"/>
        <v>43</v>
      </c>
      <c r="B54" s="222"/>
      <c r="C54" s="79"/>
      <c r="D54" s="223"/>
      <c r="E54" s="78"/>
      <c r="F54" s="78"/>
      <c r="G54" s="78"/>
      <c r="H54" s="79"/>
      <c r="I54" s="218"/>
      <c r="J54" s="78"/>
      <c r="K54" s="78"/>
      <c r="L54" s="78"/>
      <c r="M54" s="78"/>
      <c r="N54" s="78"/>
      <c r="O54" s="78"/>
      <c r="P54" s="79"/>
      <c r="Q54" s="217"/>
      <c r="R54" s="78"/>
      <c r="S54" s="78"/>
      <c r="T54" s="78"/>
      <c r="U54" s="78"/>
      <c r="V54" s="78"/>
      <c r="W54" s="78"/>
      <c r="X54" s="78"/>
      <c r="Y54" s="78"/>
      <c r="Z54" s="79"/>
      <c r="AA54" s="218"/>
      <c r="AB54" s="78"/>
      <c r="AC54" s="78"/>
      <c r="AD54" s="79"/>
      <c r="AE54" s="217"/>
      <c r="AF54" s="78"/>
      <c r="AG54" s="78"/>
      <c r="AH54" s="79"/>
      <c r="AI54" s="218"/>
      <c r="AJ54" s="78"/>
      <c r="AK54" s="78"/>
      <c r="AL54" s="78"/>
      <c r="AM54" s="78"/>
      <c r="AN54" s="79"/>
      <c r="AO54" s="217"/>
      <c r="AP54" s="78"/>
      <c r="AQ54" s="79"/>
      <c r="AR54" s="218"/>
      <c r="AS54" s="78"/>
      <c r="AT54" s="79"/>
      <c r="AU54" s="219"/>
      <c r="AV54" s="78"/>
      <c r="AW54" s="79"/>
      <c r="AX54" s="220"/>
      <c r="AY54" s="79"/>
      <c r="AZ54" s="38"/>
      <c r="BA54" s="39"/>
      <c r="BB54" s="38"/>
      <c r="BC54" s="39"/>
      <c r="BD54" s="38"/>
      <c r="BE54" s="39"/>
      <c r="BF54" s="38"/>
      <c r="BG54" s="39"/>
      <c r="BH54" s="38"/>
      <c r="BI54" s="42"/>
      <c r="BJ54" s="43"/>
      <c r="BK54" s="42"/>
      <c r="BL54" s="43"/>
      <c r="BM54" s="42"/>
      <c r="BN54" s="43"/>
      <c r="BO54" s="42"/>
      <c r="BP54" s="43"/>
      <c r="BQ54" s="42"/>
      <c r="BR54" s="221"/>
      <c r="BS54" s="78"/>
      <c r="BT54" s="78"/>
      <c r="BU54" s="78"/>
      <c r="BV54" s="78"/>
      <c r="BW54" s="78"/>
      <c r="BX54" s="78"/>
      <c r="BY54" s="78"/>
      <c r="BZ54" s="78"/>
      <c r="CA54" s="78"/>
      <c r="CB54" s="78"/>
      <c r="CC54" s="78"/>
      <c r="CD54" s="78"/>
      <c r="CE54" s="79"/>
    </row>
    <row r="55" spans="1:83" ht="34.5" customHeight="1" x14ac:dyDescent="0.2">
      <c r="A55" s="29">
        <f t="shared" si="0"/>
        <v>44</v>
      </c>
      <c r="B55" s="222"/>
      <c r="C55" s="79"/>
      <c r="D55" s="223"/>
      <c r="E55" s="78"/>
      <c r="F55" s="78"/>
      <c r="G55" s="78"/>
      <c r="H55" s="79"/>
      <c r="I55" s="218"/>
      <c r="J55" s="78"/>
      <c r="K55" s="78"/>
      <c r="L55" s="78"/>
      <c r="M55" s="78"/>
      <c r="N55" s="78"/>
      <c r="O55" s="78"/>
      <c r="P55" s="79"/>
      <c r="Q55" s="217"/>
      <c r="R55" s="78"/>
      <c r="S55" s="78"/>
      <c r="T55" s="78"/>
      <c r="U55" s="78"/>
      <c r="V55" s="78"/>
      <c r="W55" s="78"/>
      <c r="X55" s="78"/>
      <c r="Y55" s="78"/>
      <c r="Z55" s="79"/>
      <c r="AA55" s="218"/>
      <c r="AB55" s="78"/>
      <c r="AC55" s="78"/>
      <c r="AD55" s="79"/>
      <c r="AE55" s="217"/>
      <c r="AF55" s="78"/>
      <c r="AG55" s="78"/>
      <c r="AH55" s="79"/>
      <c r="AI55" s="218"/>
      <c r="AJ55" s="78"/>
      <c r="AK55" s="78"/>
      <c r="AL55" s="78"/>
      <c r="AM55" s="78"/>
      <c r="AN55" s="79"/>
      <c r="AO55" s="217"/>
      <c r="AP55" s="78"/>
      <c r="AQ55" s="79"/>
      <c r="AR55" s="218"/>
      <c r="AS55" s="78"/>
      <c r="AT55" s="79"/>
      <c r="AU55" s="219"/>
      <c r="AV55" s="78"/>
      <c r="AW55" s="79"/>
      <c r="AX55" s="220"/>
      <c r="AY55" s="79"/>
      <c r="AZ55" s="38"/>
      <c r="BA55" s="39"/>
      <c r="BB55" s="38"/>
      <c r="BC55" s="39"/>
      <c r="BD55" s="38"/>
      <c r="BE55" s="39"/>
      <c r="BF55" s="38"/>
      <c r="BG55" s="39"/>
      <c r="BH55" s="38"/>
      <c r="BI55" s="42"/>
      <c r="BJ55" s="43"/>
      <c r="BK55" s="42"/>
      <c r="BL55" s="43"/>
      <c r="BM55" s="42"/>
      <c r="BN55" s="43"/>
      <c r="BO55" s="42"/>
      <c r="BP55" s="43"/>
      <c r="BQ55" s="42"/>
      <c r="BR55" s="221"/>
      <c r="BS55" s="78"/>
      <c r="BT55" s="78"/>
      <c r="BU55" s="78"/>
      <c r="BV55" s="78"/>
      <c r="BW55" s="78"/>
      <c r="BX55" s="78"/>
      <c r="BY55" s="78"/>
      <c r="BZ55" s="78"/>
      <c r="CA55" s="78"/>
      <c r="CB55" s="78"/>
      <c r="CC55" s="78"/>
      <c r="CD55" s="78"/>
      <c r="CE55" s="79"/>
    </row>
    <row r="56" spans="1:83" ht="34.5" customHeight="1" x14ac:dyDescent="0.2">
      <c r="A56" s="29">
        <f t="shared" si="0"/>
        <v>45</v>
      </c>
      <c r="B56" s="222"/>
      <c r="C56" s="79"/>
      <c r="D56" s="223"/>
      <c r="E56" s="78"/>
      <c r="F56" s="78"/>
      <c r="G56" s="78"/>
      <c r="H56" s="79"/>
      <c r="I56" s="218"/>
      <c r="J56" s="78"/>
      <c r="K56" s="78"/>
      <c r="L56" s="78"/>
      <c r="M56" s="78"/>
      <c r="N56" s="78"/>
      <c r="O56" s="78"/>
      <c r="P56" s="79"/>
      <c r="Q56" s="217"/>
      <c r="R56" s="78"/>
      <c r="S56" s="78"/>
      <c r="T56" s="78"/>
      <c r="U56" s="78"/>
      <c r="V56" s="78"/>
      <c r="W56" s="78"/>
      <c r="X56" s="78"/>
      <c r="Y56" s="78"/>
      <c r="Z56" s="79"/>
      <c r="AA56" s="218"/>
      <c r="AB56" s="78"/>
      <c r="AC56" s="78"/>
      <c r="AD56" s="79"/>
      <c r="AE56" s="217"/>
      <c r="AF56" s="78"/>
      <c r="AG56" s="78"/>
      <c r="AH56" s="79"/>
      <c r="AI56" s="218"/>
      <c r="AJ56" s="78"/>
      <c r="AK56" s="78"/>
      <c r="AL56" s="78"/>
      <c r="AM56" s="78"/>
      <c r="AN56" s="79"/>
      <c r="AO56" s="217"/>
      <c r="AP56" s="78"/>
      <c r="AQ56" s="79"/>
      <c r="AR56" s="218"/>
      <c r="AS56" s="78"/>
      <c r="AT56" s="79"/>
      <c r="AU56" s="219"/>
      <c r="AV56" s="78"/>
      <c r="AW56" s="79"/>
      <c r="AX56" s="220"/>
      <c r="AY56" s="79"/>
      <c r="AZ56" s="38"/>
      <c r="BA56" s="39"/>
      <c r="BB56" s="38"/>
      <c r="BC56" s="39"/>
      <c r="BD56" s="38"/>
      <c r="BE56" s="39"/>
      <c r="BF56" s="38"/>
      <c r="BG56" s="39"/>
      <c r="BH56" s="38"/>
      <c r="BI56" s="42"/>
      <c r="BJ56" s="43"/>
      <c r="BK56" s="42"/>
      <c r="BL56" s="43"/>
      <c r="BM56" s="42"/>
      <c r="BN56" s="43"/>
      <c r="BO56" s="42"/>
      <c r="BP56" s="43"/>
      <c r="BQ56" s="42"/>
      <c r="BR56" s="221"/>
      <c r="BS56" s="78"/>
      <c r="BT56" s="78"/>
      <c r="BU56" s="78"/>
      <c r="BV56" s="78"/>
      <c r="BW56" s="78"/>
      <c r="BX56" s="78"/>
      <c r="BY56" s="78"/>
      <c r="BZ56" s="78"/>
      <c r="CA56" s="78"/>
      <c r="CB56" s="78"/>
      <c r="CC56" s="78"/>
      <c r="CD56" s="78"/>
      <c r="CE56" s="79"/>
    </row>
    <row r="57" spans="1:83" ht="34.5" customHeight="1" x14ac:dyDescent="0.2">
      <c r="A57" s="29">
        <f t="shared" si="0"/>
        <v>46</v>
      </c>
      <c r="B57" s="222"/>
      <c r="C57" s="79"/>
      <c r="D57" s="223"/>
      <c r="E57" s="78"/>
      <c r="F57" s="78"/>
      <c r="G57" s="78"/>
      <c r="H57" s="79"/>
      <c r="I57" s="218"/>
      <c r="J57" s="78"/>
      <c r="K57" s="78"/>
      <c r="L57" s="78"/>
      <c r="M57" s="78"/>
      <c r="N57" s="78"/>
      <c r="O57" s="78"/>
      <c r="P57" s="79"/>
      <c r="Q57" s="217"/>
      <c r="R57" s="78"/>
      <c r="S57" s="78"/>
      <c r="T57" s="78"/>
      <c r="U57" s="78"/>
      <c r="V57" s="78"/>
      <c r="W57" s="78"/>
      <c r="X57" s="78"/>
      <c r="Y57" s="78"/>
      <c r="Z57" s="79"/>
      <c r="AA57" s="218"/>
      <c r="AB57" s="78"/>
      <c r="AC57" s="78"/>
      <c r="AD57" s="79"/>
      <c r="AE57" s="217"/>
      <c r="AF57" s="78"/>
      <c r="AG57" s="78"/>
      <c r="AH57" s="79"/>
      <c r="AI57" s="218"/>
      <c r="AJ57" s="78"/>
      <c r="AK57" s="78"/>
      <c r="AL57" s="78"/>
      <c r="AM57" s="78"/>
      <c r="AN57" s="79"/>
      <c r="AO57" s="217"/>
      <c r="AP57" s="78"/>
      <c r="AQ57" s="79"/>
      <c r="AR57" s="218"/>
      <c r="AS57" s="78"/>
      <c r="AT57" s="79"/>
      <c r="AU57" s="219"/>
      <c r="AV57" s="78"/>
      <c r="AW57" s="79"/>
      <c r="AX57" s="220"/>
      <c r="AY57" s="79"/>
      <c r="AZ57" s="38"/>
      <c r="BA57" s="39"/>
      <c r="BB57" s="38"/>
      <c r="BC57" s="39"/>
      <c r="BD57" s="38"/>
      <c r="BE57" s="39"/>
      <c r="BF57" s="38"/>
      <c r="BG57" s="39"/>
      <c r="BH57" s="38"/>
      <c r="BI57" s="42"/>
      <c r="BJ57" s="43"/>
      <c r="BK57" s="42"/>
      <c r="BL57" s="43"/>
      <c r="BM57" s="42"/>
      <c r="BN57" s="43"/>
      <c r="BO57" s="42"/>
      <c r="BP57" s="43"/>
      <c r="BQ57" s="42"/>
      <c r="BR57" s="221"/>
      <c r="BS57" s="78"/>
      <c r="BT57" s="78"/>
      <c r="BU57" s="78"/>
      <c r="BV57" s="78"/>
      <c r="BW57" s="78"/>
      <c r="BX57" s="78"/>
      <c r="BY57" s="78"/>
      <c r="BZ57" s="78"/>
      <c r="CA57" s="78"/>
      <c r="CB57" s="78"/>
      <c r="CC57" s="78"/>
      <c r="CD57" s="78"/>
      <c r="CE57" s="79"/>
    </row>
    <row r="58" spans="1:83" ht="34.5" customHeight="1" x14ac:dyDescent="0.2">
      <c r="A58" s="29">
        <f t="shared" si="0"/>
        <v>47</v>
      </c>
      <c r="B58" s="222"/>
      <c r="C58" s="79"/>
      <c r="D58" s="223"/>
      <c r="E58" s="78"/>
      <c r="F58" s="78"/>
      <c r="G58" s="78"/>
      <c r="H58" s="79"/>
      <c r="I58" s="218"/>
      <c r="J58" s="78"/>
      <c r="K58" s="78"/>
      <c r="L58" s="78"/>
      <c r="M58" s="78"/>
      <c r="N58" s="78"/>
      <c r="O58" s="78"/>
      <c r="P58" s="79"/>
      <c r="Q58" s="217"/>
      <c r="R58" s="78"/>
      <c r="S58" s="78"/>
      <c r="T58" s="78"/>
      <c r="U58" s="78"/>
      <c r="V58" s="78"/>
      <c r="W58" s="78"/>
      <c r="X58" s="78"/>
      <c r="Y58" s="78"/>
      <c r="Z58" s="79"/>
      <c r="AA58" s="218"/>
      <c r="AB58" s="78"/>
      <c r="AC58" s="78"/>
      <c r="AD58" s="79"/>
      <c r="AE58" s="217"/>
      <c r="AF58" s="78"/>
      <c r="AG58" s="78"/>
      <c r="AH58" s="79"/>
      <c r="AI58" s="218"/>
      <c r="AJ58" s="78"/>
      <c r="AK58" s="78"/>
      <c r="AL58" s="78"/>
      <c r="AM58" s="78"/>
      <c r="AN58" s="79"/>
      <c r="AO58" s="217"/>
      <c r="AP58" s="78"/>
      <c r="AQ58" s="79"/>
      <c r="AR58" s="218"/>
      <c r="AS58" s="78"/>
      <c r="AT58" s="79"/>
      <c r="AU58" s="219"/>
      <c r="AV58" s="78"/>
      <c r="AW58" s="79"/>
      <c r="AX58" s="220"/>
      <c r="AY58" s="79"/>
      <c r="AZ58" s="38"/>
      <c r="BA58" s="39"/>
      <c r="BB58" s="38"/>
      <c r="BC58" s="39"/>
      <c r="BD58" s="38"/>
      <c r="BE58" s="39"/>
      <c r="BF58" s="38"/>
      <c r="BG58" s="39"/>
      <c r="BH58" s="38"/>
      <c r="BI58" s="42"/>
      <c r="BJ58" s="43"/>
      <c r="BK58" s="42"/>
      <c r="BL58" s="43"/>
      <c r="BM58" s="42"/>
      <c r="BN58" s="43"/>
      <c r="BO58" s="42"/>
      <c r="BP58" s="43"/>
      <c r="BQ58" s="42"/>
      <c r="BR58" s="221"/>
      <c r="BS58" s="78"/>
      <c r="BT58" s="78"/>
      <c r="BU58" s="78"/>
      <c r="BV58" s="78"/>
      <c r="BW58" s="78"/>
      <c r="BX58" s="78"/>
      <c r="BY58" s="78"/>
      <c r="BZ58" s="78"/>
      <c r="CA58" s="78"/>
      <c r="CB58" s="78"/>
      <c r="CC58" s="78"/>
      <c r="CD58" s="78"/>
      <c r="CE58" s="79"/>
    </row>
    <row r="59" spans="1:83" ht="34.5" customHeight="1" x14ac:dyDescent="0.2">
      <c r="A59" s="29">
        <f t="shared" si="0"/>
        <v>48</v>
      </c>
      <c r="B59" s="222"/>
      <c r="C59" s="79"/>
      <c r="D59" s="223"/>
      <c r="E59" s="78"/>
      <c r="F59" s="78"/>
      <c r="G59" s="78"/>
      <c r="H59" s="79"/>
      <c r="I59" s="218"/>
      <c r="J59" s="78"/>
      <c r="K59" s="78"/>
      <c r="L59" s="78"/>
      <c r="M59" s="78"/>
      <c r="N59" s="78"/>
      <c r="O59" s="78"/>
      <c r="P59" s="79"/>
      <c r="Q59" s="217"/>
      <c r="R59" s="78"/>
      <c r="S59" s="78"/>
      <c r="T59" s="78"/>
      <c r="U59" s="78"/>
      <c r="V59" s="78"/>
      <c r="W59" s="78"/>
      <c r="X59" s="78"/>
      <c r="Y59" s="78"/>
      <c r="Z59" s="79"/>
      <c r="AA59" s="218"/>
      <c r="AB59" s="78"/>
      <c r="AC59" s="78"/>
      <c r="AD59" s="79"/>
      <c r="AE59" s="217"/>
      <c r="AF59" s="78"/>
      <c r="AG59" s="78"/>
      <c r="AH59" s="79"/>
      <c r="AI59" s="218"/>
      <c r="AJ59" s="78"/>
      <c r="AK59" s="78"/>
      <c r="AL59" s="78"/>
      <c r="AM59" s="78"/>
      <c r="AN59" s="79"/>
      <c r="AO59" s="217"/>
      <c r="AP59" s="78"/>
      <c r="AQ59" s="79"/>
      <c r="AR59" s="218"/>
      <c r="AS59" s="78"/>
      <c r="AT59" s="79"/>
      <c r="AU59" s="219"/>
      <c r="AV59" s="78"/>
      <c r="AW59" s="79"/>
      <c r="AX59" s="220"/>
      <c r="AY59" s="79"/>
      <c r="AZ59" s="38"/>
      <c r="BA59" s="39"/>
      <c r="BB59" s="38"/>
      <c r="BC59" s="39"/>
      <c r="BD59" s="38"/>
      <c r="BE59" s="39"/>
      <c r="BF59" s="38"/>
      <c r="BG59" s="39"/>
      <c r="BH59" s="38"/>
      <c r="BI59" s="42"/>
      <c r="BJ59" s="43"/>
      <c r="BK59" s="42"/>
      <c r="BL59" s="43"/>
      <c r="BM59" s="42"/>
      <c r="BN59" s="43"/>
      <c r="BO59" s="42"/>
      <c r="BP59" s="43"/>
      <c r="BQ59" s="42"/>
      <c r="BR59" s="221"/>
      <c r="BS59" s="78"/>
      <c r="BT59" s="78"/>
      <c r="BU59" s="78"/>
      <c r="BV59" s="78"/>
      <c r="BW59" s="78"/>
      <c r="BX59" s="78"/>
      <c r="BY59" s="78"/>
      <c r="BZ59" s="78"/>
      <c r="CA59" s="78"/>
      <c r="CB59" s="78"/>
      <c r="CC59" s="78"/>
      <c r="CD59" s="78"/>
      <c r="CE59" s="79"/>
    </row>
    <row r="60" spans="1:83" ht="34.5" customHeight="1" x14ac:dyDescent="0.2">
      <c r="A60" s="29">
        <f t="shared" si="0"/>
        <v>49</v>
      </c>
      <c r="B60" s="222"/>
      <c r="C60" s="79"/>
      <c r="D60" s="223"/>
      <c r="E60" s="78"/>
      <c r="F60" s="78"/>
      <c r="G60" s="78"/>
      <c r="H60" s="79"/>
      <c r="I60" s="218"/>
      <c r="J60" s="78"/>
      <c r="K60" s="78"/>
      <c r="L60" s="78"/>
      <c r="M60" s="78"/>
      <c r="N60" s="78"/>
      <c r="O60" s="78"/>
      <c r="P60" s="79"/>
      <c r="Q60" s="217"/>
      <c r="R60" s="78"/>
      <c r="S60" s="78"/>
      <c r="T60" s="78"/>
      <c r="U60" s="78"/>
      <c r="V60" s="78"/>
      <c r="W60" s="78"/>
      <c r="X60" s="78"/>
      <c r="Y60" s="78"/>
      <c r="Z60" s="79"/>
      <c r="AA60" s="218"/>
      <c r="AB60" s="78"/>
      <c r="AC60" s="78"/>
      <c r="AD60" s="79"/>
      <c r="AE60" s="217"/>
      <c r="AF60" s="78"/>
      <c r="AG60" s="78"/>
      <c r="AH60" s="79"/>
      <c r="AI60" s="218"/>
      <c r="AJ60" s="78"/>
      <c r="AK60" s="78"/>
      <c r="AL60" s="78"/>
      <c r="AM60" s="78"/>
      <c r="AN60" s="79"/>
      <c r="AO60" s="217"/>
      <c r="AP60" s="78"/>
      <c r="AQ60" s="79"/>
      <c r="AR60" s="218"/>
      <c r="AS60" s="78"/>
      <c r="AT60" s="79"/>
      <c r="AU60" s="219"/>
      <c r="AV60" s="78"/>
      <c r="AW60" s="79"/>
      <c r="AX60" s="220"/>
      <c r="AY60" s="79"/>
      <c r="AZ60" s="38"/>
      <c r="BA60" s="39"/>
      <c r="BB60" s="38"/>
      <c r="BC60" s="39"/>
      <c r="BD60" s="38"/>
      <c r="BE60" s="39"/>
      <c r="BF60" s="38"/>
      <c r="BG60" s="39"/>
      <c r="BH60" s="38"/>
      <c r="BI60" s="42"/>
      <c r="BJ60" s="43"/>
      <c r="BK60" s="42"/>
      <c r="BL60" s="43"/>
      <c r="BM60" s="42"/>
      <c r="BN60" s="43"/>
      <c r="BO60" s="42"/>
      <c r="BP60" s="43"/>
      <c r="BQ60" s="42"/>
      <c r="BR60" s="221"/>
      <c r="BS60" s="78"/>
      <c r="BT60" s="78"/>
      <c r="BU60" s="78"/>
      <c r="BV60" s="78"/>
      <c r="BW60" s="78"/>
      <c r="BX60" s="78"/>
      <c r="BY60" s="78"/>
      <c r="BZ60" s="78"/>
      <c r="CA60" s="78"/>
      <c r="CB60" s="78"/>
      <c r="CC60" s="78"/>
      <c r="CD60" s="78"/>
      <c r="CE60" s="79"/>
    </row>
    <row r="61" spans="1:83" ht="34.5" customHeight="1" x14ac:dyDescent="0.2">
      <c r="A61" s="29">
        <f t="shared" si="0"/>
        <v>50</v>
      </c>
      <c r="B61" s="222"/>
      <c r="C61" s="79"/>
      <c r="D61" s="223"/>
      <c r="E61" s="78"/>
      <c r="F61" s="78"/>
      <c r="G61" s="78"/>
      <c r="H61" s="79"/>
      <c r="I61" s="218"/>
      <c r="J61" s="78"/>
      <c r="K61" s="78"/>
      <c r="L61" s="78"/>
      <c r="M61" s="78"/>
      <c r="N61" s="78"/>
      <c r="O61" s="78"/>
      <c r="P61" s="79"/>
      <c r="Q61" s="217"/>
      <c r="R61" s="78"/>
      <c r="S61" s="78"/>
      <c r="T61" s="78"/>
      <c r="U61" s="78"/>
      <c r="V61" s="78"/>
      <c r="W61" s="78"/>
      <c r="X61" s="78"/>
      <c r="Y61" s="78"/>
      <c r="Z61" s="79"/>
      <c r="AA61" s="218"/>
      <c r="AB61" s="78"/>
      <c r="AC61" s="78"/>
      <c r="AD61" s="79"/>
      <c r="AE61" s="217"/>
      <c r="AF61" s="78"/>
      <c r="AG61" s="78"/>
      <c r="AH61" s="79"/>
      <c r="AI61" s="218"/>
      <c r="AJ61" s="78"/>
      <c r="AK61" s="78"/>
      <c r="AL61" s="78"/>
      <c r="AM61" s="78"/>
      <c r="AN61" s="79"/>
      <c r="AO61" s="217"/>
      <c r="AP61" s="78"/>
      <c r="AQ61" s="79"/>
      <c r="AR61" s="218"/>
      <c r="AS61" s="78"/>
      <c r="AT61" s="79"/>
      <c r="AU61" s="219"/>
      <c r="AV61" s="78"/>
      <c r="AW61" s="79"/>
      <c r="AX61" s="220"/>
      <c r="AY61" s="79"/>
      <c r="AZ61" s="38"/>
      <c r="BA61" s="39"/>
      <c r="BB61" s="38"/>
      <c r="BC61" s="39"/>
      <c r="BD61" s="38"/>
      <c r="BE61" s="39"/>
      <c r="BF61" s="38"/>
      <c r="BG61" s="39"/>
      <c r="BH61" s="38"/>
      <c r="BI61" s="42"/>
      <c r="BJ61" s="43"/>
      <c r="BK61" s="42"/>
      <c r="BL61" s="43"/>
      <c r="BM61" s="42"/>
      <c r="BN61" s="43"/>
      <c r="BO61" s="42"/>
      <c r="BP61" s="43"/>
      <c r="BQ61" s="42"/>
      <c r="BR61" s="221"/>
      <c r="BS61" s="78"/>
      <c r="BT61" s="78"/>
      <c r="BU61" s="78"/>
      <c r="BV61" s="78"/>
      <c r="BW61" s="78"/>
      <c r="BX61" s="78"/>
      <c r="BY61" s="78"/>
      <c r="BZ61" s="78"/>
      <c r="CA61" s="78"/>
      <c r="CB61" s="78"/>
      <c r="CC61" s="78"/>
      <c r="CD61" s="78"/>
      <c r="CE61" s="79"/>
    </row>
    <row r="62" spans="1:83" ht="34.5" customHeight="1" x14ac:dyDescent="0.2">
      <c r="A62" s="29">
        <f t="shared" si="0"/>
        <v>51</v>
      </c>
      <c r="B62" s="222"/>
      <c r="C62" s="79"/>
      <c r="D62" s="223"/>
      <c r="E62" s="78"/>
      <c r="F62" s="78"/>
      <c r="G62" s="78"/>
      <c r="H62" s="79"/>
      <c r="I62" s="218"/>
      <c r="J62" s="78"/>
      <c r="K62" s="78"/>
      <c r="L62" s="78"/>
      <c r="M62" s="78"/>
      <c r="N62" s="78"/>
      <c r="O62" s="78"/>
      <c r="P62" s="79"/>
      <c r="Q62" s="217"/>
      <c r="R62" s="78"/>
      <c r="S62" s="78"/>
      <c r="T62" s="78"/>
      <c r="U62" s="78"/>
      <c r="V62" s="78"/>
      <c r="W62" s="78"/>
      <c r="X62" s="78"/>
      <c r="Y62" s="78"/>
      <c r="Z62" s="79"/>
      <c r="AA62" s="218"/>
      <c r="AB62" s="78"/>
      <c r="AC62" s="78"/>
      <c r="AD62" s="79"/>
      <c r="AE62" s="217"/>
      <c r="AF62" s="78"/>
      <c r="AG62" s="78"/>
      <c r="AH62" s="79"/>
      <c r="AI62" s="218"/>
      <c r="AJ62" s="78"/>
      <c r="AK62" s="78"/>
      <c r="AL62" s="78"/>
      <c r="AM62" s="78"/>
      <c r="AN62" s="79"/>
      <c r="AO62" s="217"/>
      <c r="AP62" s="78"/>
      <c r="AQ62" s="79"/>
      <c r="AR62" s="218"/>
      <c r="AS62" s="78"/>
      <c r="AT62" s="79"/>
      <c r="AU62" s="219"/>
      <c r="AV62" s="78"/>
      <c r="AW62" s="79"/>
      <c r="AX62" s="220"/>
      <c r="AY62" s="79"/>
      <c r="AZ62" s="38"/>
      <c r="BA62" s="39"/>
      <c r="BB62" s="38"/>
      <c r="BC62" s="39"/>
      <c r="BD62" s="38"/>
      <c r="BE62" s="39"/>
      <c r="BF62" s="38"/>
      <c r="BG62" s="39"/>
      <c r="BH62" s="38"/>
      <c r="BI62" s="42"/>
      <c r="BJ62" s="43"/>
      <c r="BK62" s="42"/>
      <c r="BL62" s="43"/>
      <c r="BM62" s="42"/>
      <c r="BN62" s="43"/>
      <c r="BO62" s="42"/>
      <c r="BP62" s="43"/>
      <c r="BQ62" s="42"/>
      <c r="BR62" s="221"/>
      <c r="BS62" s="78"/>
      <c r="BT62" s="78"/>
      <c r="BU62" s="78"/>
      <c r="BV62" s="78"/>
      <c r="BW62" s="78"/>
      <c r="BX62" s="78"/>
      <c r="BY62" s="78"/>
      <c r="BZ62" s="78"/>
      <c r="CA62" s="78"/>
      <c r="CB62" s="78"/>
      <c r="CC62" s="78"/>
      <c r="CD62" s="78"/>
      <c r="CE62" s="79"/>
    </row>
    <row r="63" spans="1:83" ht="34.5" customHeight="1" x14ac:dyDescent="0.2">
      <c r="A63" s="29">
        <f t="shared" si="0"/>
        <v>52</v>
      </c>
      <c r="B63" s="222"/>
      <c r="C63" s="79"/>
      <c r="D63" s="223"/>
      <c r="E63" s="78"/>
      <c r="F63" s="78"/>
      <c r="G63" s="78"/>
      <c r="H63" s="79"/>
      <c r="I63" s="218"/>
      <c r="J63" s="78"/>
      <c r="K63" s="78"/>
      <c r="L63" s="78"/>
      <c r="M63" s="78"/>
      <c r="N63" s="78"/>
      <c r="O63" s="78"/>
      <c r="P63" s="79"/>
      <c r="Q63" s="217"/>
      <c r="R63" s="78"/>
      <c r="S63" s="78"/>
      <c r="T63" s="78"/>
      <c r="U63" s="78"/>
      <c r="V63" s="78"/>
      <c r="W63" s="78"/>
      <c r="X63" s="78"/>
      <c r="Y63" s="78"/>
      <c r="Z63" s="79"/>
      <c r="AA63" s="218"/>
      <c r="AB63" s="78"/>
      <c r="AC63" s="78"/>
      <c r="AD63" s="79"/>
      <c r="AE63" s="217"/>
      <c r="AF63" s="78"/>
      <c r="AG63" s="78"/>
      <c r="AH63" s="79"/>
      <c r="AI63" s="218"/>
      <c r="AJ63" s="78"/>
      <c r="AK63" s="78"/>
      <c r="AL63" s="78"/>
      <c r="AM63" s="78"/>
      <c r="AN63" s="79"/>
      <c r="AO63" s="217"/>
      <c r="AP63" s="78"/>
      <c r="AQ63" s="79"/>
      <c r="AR63" s="218"/>
      <c r="AS63" s="78"/>
      <c r="AT63" s="79"/>
      <c r="AU63" s="219"/>
      <c r="AV63" s="78"/>
      <c r="AW63" s="79"/>
      <c r="AX63" s="220"/>
      <c r="AY63" s="79"/>
      <c r="AZ63" s="38"/>
      <c r="BA63" s="39"/>
      <c r="BB63" s="38"/>
      <c r="BC63" s="39"/>
      <c r="BD63" s="38"/>
      <c r="BE63" s="39"/>
      <c r="BF63" s="38"/>
      <c r="BG63" s="39"/>
      <c r="BH63" s="38"/>
      <c r="BI63" s="42"/>
      <c r="BJ63" s="43"/>
      <c r="BK63" s="42"/>
      <c r="BL63" s="43"/>
      <c r="BM63" s="42"/>
      <c r="BN63" s="43"/>
      <c r="BO63" s="42"/>
      <c r="BP63" s="43"/>
      <c r="BQ63" s="42"/>
      <c r="BR63" s="221"/>
      <c r="BS63" s="78"/>
      <c r="BT63" s="78"/>
      <c r="BU63" s="78"/>
      <c r="BV63" s="78"/>
      <c r="BW63" s="78"/>
      <c r="BX63" s="78"/>
      <c r="BY63" s="78"/>
      <c r="BZ63" s="78"/>
      <c r="CA63" s="78"/>
      <c r="CB63" s="78"/>
      <c r="CC63" s="78"/>
      <c r="CD63" s="78"/>
      <c r="CE63" s="79"/>
    </row>
    <row r="64" spans="1:83" ht="34.5" customHeight="1" x14ac:dyDescent="0.2">
      <c r="A64" s="29">
        <f t="shared" si="0"/>
        <v>53</v>
      </c>
      <c r="B64" s="222"/>
      <c r="C64" s="79"/>
      <c r="D64" s="223"/>
      <c r="E64" s="78"/>
      <c r="F64" s="78"/>
      <c r="G64" s="78"/>
      <c r="H64" s="79"/>
      <c r="I64" s="218"/>
      <c r="J64" s="78"/>
      <c r="K64" s="78"/>
      <c r="L64" s="78"/>
      <c r="M64" s="78"/>
      <c r="N64" s="78"/>
      <c r="O64" s="78"/>
      <c r="P64" s="79"/>
      <c r="Q64" s="217"/>
      <c r="R64" s="78"/>
      <c r="S64" s="78"/>
      <c r="T64" s="78"/>
      <c r="U64" s="78"/>
      <c r="V64" s="78"/>
      <c r="W64" s="78"/>
      <c r="X64" s="78"/>
      <c r="Y64" s="78"/>
      <c r="Z64" s="79"/>
      <c r="AA64" s="218"/>
      <c r="AB64" s="78"/>
      <c r="AC64" s="78"/>
      <c r="AD64" s="79"/>
      <c r="AE64" s="217"/>
      <c r="AF64" s="78"/>
      <c r="AG64" s="78"/>
      <c r="AH64" s="79"/>
      <c r="AI64" s="218"/>
      <c r="AJ64" s="78"/>
      <c r="AK64" s="78"/>
      <c r="AL64" s="78"/>
      <c r="AM64" s="78"/>
      <c r="AN64" s="79"/>
      <c r="AO64" s="217"/>
      <c r="AP64" s="78"/>
      <c r="AQ64" s="79"/>
      <c r="AR64" s="218"/>
      <c r="AS64" s="78"/>
      <c r="AT64" s="79"/>
      <c r="AU64" s="219"/>
      <c r="AV64" s="78"/>
      <c r="AW64" s="79"/>
      <c r="AX64" s="220"/>
      <c r="AY64" s="79"/>
      <c r="AZ64" s="38"/>
      <c r="BA64" s="39"/>
      <c r="BB64" s="38"/>
      <c r="BC64" s="39"/>
      <c r="BD64" s="38"/>
      <c r="BE64" s="39"/>
      <c r="BF64" s="38"/>
      <c r="BG64" s="39"/>
      <c r="BH64" s="38"/>
      <c r="BI64" s="42"/>
      <c r="BJ64" s="43"/>
      <c r="BK64" s="42"/>
      <c r="BL64" s="43"/>
      <c r="BM64" s="42"/>
      <c r="BN64" s="43"/>
      <c r="BO64" s="42"/>
      <c r="BP64" s="43"/>
      <c r="BQ64" s="42"/>
      <c r="BR64" s="221"/>
      <c r="BS64" s="78"/>
      <c r="BT64" s="78"/>
      <c r="BU64" s="78"/>
      <c r="BV64" s="78"/>
      <c r="BW64" s="78"/>
      <c r="BX64" s="78"/>
      <c r="BY64" s="78"/>
      <c r="BZ64" s="78"/>
      <c r="CA64" s="78"/>
      <c r="CB64" s="78"/>
      <c r="CC64" s="78"/>
      <c r="CD64" s="78"/>
      <c r="CE64" s="79"/>
    </row>
    <row r="65" spans="1:83" ht="34.5" customHeight="1" x14ac:dyDescent="0.2">
      <c r="A65" s="29">
        <f t="shared" si="0"/>
        <v>54</v>
      </c>
      <c r="B65" s="222"/>
      <c r="C65" s="79"/>
      <c r="D65" s="223"/>
      <c r="E65" s="78"/>
      <c r="F65" s="78"/>
      <c r="G65" s="78"/>
      <c r="H65" s="79"/>
      <c r="I65" s="218"/>
      <c r="J65" s="78"/>
      <c r="K65" s="78"/>
      <c r="L65" s="78"/>
      <c r="M65" s="78"/>
      <c r="N65" s="78"/>
      <c r="O65" s="78"/>
      <c r="P65" s="79"/>
      <c r="Q65" s="217"/>
      <c r="R65" s="78"/>
      <c r="S65" s="78"/>
      <c r="T65" s="78"/>
      <c r="U65" s="78"/>
      <c r="V65" s="78"/>
      <c r="W65" s="78"/>
      <c r="X65" s="78"/>
      <c r="Y65" s="78"/>
      <c r="Z65" s="79"/>
      <c r="AA65" s="218"/>
      <c r="AB65" s="78"/>
      <c r="AC65" s="78"/>
      <c r="AD65" s="79"/>
      <c r="AE65" s="217"/>
      <c r="AF65" s="78"/>
      <c r="AG65" s="78"/>
      <c r="AH65" s="79"/>
      <c r="AI65" s="218"/>
      <c r="AJ65" s="78"/>
      <c r="AK65" s="78"/>
      <c r="AL65" s="78"/>
      <c r="AM65" s="78"/>
      <c r="AN65" s="79"/>
      <c r="AO65" s="217"/>
      <c r="AP65" s="78"/>
      <c r="AQ65" s="79"/>
      <c r="AR65" s="218"/>
      <c r="AS65" s="78"/>
      <c r="AT65" s="79"/>
      <c r="AU65" s="219"/>
      <c r="AV65" s="78"/>
      <c r="AW65" s="79"/>
      <c r="AX65" s="220"/>
      <c r="AY65" s="79"/>
      <c r="AZ65" s="38"/>
      <c r="BA65" s="39"/>
      <c r="BB65" s="38"/>
      <c r="BC65" s="39"/>
      <c r="BD65" s="38"/>
      <c r="BE65" s="39"/>
      <c r="BF65" s="38"/>
      <c r="BG65" s="39"/>
      <c r="BH65" s="38"/>
      <c r="BI65" s="42"/>
      <c r="BJ65" s="43"/>
      <c r="BK65" s="42"/>
      <c r="BL65" s="43"/>
      <c r="BM65" s="42"/>
      <c r="BN65" s="43"/>
      <c r="BO65" s="42"/>
      <c r="BP65" s="43"/>
      <c r="BQ65" s="42"/>
      <c r="BR65" s="221"/>
      <c r="BS65" s="78"/>
      <c r="BT65" s="78"/>
      <c r="BU65" s="78"/>
      <c r="BV65" s="78"/>
      <c r="BW65" s="78"/>
      <c r="BX65" s="78"/>
      <c r="BY65" s="78"/>
      <c r="BZ65" s="78"/>
      <c r="CA65" s="78"/>
      <c r="CB65" s="78"/>
      <c r="CC65" s="78"/>
      <c r="CD65" s="78"/>
      <c r="CE65" s="79"/>
    </row>
    <row r="66" spans="1:83" ht="34.5" customHeight="1" x14ac:dyDescent="0.2">
      <c r="A66" s="29">
        <f t="shared" si="0"/>
        <v>55</v>
      </c>
      <c r="B66" s="222"/>
      <c r="C66" s="79"/>
      <c r="D66" s="223"/>
      <c r="E66" s="78"/>
      <c r="F66" s="78"/>
      <c r="G66" s="78"/>
      <c r="H66" s="79"/>
      <c r="I66" s="218"/>
      <c r="J66" s="78"/>
      <c r="K66" s="78"/>
      <c r="L66" s="78"/>
      <c r="M66" s="78"/>
      <c r="N66" s="78"/>
      <c r="O66" s="78"/>
      <c r="P66" s="79"/>
      <c r="Q66" s="217"/>
      <c r="R66" s="78"/>
      <c r="S66" s="78"/>
      <c r="T66" s="78"/>
      <c r="U66" s="78"/>
      <c r="V66" s="78"/>
      <c r="W66" s="78"/>
      <c r="X66" s="78"/>
      <c r="Y66" s="78"/>
      <c r="Z66" s="79"/>
      <c r="AA66" s="218"/>
      <c r="AB66" s="78"/>
      <c r="AC66" s="78"/>
      <c r="AD66" s="79"/>
      <c r="AE66" s="217"/>
      <c r="AF66" s="78"/>
      <c r="AG66" s="78"/>
      <c r="AH66" s="79"/>
      <c r="AI66" s="218"/>
      <c r="AJ66" s="78"/>
      <c r="AK66" s="78"/>
      <c r="AL66" s="78"/>
      <c r="AM66" s="78"/>
      <c r="AN66" s="79"/>
      <c r="AO66" s="217"/>
      <c r="AP66" s="78"/>
      <c r="AQ66" s="79"/>
      <c r="AR66" s="218"/>
      <c r="AS66" s="78"/>
      <c r="AT66" s="79"/>
      <c r="AU66" s="219"/>
      <c r="AV66" s="78"/>
      <c r="AW66" s="79"/>
      <c r="AX66" s="220"/>
      <c r="AY66" s="79"/>
      <c r="AZ66" s="38"/>
      <c r="BA66" s="39"/>
      <c r="BB66" s="38"/>
      <c r="BC66" s="39"/>
      <c r="BD66" s="38"/>
      <c r="BE66" s="39"/>
      <c r="BF66" s="38"/>
      <c r="BG66" s="39"/>
      <c r="BH66" s="38"/>
      <c r="BI66" s="42"/>
      <c r="BJ66" s="43"/>
      <c r="BK66" s="42"/>
      <c r="BL66" s="43"/>
      <c r="BM66" s="42"/>
      <c r="BN66" s="43"/>
      <c r="BO66" s="42"/>
      <c r="BP66" s="43"/>
      <c r="BQ66" s="42"/>
      <c r="BR66" s="221"/>
      <c r="BS66" s="78"/>
      <c r="BT66" s="78"/>
      <c r="BU66" s="78"/>
      <c r="BV66" s="78"/>
      <c r="BW66" s="78"/>
      <c r="BX66" s="78"/>
      <c r="BY66" s="78"/>
      <c r="BZ66" s="78"/>
      <c r="CA66" s="78"/>
      <c r="CB66" s="78"/>
      <c r="CC66" s="78"/>
      <c r="CD66" s="78"/>
      <c r="CE66" s="79"/>
    </row>
    <row r="67" spans="1:83" ht="34.5" customHeight="1" x14ac:dyDescent="0.2">
      <c r="A67" s="29">
        <f t="shared" si="0"/>
        <v>56</v>
      </c>
      <c r="B67" s="222"/>
      <c r="C67" s="79"/>
      <c r="D67" s="223"/>
      <c r="E67" s="78"/>
      <c r="F67" s="78"/>
      <c r="G67" s="78"/>
      <c r="H67" s="79"/>
      <c r="I67" s="218"/>
      <c r="J67" s="78"/>
      <c r="K67" s="78"/>
      <c r="L67" s="78"/>
      <c r="M67" s="78"/>
      <c r="N67" s="78"/>
      <c r="O67" s="78"/>
      <c r="P67" s="79"/>
      <c r="Q67" s="217"/>
      <c r="R67" s="78"/>
      <c r="S67" s="78"/>
      <c r="T67" s="78"/>
      <c r="U67" s="78"/>
      <c r="V67" s="78"/>
      <c r="W67" s="78"/>
      <c r="X67" s="78"/>
      <c r="Y67" s="78"/>
      <c r="Z67" s="79"/>
      <c r="AA67" s="218"/>
      <c r="AB67" s="78"/>
      <c r="AC67" s="78"/>
      <c r="AD67" s="79"/>
      <c r="AE67" s="217"/>
      <c r="AF67" s="78"/>
      <c r="AG67" s="78"/>
      <c r="AH67" s="79"/>
      <c r="AI67" s="218"/>
      <c r="AJ67" s="78"/>
      <c r="AK67" s="78"/>
      <c r="AL67" s="78"/>
      <c r="AM67" s="78"/>
      <c r="AN67" s="79"/>
      <c r="AO67" s="217"/>
      <c r="AP67" s="78"/>
      <c r="AQ67" s="79"/>
      <c r="AR67" s="218"/>
      <c r="AS67" s="78"/>
      <c r="AT67" s="79"/>
      <c r="AU67" s="219"/>
      <c r="AV67" s="78"/>
      <c r="AW67" s="79"/>
      <c r="AX67" s="220"/>
      <c r="AY67" s="79"/>
      <c r="AZ67" s="38"/>
      <c r="BA67" s="39"/>
      <c r="BB67" s="38"/>
      <c r="BC67" s="39"/>
      <c r="BD67" s="38"/>
      <c r="BE67" s="39"/>
      <c r="BF67" s="38"/>
      <c r="BG67" s="39"/>
      <c r="BH67" s="38"/>
      <c r="BI67" s="42"/>
      <c r="BJ67" s="43"/>
      <c r="BK67" s="42"/>
      <c r="BL67" s="43"/>
      <c r="BM67" s="42"/>
      <c r="BN67" s="43"/>
      <c r="BO67" s="42"/>
      <c r="BP67" s="43"/>
      <c r="BQ67" s="42"/>
      <c r="BR67" s="221"/>
      <c r="BS67" s="78"/>
      <c r="BT67" s="78"/>
      <c r="BU67" s="78"/>
      <c r="BV67" s="78"/>
      <c r="BW67" s="78"/>
      <c r="BX67" s="78"/>
      <c r="BY67" s="78"/>
      <c r="BZ67" s="78"/>
      <c r="CA67" s="78"/>
      <c r="CB67" s="78"/>
      <c r="CC67" s="78"/>
      <c r="CD67" s="78"/>
      <c r="CE67" s="79"/>
    </row>
    <row r="68" spans="1:83" ht="34.5" customHeight="1" x14ac:dyDescent="0.2">
      <c r="A68" s="29">
        <f t="shared" si="0"/>
        <v>57</v>
      </c>
      <c r="B68" s="222"/>
      <c r="C68" s="79"/>
      <c r="D68" s="223"/>
      <c r="E68" s="78"/>
      <c r="F68" s="78"/>
      <c r="G68" s="78"/>
      <c r="H68" s="79"/>
      <c r="I68" s="218"/>
      <c r="J68" s="78"/>
      <c r="K68" s="78"/>
      <c r="L68" s="78"/>
      <c r="M68" s="78"/>
      <c r="N68" s="78"/>
      <c r="O68" s="78"/>
      <c r="P68" s="79"/>
      <c r="Q68" s="217"/>
      <c r="R68" s="78"/>
      <c r="S68" s="78"/>
      <c r="T68" s="78"/>
      <c r="U68" s="78"/>
      <c r="V68" s="78"/>
      <c r="W68" s="78"/>
      <c r="X68" s="78"/>
      <c r="Y68" s="78"/>
      <c r="Z68" s="79"/>
      <c r="AA68" s="218"/>
      <c r="AB68" s="78"/>
      <c r="AC68" s="78"/>
      <c r="AD68" s="79"/>
      <c r="AE68" s="217"/>
      <c r="AF68" s="78"/>
      <c r="AG68" s="78"/>
      <c r="AH68" s="79"/>
      <c r="AI68" s="218"/>
      <c r="AJ68" s="78"/>
      <c r="AK68" s="78"/>
      <c r="AL68" s="78"/>
      <c r="AM68" s="78"/>
      <c r="AN68" s="79"/>
      <c r="AO68" s="217"/>
      <c r="AP68" s="78"/>
      <c r="AQ68" s="79"/>
      <c r="AR68" s="218"/>
      <c r="AS68" s="78"/>
      <c r="AT68" s="79"/>
      <c r="AU68" s="219"/>
      <c r="AV68" s="78"/>
      <c r="AW68" s="79"/>
      <c r="AX68" s="220"/>
      <c r="AY68" s="79"/>
      <c r="AZ68" s="38"/>
      <c r="BA68" s="39"/>
      <c r="BB68" s="38"/>
      <c r="BC68" s="39"/>
      <c r="BD68" s="38"/>
      <c r="BE68" s="39"/>
      <c r="BF68" s="38"/>
      <c r="BG68" s="39"/>
      <c r="BH68" s="38"/>
      <c r="BI68" s="42"/>
      <c r="BJ68" s="43"/>
      <c r="BK68" s="42"/>
      <c r="BL68" s="43"/>
      <c r="BM68" s="42"/>
      <c r="BN68" s="43"/>
      <c r="BO68" s="42"/>
      <c r="BP68" s="43"/>
      <c r="BQ68" s="42"/>
      <c r="BR68" s="221"/>
      <c r="BS68" s="78"/>
      <c r="BT68" s="78"/>
      <c r="BU68" s="78"/>
      <c r="BV68" s="78"/>
      <c r="BW68" s="78"/>
      <c r="BX68" s="78"/>
      <c r="BY68" s="78"/>
      <c r="BZ68" s="78"/>
      <c r="CA68" s="78"/>
      <c r="CB68" s="78"/>
      <c r="CC68" s="78"/>
      <c r="CD68" s="78"/>
      <c r="CE68" s="79"/>
    </row>
    <row r="69" spans="1:83" ht="34.5" customHeight="1" x14ac:dyDescent="0.2">
      <c r="A69" s="29">
        <f t="shared" si="0"/>
        <v>58</v>
      </c>
      <c r="B69" s="222"/>
      <c r="C69" s="79"/>
      <c r="D69" s="223"/>
      <c r="E69" s="78"/>
      <c r="F69" s="78"/>
      <c r="G69" s="78"/>
      <c r="H69" s="79"/>
      <c r="I69" s="218"/>
      <c r="J69" s="78"/>
      <c r="K69" s="78"/>
      <c r="L69" s="78"/>
      <c r="M69" s="78"/>
      <c r="N69" s="78"/>
      <c r="O69" s="78"/>
      <c r="P69" s="79"/>
      <c r="Q69" s="217"/>
      <c r="R69" s="78"/>
      <c r="S69" s="78"/>
      <c r="T69" s="78"/>
      <c r="U69" s="78"/>
      <c r="V69" s="78"/>
      <c r="W69" s="78"/>
      <c r="X69" s="78"/>
      <c r="Y69" s="78"/>
      <c r="Z69" s="79"/>
      <c r="AA69" s="218"/>
      <c r="AB69" s="78"/>
      <c r="AC69" s="78"/>
      <c r="AD69" s="79"/>
      <c r="AE69" s="217"/>
      <c r="AF69" s="78"/>
      <c r="AG69" s="78"/>
      <c r="AH69" s="79"/>
      <c r="AI69" s="218"/>
      <c r="AJ69" s="78"/>
      <c r="AK69" s="78"/>
      <c r="AL69" s="78"/>
      <c r="AM69" s="78"/>
      <c r="AN69" s="79"/>
      <c r="AO69" s="217"/>
      <c r="AP69" s="78"/>
      <c r="AQ69" s="79"/>
      <c r="AR69" s="218"/>
      <c r="AS69" s="78"/>
      <c r="AT69" s="79"/>
      <c r="AU69" s="219"/>
      <c r="AV69" s="78"/>
      <c r="AW69" s="79"/>
      <c r="AX69" s="220"/>
      <c r="AY69" s="79"/>
      <c r="AZ69" s="38"/>
      <c r="BA69" s="39"/>
      <c r="BB69" s="38"/>
      <c r="BC69" s="39"/>
      <c r="BD69" s="38"/>
      <c r="BE69" s="39"/>
      <c r="BF69" s="38"/>
      <c r="BG69" s="39"/>
      <c r="BH69" s="38"/>
      <c r="BI69" s="42"/>
      <c r="BJ69" s="43"/>
      <c r="BK69" s="42"/>
      <c r="BL69" s="43"/>
      <c r="BM69" s="42"/>
      <c r="BN69" s="43"/>
      <c r="BO69" s="42"/>
      <c r="BP69" s="43"/>
      <c r="BQ69" s="42"/>
      <c r="BR69" s="221"/>
      <c r="BS69" s="78"/>
      <c r="BT69" s="78"/>
      <c r="BU69" s="78"/>
      <c r="BV69" s="78"/>
      <c r="BW69" s="78"/>
      <c r="BX69" s="78"/>
      <c r="BY69" s="78"/>
      <c r="BZ69" s="78"/>
      <c r="CA69" s="78"/>
      <c r="CB69" s="78"/>
      <c r="CC69" s="78"/>
      <c r="CD69" s="78"/>
      <c r="CE69" s="79"/>
    </row>
    <row r="70" spans="1:83" ht="34.5" customHeight="1" x14ac:dyDescent="0.2">
      <c r="A70" s="29">
        <f t="shared" si="0"/>
        <v>59</v>
      </c>
      <c r="B70" s="222"/>
      <c r="C70" s="79"/>
      <c r="D70" s="223"/>
      <c r="E70" s="78"/>
      <c r="F70" s="78"/>
      <c r="G70" s="78"/>
      <c r="H70" s="79"/>
      <c r="I70" s="218"/>
      <c r="J70" s="78"/>
      <c r="K70" s="78"/>
      <c r="L70" s="78"/>
      <c r="M70" s="78"/>
      <c r="N70" s="78"/>
      <c r="O70" s="78"/>
      <c r="P70" s="79"/>
      <c r="Q70" s="217"/>
      <c r="R70" s="78"/>
      <c r="S70" s="78"/>
      <c r="T70" s="78"/>
      <c r="U70" s="78"/>
      <c r="V70" s="78"/>
      <c r="W70" s="78"/>
      <c r="X70" s="78"/>
      <c r="Y70" s="78"/>
      <c r="Z70" s="79"/>
      <c r="AA70" s="218"/>
      <c r="AB70" s="78"/>
      <c r="AC70" s="78"/>
      <c r="AD70" s="79"/>
      <c r="AE70" s="217"/>
      <c r="AF70" s="78"/>
      <c r="AG70" s="78"/>
      <c r="AH70" s="79"/>
      <c r="AI70" s="218"/>
      <c r="AJ70" s="78"/>
      <c r="AK70" s="78"/>
      <c r="AL70" s="78"/>
      <c r="AM70" s="78"/>
      <c r="AN70" s="79"/>
      <c r="AO70" s="217"/>
      <c r="AP70" s="78"/>
      <c r="AQ70" s="79"/>
      <c r="AR70" s="218"/>
      <c r="AS70" s="78"/>
      <c r="AT70" s="79"/>
      <c r="AU70" s="219"/>
      <c r="AV70" s="78"/>
      <c r="AW70" s="79"/>
      <c r="AX70" s="220"/>
      <c r="AY70" s="79"/>
      <c r="AZ70" s="38"/>
      <c r="BA70" s="39"/>
      <c r="BB70" s="38"/>
      <c r="BC70" s="39"/>
      <c r="BD70" s="38"/>
      <c r="BE70" s="39"/>
      <c r="BF70" s="38"/>
      <c r="BG70" s="39"/>
      <c r="BH70" s="38"/>
      <c r="BI70" s="42"/>
      <c r="BJ70" s="43"/>
      <c r="BK70" s="42"/>
      <c r="BL70" s="43"/>
      <c r="BM70" s="42"/>
      <c r="BN70" s="43"/>
      <c r="BO70" s="42"/>
      <c r="BP70" s="43"/>
      <c r="BQ70" s="42"/>
      <c r="BR70" s="221"/>
      <c r="BS70" s="78"/>
      <c r="BT70" s="78"/>
      <c r="BU70" s="78"/>
      <c r="BV70" s="78"/>
      <c r="BW70" s="78"/>
      <c r="BX70" s="78"/>
      <c r="BY70" s="78"/>
      <c r="BZ70" s="78"/>
      <c r="CA70" s="78"/>
      <c r="CB70" s="78"/>
      <c r="CC70" s="78"/>
      <c r="CD70" s="78"/>
      <c r="CE70" s="79"/>
    </row>
    <row r="71" spans="1:83" ht="34.5" customHeight="1" x14ac:dyDescent="0.2">
      <c r="A71" s="29">
        <f t="shared" si="0"/>
        <v>60</v>
      </c>
      <c r="B71" s="222"/>
      <c r="C71" s="79"/>
      <c r="D71" s="223"/>
      <c r="E71" s="78"/>
      <c r="F71" s="78"/>
      <c r="G71" s="78"/>
      <c r="H71" s="79"/>
      <c r="I71" s="218"/>
      <c r="J71" s="78"/>
      <c r="K71" s="78"/>
      <c r="L71" s="78"/>
      <c r="M71" s="78"/>
      <c r="N71" s="78"/>
      <c r="O71" s="78"/>
      <c r="P71" s="79"/>
      <c r="Q71" s="217"/>
      <c r="R71" s="78"/>
      <c r="S71" s="78"/>
      <c r="T71" s="78"/>
      <c r="U71" s="78"/>
      <c r="V71" s="78"/>
      <c r="W71" s="78"/>
      <c r="X71" s="78"/>
      <c r="Y71" s="78"/>
      <c r="Z71" s="79"/>
      <c r="AA71" s="218"/>
      <c r="AB71" s="78"/>
      <c r="AC71" s="78"/>
      <c r="AD71" s="79"/>
      <c r="AE71" s="217"/>
      <c r="AF71" s="78"/>
      <c r="AG71" s="78"/>
      <c r="AH71" s="79"/>
      <c r="AI71" s="218"/>
      <c r="AJ71" s="78"/>
      <c r="AK71" s="78"/>
      <c r="AL71" s="78"/>
      <c r="AM71" s="78"/>
      <c r="AN71" s="79"/>
      <c r="AO71" s="217"/>
      <c r="AP71" s="78"/>
      <c r="AQ71" s="79"/>
      <c r="AR71" s="218"/>
      <c r="AS71" s="78"/>
      <c r="AT71" s="79"/>
      <c r="AU71" s="219"/>
      <c r="AV71" s="78"/>
      <c r="AW71" s="79"/>
      <c r="AX71" s="220"/>
      <c r="AY71" s="79"/>
      <c r="AZ71" s="38"/>
      <c r="BA71" s="39"/>
      <c r="BB71" s="38"/>
      <c r="BC71" s="39"/>
      <c r="BD71" s="38"/>
      <c r="BE71" s="39"/>
      <c r="BF71" s="38"/>
      <c r="BG71" s="39"/>
      <c r="BH71" s="38"/>
      <c r="BI71" s="42"/>
      <c r="BJ71" s="43"/>
      <c r="BK71" s="42"/>
      <c r="BL71" s="43"/>
      <c r="BM71" s="42"/>
      <c r="BN71" s="43"/>
      <c r="BO71" s="42"/>
      <c r="BP71" s="43"/>
      <c r="BQ71" s="42"/>
      <c r="BR71" s="221"/>
      <c r="BS71" s="78"/>
      <c r="BT71" s="78"/>
      <c r="BU71" s="78"/>
      <c r="BV71" s="78"/>
      <c r="BW71" s="78"/>
      <c r="BX71" s="78"/>
      <c r="BY71" s="78"/>
      <c r="BZ71" s="78"/>
      <c r="CA71" s="78"/>
      <c r="CB71" s="78"/>
      <c r="CC71" s="78"/>
      <c r="CD71" s="78"/>
      <c r="CE71" s="79"/>
    </row>
    <row r="72" spans="1:83" ht="34.5" customHeight="1" x14ac:dyDescent="0.2">
      <c r="A72" s="29">
        <f t="shared" si="0"/>
        <v>61</v>
      </c>
      <c r="B72" s="222"/>
      <c r="C72" s="79"/>
      <c r="D72" s="223"/>
      <c r="E72" s="78"/>
      <c r="F72" s="78"/>
      <c r="G72" s="78"/>
      <c r="H72" s="79"/>
      <c r="I72" s="218"/>
      <c r="J72" s="78"/>
      <c r="K72" s="78"/>
      <c r="L72" s="78"/>
      <c r="M72" s="78"/>
      <c r="N72" s="78"/>
      <c r="O72" s="78"/>
      <c r="P72" s="79"/>
      <c r="Q72" s="217"/>
      <c r="R72" s="78"/>
      <c r="S72" s="78"/>
      <c r="T72" s="78"/>
      <c r="U72" s="78"/>
      <c r="V72" s="78"/>
      <c r="W72" s="78"/>
      <c r="X72" s="78"/>
      <c r="Y72" s="78"/>
      <c r="Z72" s="79"/>
      <c r="AA72" s="218"/>
      <c r="AB72" s="78"/>
      <c r="AC72" s="78"/>
      <c r="AD72" s="79"/>
      <c r="AE72" s="217"/>
      <c r="AF72" s="78"/>
      <c r="AG72" s="78"/>
      <c r="AH72" s="79"/>
      <c r="AI72" s="218"/>
      <c r="AJ72" s="78"/>
      <c r="AK72" s="78"/>
      <c r="AL72" s="78"/>
      <c r="AM72" s="78"/>
      <c r="AN72" s="79"/>
      <c r="AO72" s="217"/>
      <c r="AP72" s="78"/>
      <c r="AQ72" s="79"/>
      <c r="AR72" s="218"/>
      <c r="AS72" s="78"/>
      <c r="AT72" s="79"/>
      <c r="AU72" s="219"/>
      <c r="AV72" s="78"/>
      <c r="AW72" s="79"/>
      <c r="AX72" s="220"/>
      <c r="AY72" s="79"/>
      <c r="AZ72" s="38"/>
      <c r="BA72" s="39"/>
      <c r="BB72" s="38"/>
      <c r="BC72" s="39"/>
      <c r="BD72" s="38"/>
      <c r="BE72" s="39"/>
      <c r="BF72" s="38"/>
      <c r="BG72" s="39"/>
      <c r="BH72" s="38"/>
      <c r="BI72" s="42"/>
      <c r="BJ72" s="43"/>
      <c r="BK72" s="42"/>
      <c r="BL72" s="43"/>
      <c r="BM72" s="42"/>
      <c r="BN72" s="43"/>
      <c r="BO72" s="42"/>
      <c r="BP72" s="43"/>
      <c r="BQ72" s="42"/>
      <c r="BR72" s="221"/>
      <c r="BS72" s="78"/>
      <c r="BT72" s="78"/>
      <c r="BU72" s="78"/>
      <c r="BV72" s="78"/>
      <c r="BW72" s="78"/>
      <c r="BX72" s="78"/>
      <c r="BY72" s="78"/>
      <c r="BZ72" s="78"/>
      <c r="CA72" s="78"/>
      <c r="CB72" s="78"/>
      <c r="CC72" s="78"/>
      <c r="CD72" s="78"/>
      <c r="CE72" s="79"/>
    </row>
    <row r="73" spans="1:83" ht="34.5" customHeight="1" x14ac:dyDescent="0.2">
      <c r="A73" s="29">
        <f t="shared" si="0"/>
        <v>62</v>
      </c>
      <c r="B73" s="222"/>
      <c r="C73" s="79"/>
      <c r="D73" s="223"/>
      <c r="E73" s="78"/>
      <c r="F73" s="78"/>
      <c r="G73" s="78"/>
      <c r="H73" s="79"/>
      <c r="I73" s="218"/>
      <c r="J73" s="78"/>
      <c r="K73" s="78"/>
      <c r="L73" s="78"/>
      <c r="M73" s="78"/>
      <c r="N73" s="78"/>
      <c r="O73" s="78"/>
      <c r="P73" s="79"/>
      <c r="Q73" s="217"/>
      <c r="R73" s="78"/>
      <c r="S73" s="78"/>
      <c r="T73" s="78"/>
      <c r="U73" s="78"/>
      <c r="V73" s="78"/>
      <c r="W73" s="78"/>
      <c r="X73" s="78"/>
      <c r="Y73" s="78"/>
      <c r="Z73" s="79"/>
      <c r="AA73" s="218"/>
      <c r="AB73" s="78"/>
      <c r="AC73" s="78"/>
      <c r="AD73" s="79"/>
      <c r="AE73" s="217"/>
      <c r="AF73" s="78"/>
      <c r="AG73" s="78"/>
      <c r="AH73" s="79"/>
      <c r="AI73" s="218"/>
      <c r="AJ73" s="78"/>
      <c r="AK73" s="78"/>
      <c r="AL73" s="78"/>
      <c r="AM73" s="78"/>
      <c r="AN73" s="79"/>
      <c r="AO73" s="217"/>
      <c r="AP73" s="78"/>
      <c r="AQ73" s="79"/>
      <c r="AR73" s="218"/>
      <c r="AS73" s="78"/>
      <c r="AT73" s="79"/>
      <c r="AU73" s="219"/>
      <c r="AV73" s="78"/>
      <c r="AW73" s="79"/>
      <c r="AX73" s="220"/>
      <c r="AY73" s="79"/>
      <c r="AZ73" s="38"/>
      <c r="BA73" s="39"/>
      <c r="BB73" s="38"/>
      <c r="BC73" s="39"/>
      <c r="BD73" s="38"/>
      <c r="BE73" s="39"/>
      <c r="BF73" s="38"/>
      <c r="BG73" s="39"/>
      <c r="BH73" s="38"/>
      <c r="BI73" s="42"/>
      <c r="BJ73" s="43"/>
      <c r="BK73" s="42"/>
      <c r="BL73" s="43"/>
      <c r="BM73" s="42"/>
      <c r="BN73" s="43"/>
      <c r="BO73" s="42"/>
      <c r="BP73" s="43"/>
      <c r="BQ73" s="42"/>
      <c r="BR73" s="221"/>
      <c r="BS73" s="78"/>
      <c r="BT73" s="78"/>
      <c r="BU73" s="78"/>
      <c r="BV73" s="78"/>
      <c r="BW73" s="78"/>
      <c r="BX73" s="78"/>
      <c r="BY73" s="78"/>
      <c r="BZ73" s="78"/>
      <c r="CA73" s="78"/>
      <c r="CB73" s="78"/>
      <c r="CC73" s="78"/>
      <c r="CD73" s="78"/>
      <c r="CE73" s="79"/>
    </row>
    <row r="74" spans="1:83" ht="34.5" customHeight="1" x14ac:dyDescent="0.2">
      <c r="A74" s="29">
        <f t="shared" si="0"/>
        <v>63</v>
      </c>
      <c r="B74" s="222"/>
      <c r="C74" s="79"/>
      <c r="D74" s="223"/>
      <c r="E74" s="78"/>
      <c r="F74" s="78"/>
      <c r="G74" s="78"/>
      <c r="H74" s="79"/>
      <c r="I74" s="218"/>
      <c r="J74" s="78"/>
      <c r="K74" s="78"/>
      <c r="L74" s="78"/>
      <c r="M74" s="78"/>
      <c r="N74" s="78"/>
      <c r="O74" s="78"/>
      <c r="P74" s="79"/>
      <c r="Q74" s="217"/>
      <c r="R74" s="78"/>
      <c r="S74" s="78"/>
      <c r="T74" s="78"/>
      <c r="U74" s="78"/>
      <c r="V74" s="78"/>
      <c r="W74" s="78"/>
      <c r="X74" s="78"/>
      <c r="Y74" s="78"/>
      <c r="Z74" s="79"/>
      <c r="AA74" s="218"/>
      <c r="AB74" s="78"/>
      <c r="AC74" s="78"/>
      <c r="AD74" s="79"/>
      <c r="AE74" s="217"/>
      <c r="AF74" s="78"/>
      <c r="AG74" s="78"/>
      <c r="AH74" s="79"/>
      <c r="AI74" s="218"/>
      <c r="AJ74" s="78"/>
      <c r="AK74" s="78"/>
      <c r="AL74" s="78"/>
      <c r="AM74" s="78"/>
      <c r="AN74" s="79"/>
      <c r="AO74" s="217"/>
      <c r="AP74" s="78"/>
      <c r="AQ74" s="79"/>
      <c r="AR74" s="218"/>
      <c r="AS74" s="78"/>
      <c r="AT74" s="79"/>
      <c r="AU74" s="219"/>
      <c r="AV74" s="78"/>
      <c r="AW74" s="79"/>
      <c r="AX74" s="220"/>
      <c r="AY74" s="79"/>
      <c r="AZ74" s="38"/>
      <c r="BA74" s="39"/>
      <c r="BB74" s="38"/>
      <c r="BC74" s="39"/>
      <c r="BD74" s="38"/>
      <c r="BE74" s="39"/>
      <c r="BF74" s="38"/>
      <c r="BG74" s="39"/>
      <c r="BH74" s="38"/>
      <c r="BI74" s="42"/>
      <c r="BJ74" s="43"/>
      <c r="BK74" s="42"/>
      <c r="BL74" s="43"/>
      <c r="BM74" s="42"/>
      <c r="BN74" s="43"/>
      <c r="BO74" s="42"/>
      <c r="BP74" s="43"/>
      <c r="BQ74" s="42"/>
      <c r="BR74" s="221"/>
      <c r="BS74" s="78"/>
      <c r="BT74" s="78"/>
      <c r="BU74" s="78"/>
      <c r="BV74" s="78"/>
      <c r="BW74" s="78"/>
      <c r="BX74" s="78"/>
      <c r="BY74" s="78"/>
      <c r="BZ74" s="78"/>
      <c r="CA74" s="78"/>
      <c r="CB74" s="78"/>
      <c r="CC74" s="78"/>
      <c r="CD74" s="78"/>
      <c r="CE74" s="79"/>
    </row>
    <row r="75" spans="1:83" ht="34.5" customHeight="1" x14ac:dyDescent="0.2">
      <c r="A75" s="29">
        <f t="shared" si="0"/>
        <v>64</v>
      </c>
      <c r="B75" s="222"/>
      <c r="C75" s="79"/>
      <c r="D75" s="223"/>
      <c r="E75" s="78"/>
      <c r="F75" s="78"/>
      <c r="G75" s="78"/>
      <c r="H75" s="79"/>
      <c r="I75" s="218"/>
      <c r="J75" s="78"/>
      <c r="K75" s="78"/>
      <c r="L75" s="78"/>
      <c r="M75" s="78"/>
      <c r="N75" s="78"/>
      <c r="O75" s="78"/>
      <c r="P75" s="79"/>
      <c r="Q75" s="217"/>
      <c r="R75" s="78"/>
      <c r="S75" s="78"/>
      <c r="T75" s="78"/>
      <c r="U75" s="78"/>
      <c r="V75" s="78"/>
      <c r="W75" s="78"/>
      <c r="X75" s="78"/>
      <c r="Y75" s="78"/>
      <c r="Z75" s="79"/>
      <c r="AA75" s="218"/>
      <c r="AB75" s="78"/>
      <c r="AC75" s="78"/>
      <c r="AD75" s="79"/>
      <c r="AE75" s="217"/>
      <c r="AF75" s="78"/>
      <c r="AG75" s="78"/>
      <c r="AH75" s="79"/>
      <c r="AI75" s="218"/>
      <c r="AJ75" s="78"/>
      <c r="AK75" s="78"/>
      <c r="AL75" s="78"/>
      <c r="AM75" s="78"/>
      <c r="AN75" s="79"/>
      <c r="AO75" s="217"/>
      <c r="AP75" s="78"/>
      <c r="AQ75" s="79"/>
      <c r="AR75" s="218"/>
      <c r="AS75" s="78"/>
      <c r="AT75" s="79"/>
      <c r="AU75" s="219"/>
      <c r="AV75" s="78"/>
      <c r="AW75" s="79"/>
      <c r="AX75" s="220"/>
      <c r="AY75" s="79"/>
      <c r="AZ75" s="38"/>
      <c r="BA75" s="39"/>
      <c r="BB75" s="38"/>
      <c r="BC75" s="39"/>
      <c r="BD75" s="38"/>
      <c r="BE75" s="39"/>
      <c r="BF75" s="38"/>
      <c r="BG75" s="39"/>
      <c r="BH75" s="38"/>
      <c r="BI75" s="42"/>
      <c r="BJ75" s="43"/>
      <c r="BK75" s="42"/>
      <c r="BL75" s="43"/>
      <c r="BM75" s="42"/>
      <c r="BN75" s="43"/>
      <c r="BO75" s="42"/>
      <c r="BP75" s="43"/>
      <c r="BQ75" s="42"/>
      <c r="BR75" s="221"/>
      <c r="BS75" s="78"/>
      <c r="BT75" s="78"/>
      <c r="BU75" s="78"/>
      <c r="BV75" s="78"/>
      <c r="BW75" s="78"/>
      <c r="BX75" s="78"/>
      <c r="BY75" s="78"/>
      <c r="BZ75" s="78"/>
      <c r="CA75" s="78"/>
      <c r="CB75" s="78"/>
      <c r="CC75" s="78"/>
      <c r="CD75" s="78"/>
      <c r="CE75" s="79"/>
    </row>
    <row r="76" spans="1:83" ht="34.5" customHeight="1" x14ac:dyDescent="0.2">
      <c r="A76" s="29">
        <f t="shared" si="0"/>
        <v>65</v>
      </c>
      <c r="B76" s="222"/>
      <c r="C76" s="79"/>
      <c r="D76" s="223"/>
      <c r="E76" s="78"/>
      <c r="F76" s="78"/>
      <c r="G76" s="78"/>
      <c r="H76" s="79"/>
      <c r="I76" s="218"/>
      <c r="J76" s="78"/>
      <c r="K76" s="78"/>
      <c r="L76" s="78"/>
      <c r="M76" s="78"/>
      <c r="N76" s="78"/>
      <c r="O76" s="78"/>
      <c r="P76" s="79"/>
      <c r="Q76" s="217"/>
      <c r="R76" s="78"/>
      <c r="S76" s="78"/>
      <c r="T76" s="78"/>
      <c r="U76" s="78"/>
      <c r="V76" s="78"/>
      <c r="W76" s="78"/>
      <c r="X76" s="78"/>
      <c r="Y76" s="78"/>
      <c r="Z76" s="79"/>
      <c r="AA76" s="218"/>
      <c r="AB76" s="78"/>
      <c r="AC76" s="78"/>
      <c r="AD76" s="79"/>
      <c r="AE76" s="217"/>
      <c r="AF76" s="78"/>
      <c r="AG76" s="78"/>
      <c r="AH76" s="79"/>
      <c r="AI76" s="218"/>
      <c r="AJ76" s="78"/>
      <c r="AK76" s="78"/>
      <c r="AL76" s="78"/>
      <c r="AM76" s="78"/>
      <c r="AN76" s="79"/>
      <c r="AO76" s="217"/>
      <c r="AP76" s="78"/>
      <c r="AQ76" s="79"/>
      <c r="AR76" s="218"/>
      <c r="AS76" s="78"/>
      <c r="AT76" s="79"/>
      <c r="AU76" s="219"/>
      <c r="AV76" s="78"/>
      <c r="AW76" s="79"/>
      <c r="AX76" s="220"/>
      <c r="AY76" s="79"/>
      <c r="AZ76" s="38"/>
      <c r="BA76" s="39"/>
      <c r="BB76" s="38"/>
      <c r="BC76" s="39"/>
      <c r="BD76" s="38"/>
      <c r="BE76" s="39"/>
      <c r="BF76" s="38"/>
      <c r="BG76" s="39"/>
      <c r="BH76" s="38"/>
      <c r="BI76" s="42"/>
      <c r="BJ76" s="43"/>
      <c r="BK76" s="42"/>
      <c r="BL76" s="43"/>
      <c r="BM76" s="42"/>
      <c r="BN76" s="43"/>
      <c r="BO76" s="42"/>
      <c r="BP76" s="43"/>
      <c r="BQ76" s="42"/>
      <c r="BR76" s="221"/>
      <c r="BS76" s="78"/>
      <c r="BT76" s="78"/>
      <c r="BU76" s="78"/>
      <c r="BV76" s="78"/>
      <c r="BW76" s="78"/>
      <c r="BX76" s="78"/>
      <c r="BY76" s="78"/>
      <c r="BZ76" s="78"/>
      <c r="CA76" s="78"/>
      <c r="CB76" s="78"/>
      <c r="CC76" s="78"/>
      <c r="CD76" s="78"/>
      <c r="CE76" s="79"/>
    </row>
    <row r="77" spans="1:83" ht="34.5" customHeight="1" x14ac:dyDescent="0.2">
      <c r="A77" s="29">
        <f t="shared" si="0"/>
        <v>66</v>
      </c>
      <c r="B77" s="222"/>
      <c r="C77" s="79"/>
      <c r="D77" s="223"/>
      <c r="E77" s="78"/>
      <c r="F77" s="78"/>
      <c r="G77" s="78"/>
      <c r="H77" s="79"/>
      <c r="I77" s="218"/>
      <c r="J77" s="78"/>
      <c r="K77" s="78"/>
      <c r="L77" s="78"/>
      <c r="M77" s="78"/>
      <c r="N77" s="78"/>
      <c r="O77" s="78"/>
      <c r="P77" s="79"/>
      <c r="Q77" s="217"/>
      <c r="R77" s="78"/>
      <c r="S77" s="78"/>
      <c r="T77" s="78"/>
      <c r="U77" s="78"/>
      <c r="V77" s="78"/>
      <c r="W77" s="78"/>
      <c r="X77" s="78"/>
      <c r="Y77" s="78"/>
      <c r="Z77" s="79"/>
      <c r="AA77" s="218"/>
      <c r="AB77" s="78"/>
      <c r="AC77" s="78"/>
      <c r="AD77" s="79"/>
      <c r="AE77" s="217"/>
      <c r="AF77" s="78"/>
      <c r="AG77" s="78"/>
      <c r="AH77" s="79"/>
      <c r="AI77" s="218"/>
      <c r="AJ77" s="78"/>
      <c r="AK77" s="78"/>
      <c r="AL77" s="78"/>
      <c r="AM77" s="78"/>
      <c r="AN77" s="79"/>
      <c r="AO77" s="217"/>
      <c r="AP77" s="78"/>
      <c r="AQ77" s="79"/>
      <c r="AR77" s="218"/>
      <c r="AS77" s="78"/>
      <c r="AT77" s="79"/>
      <c r="AU77" s="219"/>
      <c r="AV77" s="78"/>
      <c r="AW77" s="79"/>
      <c r="AX77" s="220"/>
      <c r="AY77" s="79"/>
      <c r="AZ77" s="38"/>
      <c r="BA77" s="39"/>
      <c r="BB77" s="38"/>
      <c r="BC77" s="39"/>
      <c r="BD77" s="38"/>
      <c r="BE77" s="39"/>
      <c r="BF77" s="38"/>
      <c r="BG77" s="39"/>
      <c r="BH77" s="38"/>
      <c r="BI77" s="42"/>
      <c r="BJ77" s="43"/>
      <c r="BK77" s="42"/>
      <c r="BL77" s="43"/>
      <c r="BM77" s="42"/>
      <c r="BN77" s="43"/>
      <c r="BO77" s="42"/>
      <c r="BP77" s="43"/>
      <c r="BQ77" s="42"/>
      <c r="BR77" s="221"/>
      <c r="BS77" s="78"/>
      <c r="BT77" s="78"/>
      <c r="BU77" s="78"/>
      <c r="BV77" s="78"/>
      <c r="BW77" s="78"/>
      <c r="BX77" s="78"/>
      <c r="BY77" s="78"/>
      <c r="BZ77" s="78"/>
      <c r="CA77" s="78"/>
      <c r="CB77" s="78"/>
      <c r="CC77" s="78"/>
      <c r="CD77" s="78"/>
      <c r="CE77" s="79"/>
    </row>
    <row r="78" spans="1:83" ht="34.5" customHeight="1" x14ac:dyDescent="0.2">
      <c r="A78" s="29">
        <f t="shared" si="0"/>
        <v>67</v>
      </c>
      <c r="B78" s="222"/>
      <c r="C78" s="79"/>
      <c r="D78" s="223"/>
      <c r="E78" s="78"/>
      <c r="F78" s="78"/>
      <c r="G78" s="78"/>
      <c r="H78" s="79"/>
      <c r="I78" s="218"/>
      <c r="J78" s="78"/>
      <c r="K78" s="78"/>
      <c r="L78" s="78"/>
      <c r="M78" s="78"/>
      <c r="N78" s="78"/>
      <c r="O78" s="78"/>
      <c r="P78" s="79"/>
      <c r="Q78" s="217"/>
      <c r="R78" s="78"/>
      <c r="S78" s="78"/>
      <c r="T78" s="78"/>
      <c r="U78" s="78"/>
      <c r="V78" s="78"/>
      <c r="W78" s="78"/>
      <c r="X78" s="78"/>
      <c r="Y78" s="78"/>
      <c r="Z78" s="79"/>
      <c r="AA78" s="218"/>
      <c r="AB78" s="78"/>
      <c r="AC78" s="78"/>
      <c r="AD78" s="79"/>
      <c r="AE78" s="217"/>
      <c r="AF78" s="78"/>
      <c r="AG78" s="78"/>
      <c r="AH78" s="79"/>
      <c r="AI78" s="218"/>
      <c r="AJ78" s="78"/>
      <c r="AK78" s="78"/>
      <c r="AL78" s="78"/>
      <c r="AM78" s="78"/>
      <c r="AN78" s="79"/>
      <c r="AO78" s="217"/>
      <c r="AP78" s="78"/>
      <c r="AQ78" s="79"/>
      <c r="AR78" s="218"/>
      <c r="AS78" s="78"/>
      <c r="AT78" s="79"/>
      <c r="AU78" s="219"/>
      <c r="AV78" s="78"/>
      <c r="AW78" s="79"/>
      <c r="AX78" s="220"/>
      <c r="AY78" s="79"/>
      <c r="AZ78" s="38"/>
      <c r="BA78" s="39"/>
      <c r="BB78" s="38"/>
      <c r="BC78" s="39"/>
      <c r="BD78" s="38"/>
      <c r="BE78" s="39"/>
      <c r="BF78" s="38"/>
      <c r="BG78" s="39"/>
      <c r="BH78" s="38"/>
      <c r="BI78" s="42"/>
      <c r="BJ78" s="43"/>
      <c r="BK78" s="42"/>
      <c r="BL78" s="43"/>
      <c r="BM78" s="42"/>
      <c r="BN78" s="43"/>
      <c r="BO78" s="42"/>
      <c r="BP78" s="43"/>
      <c r="BQ78" s="42"/>
      <c r="BR78" s="221"/>
      <c r="BS78" s="78"/>
      <c r="BT78" s="78"/>
      <c r="BU78" s="78"/>
      <c r="BV78" s="78"/>
      <c r="BW78" s="78"/>
      <c r="BX78" s="78"/>
      <c r="BY78" s="78"/>
      <c r="BZ78" s="78"/>
      <c r="CA78" s="78"/>
      <c r="CB78" s="78"/>
      <c r="CC78" s="78"/>
      <c r="CD78" s="78"/>
      <c r="CE78" s="79"/>
    </row>
    <row r="79" spans="1:83" ht="34.5" customHeight="1" x14ac:dyDescent="0.2">
      <c r="A79" s="29">
        <f t="shared" si="0"/>
        <v>68</v>
      </c>
      <c r="B79" s="222"/>
      <c r="C79" s="79"/>
      <c r="D79" s="223"/>
      <c r="E79" s="78"/>
      <c r="F79" s="78"/>
      <c r="G79" s="78"/>
      <c r="H79" s="79"/>
      <c r="I79" s="218"/>
      <c r="J79" s="78"/>
      <c r="K79" s="78"/>
      <c r="L79" s="78"/>
      <c r="M79" s="78"/>
      <c r="N79" s="78"/>
      <c r="O79" s="78"/>
      <c r="P79" s="79"/>
      <c r="Q79" s="217"/>
      <c r="R79" s="78"/>
      <c r="S79" s="78"/>
      <c r="T79" s="78"/>
      <c r="U79" s="78"/>
      <c r="V79" s="78"/>
      <c r="W79" s="78"/>
      <c r="X79" s="78"/>
      <c r="Y79" s="78"/>
      <c r="Z79" s="79"/>
      <c r="AA79" s="218"/>
      <c r="AB79" s="78"/>
      <c r="AC79" s="78"/>
      <c r="AD79" s="79"/>
      <c r="AE79" s="217"/>
      <c r="AF79" s="78"/>
      <c r="AG79" s="78"/>
      <c r="AH79" s="79"/>
      <c r="AI79" s="218"/>
      <c r="AJ79" s="78"/>
      <c r="AK79" s="78"/>
      <c r="AL79" s="78"/>
      <c r="AM79" s="78"/>
      <c r="AN79" s="79"/>
      <c r="AO79" s="217"/>
      <c r="AP79" s="78"/>
      <c r="AQ79" s="79"/>
      <c r="AR79" s="218"/>
      <c r="AS79" s="78"/>
      <c r="AT79" s="79"/>
      <c r="AU79" s="219"/>
      <c r="AV79" s="78"/>
      <c r="AW79" s="79"/>
      <c r="AX79" s="220"/>
      <c r="AY79" s="79"/>
      <c r="AZ79" s="38"/>
      <c r="BA79" s="39"/>
      <c r="BB79" s="38"/>
      <c r="BC79" s="39"/>
      <c r="BD79" s="38"/>
      <c r="BE79" s="39"/>
      <c r="BF79" s="38"/>
      <c r="BG79" s="39"/>
      <c r="BH79" s="38"/>
      <c r="BI79" s="42"/>
      <c r="BJ79" s="43"/>
      <c r="BK79" s="42"/>
      <c r="BL79" s="43"/>
      <c r="BM79" s="42"/>
      <c r="BN79" s="43"/>
      <c r="BO79" s="42"/>
      <c r="BP79" s="43"/>
      <c r="BQ79" s="42"/>
      <c r="BR79" s="221"/>
      <c r="BS79" s="78"/>
      <c r="BT79" s="78"/>
      <c r="BU79" s="78"/>
      <c r="BV79" s="78"/>
      <c r="BW79" s="78"/>
      <c r="BX79" s="78"/>
      <c r="BY79" s="78"/>
      <c r="BZ79" s="78"/>
      <c r="CA79" s="78"/>
      <c r="CB79" s="78"/>
      <c r="CC79" s="78"/>
      <c r="CD79" s="78"/>
      <c r="CE79" s="79"/>
    </row>
    <row r="80" spans="1:83" ht="34.5" customHeight="1" x14ac:dyDescent="0.2">
      <c r="A80" s="29">
        <f t="shared" si="0"/>
        <v>69</v>
      </c>
      <c r="B80" s="222"/>
      <c r="C80" s="79"/>
      <c r="D80" s="223"/>
      <c r="E80" s="78"/>
      <c r="F80" s="78"/>
      <c r="G80" s="78"/>
      <c r="H80" s="79"/>
      <c r="I80" s="218"/>
      <c r="J80" s="78"/>
      <c r="K80" s="78"/>
      <c r="L80" s="78"/>
      <c r="M80" s="78"/>
      <c r="N80" s="78"/>
      <c r="O80" s="78"/>
      <c r="P80" s="79"/>
      <c r="Q80" s="217"/>
      <c r="R80" s="78"/>
      <c r="S80" s="78"/>
      <c r="T80" s="78"/>
      <c r="U80" s="78"/>
      <c r="V80" s="78"/>
      <c r="W80" s="78"/>
      <c r="X80" s="78"/>
      <c r="Y80" s="78"/>
      <c r="Z80" s="79"/>
      <c r="AA80" s="218"/>
      <c r="AB80" s="78"/>
      <c r="AC80" s="78"/>
      <c r="AD80" s="79"/>
      <c r="AE80" s="217"/>
      <c r="AF80" s="78"/>
      <c r="AG80" s="78"/>
      <c r="AH80" s="79"/>
      <c r="AI80" s="218"/>
      <c r="AJ80" s="78"/>
      <c r="AK80" s="78"/>
      <c r="AL80" s="78"/>
      <c r="AM80" s="78"/>
      <c r="AN80" s="79"/>
      <c r="AO80" s="217"/>
      <c r="AP80" s="78"/>
      <c r="AQ80" s="79"/>
      <c r="AR80" s="218"/>
      <c r="AS80" s="78"/>
      <c r="AT80" s="79"/>
      <c r="AU80" s="219"/>
      <c r="AV80" s="78"/>
      <c r="AW80" s="79"/>
      <c r="AX80" s="220"/>
      <c r="AY80" s="79"/>
      <c r="AZ80" s="38"/>
      <c r="BA80" s="39"/>
      <c r="BB80" s="38"/>
      <c r="BC80" s="39"/>
      <c r="BD80" s="38"/>
      <c r="BE80" s="39"/>
      <c r="BF80" s="38"/>
      <c r="BG80" s="39"/>
      <c r="BH80" s="38"/>
      <c r="BI80" s="42"/>
      <c r="BJ80" s="43"/>
      <c r="BK80" s="42"/>
      <c r="BL80" s="43"/>
      <c r="BM80" s="42"/>
      <c r="BN80" s="43"/>
      <c r="BO80" s="42"/>
      <c r="BP80" s="43"/>
      <c r="BQ80" s="42"/>
      <c r="BR80" s="221"/>
      <c r="BS80" s="78"/>
      <c r="BT80" s="78"/>
      <c r="BU80" s="78"/>
      <c r="BV80" s="78"/>
      <c r="BW80" s="78"/>
      <c r="BX80" s="78"/>
      <c r="BY80" s="78"/>
      <c r="BZ80" s="78"/>
      <c r="CA80" s="78"/>
      <c r="CB80" s="78"/>
      <c r="CC80" s="78"/>
      <c r="CD80" s="78"/>
      <c r="CE80" s="79"/>
    </row>
    <row r="81" spans="1:83" ht="34.5" customHeight="1" x14ac:dyDescent="0.2">
      <c r="A81" s="29">
        <f t="shared" si="0"/>
        <v>70</v>
      </c>
      <c r="B81" s="222"/>
      <c r="C81" s="79"/>
      <c r="D81" s="223"/>
      <c r="E81" s="78"/>
      <c r="F81" s="78"/>
      <c r="G81" s="78"/>
      <c r="H81" s="79"/>
      <c r="I81" s="218"/>
      <c r="J81" s="78"/>
      <c r="K81" s="78"/>
      <c r="L81" s="78"/>
      <c r="M81" s="78"/>
      <c r="N81" s="78"/>
      <c r="O81" s="78"/>
      <c r="P81" s="79"/>
      <c r="Q81" s="217"/>
      <c r="R81" s="78"/>
      <c r="S81" s="78"/>
      <c r="T81" s="78"/>
      <c r="U81" s="78"/>
      <c r="V81" s="78"/>
      <c r="W81" s="78"/>
      <c r="X81" s="78"/>
      <c r="Y81" s="78"/>
      <c r="Z81" s="79"/>
      <c r="AA81" s="218"/>
      <c r="AB81" s="78"/>
      <c r="AC81" s="78"/>
      <c r="AD81" s="79"/>
      <c r="AE81" s="217"/>
      <c r="AF81" s="78"/>
      <c r="AG81" s="78"/>
      <c r="AH81" s="79"/>
      <c r="AI81" s="218"/>
      <c r="AJ81" s="78"/>
      <c r="AK81" s="78"/>
      <c r="AL81" s="78"/>
      <c r="AM81" s="78"/>
      <c r="AN81" s="79"/>
      <c r="AO81" s="217"/>
      <c r="AP81" s="78"/>
      <c r="AQ81" s="79"/>
      <c r="AR81" s="218"/>
      <c r="AS81" s="78"/>
      <c r="AT81" s="79"/>
      <c r="AU81" s="219"/>
      <c r="AV81" s="78"/>
      <c r="AW81" s="79"/>
      <c r="AX81" s="220"/>
      <c r="AY81" s="79"/>
      <c r="AZ81" s="38"/>
      <c r="BA81" s="39"/>
      <c r="BB81" s="38"/>
      <c r="BC81" s="39"/>
      <c r="BD81" s="38"/>
      <c r="BE81" s="39"/>
      <c r="BF81" s="38"/>
      <c r="BG81" s="39"/>
      <c r="BH81" s="38"/>
      <c r="BI81" s="42"/>
      <c r="BJ81" s="43"/>
      <c r="BK81" s="42"/>
      <c r="BL81" s="43"/>
      <c r="BM81" s="42"/>
      <c r="BN81" s="43"/>
      <c r="BO81" s="42"/>
      <c r="BP81" s="43"/>
      <c r="BQ81" s="42"/>
      <c r="BR81" s="221"/>
      <c r="BS81" s="78"/>
      <c r="BT81" s="78"/>
      <c r="BU81" s="78"/>
      <c r="BV81" s="78"/>
      <c r="BW81" s="78"/>
      <c r="BX81" s="78"/>
      <c r="BY81" s="78"/>
      <c r="BZ81" s="78"/>
      <c r="CA81" s="78"/>
      <c r="CB81" s="78"/>
      <c r="CC81" s="78"/>
      <c r="CD81" s="78"/>
      <c r="CE81" s="79"/>
    </row>
    <row r="82" spans="1:83" ht="34.5" customHeight="1" x14ac:dyDescent="0.2">
      <c r="A82" s="29">
        <f t="shared" si="0"/>
        <v>71</v>
      </c>
      <c r="B82" s="222"/>
      <c r="C82" s="79"/>
      <c r="D82" s="223"/>
      <c r="E82" s="78"/>
      <c r="F82" s="78"/>
      <c r="G82" s="78"/>
      <c r="H82" s="79"/>
      <c r="I82" s="218"/>
      <c r="J82" s="78"/>
      <c r="K82" s="78"/>
      <c r="L82" s="78"/>
      <c r="M82" s="78"/>
      <c r="N82" s="78"/>
      <c r="O82" s="78"/>
      <c r="P82" s="79"/>
      <c r="Q82" s="217"/>
      <c r="R82" s="78"/>
      <c r="S82" s="78"/>
      <c r="T82" s="78"/>
      <c r="U82" s="78"/>
      <c r="V82" s="78"/>
      <c r="W82" s="78"/>
      <c r="X82" s="78"/>
      <c r="Y82" s="78"/>
      <c r="Z82" s="79"/>
      <c r="AA82" s="218"/>
      <c r="AB82" s="78"/>
      <c r="AC82" s="78"/>
      <c r="AD82" s="79"/>
      <c r="AE82" s="217"/>
      <c r="AF82" s="78"/>
      <c r="AG82" s="78"/>
      <c r="AH82" s="79"/>
      <c r="AI82" s="218"/>
      <c r="AJ82" s="78"/>
      <c r="AK82" s="78"/>
      <c r="AL82" s="78"/>
      <c r="AM82" s="78"/>
      <c r="AN82" s="79"/>
      <c r="AO82" s="217"/>
      <c r="AP82" s="78"/>
      <c r="AQ82" s="79"/>
      <c r="AR82" s="218"/>
      <c r="AS82" s="78"/>
      <c r="AT82" s="79"/>
      <c r="AU82" s="219"/>
      <c r="AV82" s="78"/>
      <c r="AW82" s="79"/>
      <c r="AX82" s="220"/>
      <c r="AY82" s="79"/>
      <c r="AZ82" s="38"/>
      <c r="BA82" s="39"/>
      <c r="BB82" s="38"/>
      <c r="BC82" s="39"/>
      <c r="BD82" s="38"/>
      <c r="BE82" s="39"/>
      <c r="BF82" s="38"/>
      <c r="BG82" s="39"/>
      <c r="BH82" s="38"/>
      <c r="BI82" s="42"/>
      <c r="BJ82" s="43"/>
      <c r="BK82" s="42"/>
      <c r="BL82" s="43"/>
      <c r="BM82" s="42"/>
      <c r="BN82" s="43"/>
      <c r="BO82" s="42"/>
      <c r="BP82" s="43"/>
      <c r="BQ82" s="42"/>
      <c r="BR82" s="221"/>
      <c r="BS82" s="78"/>
      <c r="BT82" s="78"/>
      <c r="BU82" s="78"/>
      <c r="BV82" s="78"/>
      <c r="BW82" s="78"/>
      <c r="BX82" s="78"/>
      <c r="BY82" s="78"/>
      <c r="BZ82" s="78"/>
      <c r="CA82" s="78"/>
      <c r="CB82" s="78"/>
      <c r="CC82" s="78"/>
      <c r="CD82" s="78"/>
      <c r="CE82" s="79"/>
    </row>
    <row r="83" spans="1:83" ht="34.5" customHeight="1" x14ac:dyDescent="0.2">
      <c r="A83" s="29">
        <f t="shared" si="0"/>
        <v>72</v>
      </c>
      <c r="B83" s="222"/>
      <c r="C83" s="79"/>
      <c r="D83" s="223"/>
      <c r="E83" s="78"/>
      <c r="F83" s="78"/>
      <c r="G83" s="78"/>
      <c r="H83" s="79"/>
      <c r="I83" s="218"/>
      <c r="J83" s="78"/>
      <c r="K83" s="78"/>
      <c r="L83" s="78"/>
      <c r="M83" s="78"/>
      <c r="N83" s="78"/>
      <c r="O83" s="78"/>
      <c r="P83" s="79"/>
      <c r="Q83" s="217"/>
      <c r="R83" s="78"/>
      <c r="S83" s="78"/>
      <c r="T83" s="78"/>
      <c r="U83" s="78"/>
      <c r="V83" s="78"/>
      <c r="W83" s="78"/>
      <c r="X83" s="78"/>
      <c r="Y83" s="78"/>
      <c r="Z83" s="79"/>
      <c r="AA83" s="218"/>
      <c r="AB83" s="78"/>
      <c r="AC83" s="78"/>
      <c r="AD83" s="79"/>
      <c r="AE83" s="217"/>
      <c r="AF83" s="78"/>
      <c r="AG83" s="78"/>
      <c r="AH83" s="79"/>
      <c r="AI83" s="218"/>
      <c r="AJ83" s="78"/>
      <c r="AK83" s="78"/>
      <c r="AL83" s="78"/>
      <c r="AM83" s="78"/>
      <c r="AN83" s="79"/>
      <c r="AO83" s="217"/>
      <c r="AP83" s="78"/>
      <c r="AQ83" s="79"/>
      <c r="AR83" s="218"/>
      <c r="AS83" s="78"/>
      <c r="AT83" s="79"/>
      <c r="AU83" s="219"/>
      <c r="AV83" s="78"/>
      <c r="AW83" s="79"/>
      <c r="AX83" s="220"/>
      <c r="AY83" s="79"/>
      <c r="AZ83" s="38"/>
      <c r="BA83" s="39"/>
      <c r="BB83" s="38"/>
      <c r="BC83" s="39"/>
      <c r="BD83" s="38"/>
      <c r="BE83" s="39"/>
      <c r="BF83" s="38"/>
      <c r="BG83" s="39"/>
      <c r="BH83" s="38"/>
      <c r="BI83" s="42"/>
      <c r="BJ83" s="43"/>
      <c r="BK83" s="42"/>
      <c r="BL83" s="43"/>
      <c r="BM83" s="42"/>
      <c r="BN83" s="43"/>
      <c r="BO83" s="42"/>
      <c r="BP83" s="43"/>
      <c r="BQ83" s="42"/>
      <c r="BR83" s="221"/>
      <c r="BS83" s="78"/>
      <c r="BT83" s="78"/>
      <c r="BU83" s="78"/>
      <c r="BV83" s="78"/>
      <c r="BW83" s="78"/>
      <c r="BX83" s="78"/>
      <c r="BY83" s="78"/>
      <c r="BZ83" s="78"/>
      <c r="CA83" s="78"/>
      <c r="CB83" s="78"/>
      <c r="CC83" s="78"/>
      <c r="CD83" s="78"/>
      <c r="CE83" s="79"/>
    </row>
    <row r="84" spans="1:83" ht="34.5" customHeight="1" x14ac:dyDescent="0.2">
      <c r="A84" s="29">
        <f t="shared" si="0"/>
        <v>73</v>
      </c>
      <c r="B84" s="222"/>
      <c r="C84" s="79"/>
      <c r="D84" s="223"/>
      <c r="E84" s="78"/>
      <c r="F84" s="78"/>
      <c r="G84" s="78"/>
      <c r="H84" s="79"/>
      <c r="I84" s="218"/>
      <c r="J84" s="78"/>
      <c r="K84" s="78"/>
      <c r="L84" s="78"/>
      <c r="M84" s="78"/>
      <c r="N84" s="78"/>
      <c r="O84" s="78"/>
      <c r="P84" s="79"/>
      <c r="Q84" s="217"/>
      <c r="R84" s="78"/>
      <c r="S84" s="78"/>
      <c r="T84" s="78"/>
      <c r="U84" s="78"/>
      <c r="V84" s="78"/>
      <c r="W84" s="78"/>
      <c r="X84" s="78"/>
      <c r="Y84" s="78"/>
      <c r="Z84" s="79"/>
      <c r="AA84" s="218"/>
      <c r="AB84" s="78"/>
      <c r="AC84" s="78"/>
      <c r="AD84" s="79"/>
      <c r="AE84" s="217"/>
      <c r="AF84" s="78"/>
      <c r="AG84" s="78"/>
      <c r="AH84" s="79"/>
      <c r="AI84" s="218"/>
      <c r="AJ84" s="78"/>
      <c r="AK84" s="78"/>
      <c r="AL84" s="78"/>
      <c r="AM84" s="78"/>
      <c r="AN84" s="79"/>
      <c r="AO84" s="217"/>
      <c r="AP84" s="78"/>
      <c r="AQ84" s="79"/>
      <c r="AR84" s="218"/>
      <c r="AS84" s="78"/>
      <c r="AT84" s="79"/>
      <c r="AU84" s="219"/>
      <c r="AV84" s="78"/>
      <c r="AW84" s="79"/>
      <c r="AX84" s="220"/>
      <c r="AY84" s="79"/>
      <c r="AZ84" s="38"/>
      <c r="BA84" s="39"/>
      <c r="BB84" s="38"/>
      <c r="BC84" s="39"/>
      <c r="BD84" s="38"/>
      <c r="BE84" s="39"/>
      <c r="BF84" s="38"/>
      <c r="BG84" s="39"/>
      <c r="BH84" s="38"/>
      <c r="BI84" s="42"/>
      <c r="BJ84" s="43"/>
      <c r="BK84" s="42"/>
      <c r="BL84" s="43"/>
      <c r="BM84" s="42"/>
      <c r="BN84" s="43"/>
      <c r="BO84" s="42"/>
      <c r="BP84" s="43"/>
      <c r="BQ84" s="42"/>
      <c r="BR84" s="221"/>
      <c r="BS84" s="78"/>
      <c r="BT84" s="78"/>
      <c r="BU84" s="78"/>
      <c r="BV84" s="78"/>
      <c r="BW84" s="78"/>
      <c r="BX84" s="78"/>
      <c r="BY84" s="78"/>
      <c r="BZ84" s="78"/>
      <c r="CA84" s="78"/>
      <c r="CB84" s="78"/>
      <c r="CC84" s="78"/>
      <c r="CD84" s="78"/>
      <c r="CE84" s="79"/>
    </row>
    <row r="85" spans="1:83" ht="34.5" customHeight="1" x14ac:dyDescent="0.2">
      <c r="A85" s="29">
        <f t="shared" si="0"/>
        <v>74</v>
      </c>
      <c r="B85" s="222"/>
      <c r="C85" s="79"/>
      <c r="D85" s="223"/>
      <c r="E85" s="78"/>
      <c r="F85" s="78"/>
      <c r="G85" s="78"/>
      <c r="H85" s="79"/>
      <c r="I85" s="218"/>
      <c r="J85" s="78"/>
      <c r="K85" s="78"/>
      <c r="L85" s="78"/>
      <c r="M85" s="78"/>
      <c r="N85" s="78"/>
      <c r="O85" s="78"/>
      <c r="P85" s="79"/>
      <c r="Q85" s="217"/>
      <c r="R85" s="78"/>
      <c r="S85" s="78"/>
      <c r="T85" s="78"/>
      <c r="U85" s="78"/>
      <c r="V85" s="78"/>
      <c r="W85" s="78"/>
      <c r="X85" s="78"/>
      <c r="Y85" s="78"/>
      <c r="Z85" s="79"/>
      <c r="AA85" s="218"/>
      <c r="AB85" s="78"/>
      <c r="AC85" s="78"/>
      <c r="AD85" s="79"/>
      <c r="AE85" s="217"/>
      <c r="AF85" s="78"/>
      <c r="AG85" s="78"/>
      <c r="AH85" s="79"/>
      <c r="AI85" s="218"/>
      <c r="AJ85" s="78"/>
      <c r="AK85" s="78"/>
      <c r="AL85" s="78"/>
      <c r="AM85" s="78"/>
      <c r="AN85" s="79"/>
      <c r="AO85" s="217"/>
      <c r="AP85" s="78"/>
      <c r="AQ85" s="79"/>
      <c r="AR85" s="218"/>
      <c r="AS85" s="78"/>
      <c r="AT85" s="79"/>
      <c r="AU85" s="219"/>
      <c r="AV85" s="78"/>
      <c r="AW85" s="79"/>
      <c r="AX85" s="220"/>
      <c r="AY85" s="79"/>
      <c r="AZ85" s="38"/>
      <c r="BA85" s="39"/>
      <c r="BB85" s="38"/>
      <c r="BC85" s="39"/>
      <c r="BD85" s="38"/>
      <c r="BE85" s="39"/>
      <c r="BF85" s="38"/>
      <c r="BG85" s="39"/>
      <c r="BH85" s="38"/>
      <c r="BI85" s="42"/>
      <c r="BJ85" s="43"/>
      <c r="BK85" s="42"/>
      <c r="BL85" s="43"/>
      <c r="BM85" s="42"/>
      <c r="BN85" s="43"/>
      <c r="BO85" s="42"/>
      <c r="BP85" s="43"/>
      <c r="BQ85" s="42"/>
      <c r="BR85" s="221"/>
      <c r="BS85" s="78"/>
      <c r="BT85" s="78"/>
      <c r="BU85" s="78"/>
      <c r="BV85" s="78"/>
      <c r="BW85" s="78"/>
      <c r="BX85" s="78"/>
      <c r="BY85" s="78"/>
      <c r="BZ85" s="78"/>
      <c r="CA85" s="78"/>
      <c r="CB85" s="78"/>
      <c r="CC85" s="78"/>
      <c r="CD85" s="78"/>
      <c r="CE85" s="79"/>
    </row>
    <row r="86" spans="1:83" ht="34.5" customHeight="1" x14ac:dyDescent="0.2">
      <c r="A86" s="29">
        <f t="shared" si="0"/>
        <v>75</v>
      </c>
      <c r="B86" s="222"/>
      <c r="C86" s="79"/>
      <c r="D86" s="223"/>
      <c r="E86" s="78"/>
      <c r="F86" s="78"/>
      <c r="G86" s="78"/>
      <c r="H86" s="79"/>
      <c r="I86" s="218"/>
      <c r="J86" s="78"/>
      <c r="K86" s="78"/>
      <c r="L86" s="78"/>
      <c r="M86" s="78"/>
      <c r="N86" s="78"/>
      <c r="O86" s="78"/>
      <c r="P86" s="79"/>
      <c r="Q86" s="217"/>
      <c r="R86" s="78"/>
      <c r="S86" s="78"/>
      <c r="T86" s="78"/>
      <c r="U86" s="78"/>
      <c r="V86" s="78"/>
      <c r="W86" s="78"/>
      <c r="X86" s="78"/>
      <c r="Y86" s="78"/>
      <c r="Z86" s="79"/>
      <c r="AA86" s="218"/>
      <c r="AB86" s="78"/>
      <c r="AC86" s="78"/>
      <c r="AD86" s="79"/>
      <c r="AE86" s="217"/>
      <c r="AF86" s="78"/>
      <c r="AG86" s="78"/>
      <c r="AH86" s="79"/>
      <c r="AI86" s="218"/>
      <c r="AJ86" s="78"/>
      <c r="AK86" s="78"/>
      <c r="AL86" s="78"/>
      <c r="AM86" s="78"/>
      <c r="AN86" s="79"/>
      <c r="AO86" s="217"/>
      <c r="AP86" s="78"/>
      <c r="AQ86" s="79"/>
      <c r="AR86" s="218"/>
      <c r="AS86" s="78"/>
      <c r="AT86" s="79"/>
      <c r="AU86" s="219"/>
      <c r="AV86" s="78"/>
      <c r="AW86" s="79"/>
      <c r="AX86" s="220"/>
      <c r="AY86" s="79"/>
      <c r="AZ86" s="38"/>
      <c r="BA86" s="39"/>
      <c r="BB86" s="38"/>
      <c r="BC86" s="39"/>
      <c r="BD86" s="38"/>
      <c r="BE86" s="39"/>
      <c r="BF86" s="38"/>
      <c r="BG86" s="39"/>
      <c r="BH86" s="38"/>
      <c r="BI86" s="42"/>
      <c r="BJ86" s="43"/>
      <c r="BK86" s="42"/>
      <c r="BL86" s="43"/>
      <c r="BM86" s="42"/>
      <c r="BN86" s="43"/>
      <c r="BO86" s="42"/>
      <c r="BP86" s="43"/>
      <c r="BQ86" s="42"/>
      <c r="BR86" s="221"/>
      <c r="BS86" s="78"/>
      <c r="BT86" s="78"/>
      <c r="BU86" s="78"/>
      <c r="BV86" s="78"/>
      <c r="BW86" s="78"/>
      <c r="BX86" s="78"/>
      <c r="BY86" s="78"/>
      <c r="BZ86" s="78"/>
      <c r="CA86" s="78"/>
      <c r="CB86" s="78"/>
      <c r="CC86" s="78"/>
      <c r="CD86" s="78"/>
      <c r="CE86" s="79"/>
    </row>
    <row r="87" spans="1:83" ht="34.5" customHeight="1" x14ac:dyDescent="0.2">
      <c r="A87" s="29">
        <f t="shared" si="0"/>
        <v>76</v>
      </c>
      <c r="B87" s="222"/>
      <c r="C87" s="79"/>
      <c r="D87" s="223"/>
      <c r="E87" s="78"/>
      <c r="F87" s="78"/>
      <c r="G87" s="78"/>
      <c r="H87" s="79"/>
      <c r="I87" s="218"/>
      <c r="J87" s="78"/>
      <c r="K87" s="78"/>
      <c r="L87" s="78"/>
      <c r="M87" s="78"/>
      <c r="N87" s="78"/>
      <c r="O87" s="78"/>
      <c r="P87" s="79"/>
      <c r="Q87" s="217"/>
      <c r="R87" s="78"/>
      <c r="S87" s="78"/>
      <c r="T87" s="78"/>
      <c r="U87" s="78"/>
      <c r="V87" s="78"/>
      <c r="W87" s="78"/>
      <c r="X87" s="78"/>
      <c r="Y87" s="78"/>
      <c r="Z87" s="79"/>
      <c r="AA87" s="218"/>
      <c r="AB87" s="78"/>
      <c r="AC87" s="78"/>
      <c r="AD87" s="79"/>
      <c r="AE87" s="217"/>
      <c r="AF87" s="78"/>
      <c r="AG87" s="78"/>
      <c r="AH87" s="79"/>
      <c r="AI87" s="218"/>
      <c r="AJ87" s="78"/>
      <c r="AK87" s="78"/>
      <c r="AL87" s="78"/>
      <c r="AM87" s="78"/>
      <c r="AN87" s="79"/>
      <c r="AO87" s="217"/>
      <c r="AP87" s="78"/>
      <c r="AQ87" s="79"/>
      <c r="AR87" s="218"/>
      <c r="AS87" s="78"/>
      <c r="AT87" s="79"/>
      <c r="AU87" s="219"/>
      <c r="AV87" s="78"/>
      <c r="AW87" s="79"/>
      <c r="AX87" s="220"/>
      <c r="AY87" s="79"/>
      <c r="AZ87" s="38"/>
      <c r="BA87" s="39"/>
      <c r="BB87" s="38"/>
      <c r="BC87" s="39"/>
      <c r="BD87" s="38"/>
      <c r="BE87" s="39"/>
      <c r="BF87" s="38"/>
      <c r="BG87" s="39"/>
      <c r="BH87" s="38"/>
      <c r="BI87" s="42"/>
      <c r="BJ87" s="43"/>
      <c r="BK87" s="42"/>
      <c r="BL87" s="43"/>
      <c r="BM87" s="42"/>
      <c r="BN87" s="43"/>
      <c r="BO87" s="42"/>
      <c r="BP87" s="43"/>
      <c r="BQ87" s="42"/>
      <c r="BR87" s="221"/>
      <c r="BS87" s="78"/>
      <c r="BT87" s="78"/>
      <c r="BU87" s="78"/>
      <c r="BV87" s="78"/>
      <c r="BW87" s="78"/>
      <c r="BX87" s="78"/>
      <c r="BY87" s="78"/>
      <c r="BZ87" s="78"/>
      <c r="CA87" s="78"/>
      <c r="CB87" s="78"/>
      <c r="CC87" s="78"/>
      <c r="CD87" s="78"/>
      <c r="CE87" s="79"/>
    </row>
    <row r="88" spans="1:83" ht="34.5" customHeight="1" x14ac:dyDescent="0.2">
      <c r="A88" s="29">
        <f t="shared" si="0"/>
        <v>77</v>
      </c>
      <c r="B88" s="222"/>
      <c r="C88" s="79"/>
      <c r="D88" s="223"/>
      <c r="E88" s="78"/>
      <c r="F88" s="78"/>
      <c r="G88" s="78"/>
      <c r="H88" s="79"/>
      <c r="I88" s="218"/>
      <c r="J88" s="78"/>
      <c r="K88" s="78"/>
      <c r="L88" s="78"/>
      <c r="M88" s="78"/>
      <c r="N88" s="78"/>
      <c r="O88" s="78"/>
      <c r="P88" s="79"/>
      <c r="Q88" s="217"/>
      <c r="R88" s="78"/>
      <c r="S88" s="78"/>
      <c r="T88" s="78"/>
      <c r="U88" s="78"/>
      <c r="V88" s="78"/>
      <c r="W88" s="78"/>
      <c r="X88" s="78"/>
      <c r="Y88" s="78"/>
      <c r="Z88" s="79"/>
      <c r="AA88" s="218"/>
      <c r="AB88" s="78"/>
      <c r="AC88" s="78"/>
      <c r="AD88" s="79"/>
      <c r="AE88" s="217"/>
      <c r="AF88" s="78"/>
      <c r="AG88" s="78"/>
      <c r="AH88" s="79"/>
      <c r="AI88" s="218"/>
      <c r="AJ88" s="78"/>
      <c r="AK88" s="78"/>
      <c r="AL88" s="78"/>
      <c r="AM88" s="78"/>
      <c r="AN88" s="79"/>
      <c r="AO88" s="217"/>
      <c r="AP88" s="78"/>
      <c r="AQ88" s="79"/>
      <c r="AR88" s="218"/>
      <c r="AS88" s="78"/>
      <c r="AT88" s="79"/>
      <c r="AU88" s="219"/>
      <c r="AV88" s="78"/>
      <c r="AW88" s="79"/>
      <c r="AX88" s="220"/>
      <c r="AY88" s="79"/>
      <c r="AZ88" s="38"/>
      <c r="BA88" s="39"/>
      <c r="BB88" s="38"/>
      <c r="BC88" s="39"/>
      <c r="BD88" s="38"/>
      <c r="BE88" s="39"/>
      <c r="BF88" s="38"/>
      <c r="BG88" s="39"/>
      <c r="BH88" s="38"/>
      <c r="BI88" s="42"/>
      <c r="BJ88" s="43"/>
      <c r="BK88" s="42"/>
      <c r="BL88" s="43"/>
      <c r="BM88" s="42"/>
      <c r="BN88" s="43"/>
      <c r="BO88" s="42"/>
      <c r="BP88" s="43"/>
      <c r="BQ88" s="42"/>
      <c r="BR88" s="221"/>
      <c r="BS88" s="78"/>
      <c r="BT88" s="78"/>
      <c r="BU88" s="78"/>
      <c r="BV88" s="78"/>
      <c r="BW88" s="78"/>
      <c r="BX88" s="78"/>
      <c r="BY88" s="78"/>
      <c r="BZ88" s="78"/>
      <c r="CA88" s="78"/>
      <c r="CB88" s="78"/>
      <c r="CC88" s="78"/>
      <c r="CD88" s="78"/>
      <c r="CE88" s="79"/>
    </row>
    <row r="89" spans="1:83" ht="34.5" customHeight="1" x14ac:dyDescent="0.2">
      <c r="A89" s="29">
        <f t="shared" si="0"/>
        <v>78</v>
      </c>
      <c r="B89" s="222"/>
      <c r="C89" s="79"/>
      <c r="D89" s="223"/>
      <c r="E89" s="78"/>
      <c r="F89" s="78"/>
      <c r="G89" s="78"/>
      <c r="H89" s="79"/>
      <c r="I89" s="218"/>
      <c r="J89" s="78"/>
      <c r="K89" s="78"/>
      <c r="L89" s="78"/>
      <c r="M89" s="78"/>
      <c r="N89" s="78"/>
      <c r="O89" s="78"/>
      <c r="P89" s="79"/>
      <c r="Q89" s="217"/>
      <c r="R89" s="78"/>
      <c r="S89" s="78"/>
      <c r="T89" s="78"/>
      <c r="U89" s="78"/>
      <c r="V89" s="78"/>
      <c r="W89" s="78"/>
      <c r="X89" s="78"/>
      <c r="Y89" s="78"/>
      <c r="Z89" s="79"/>
      <c r="AA89" s="218"/>
      <c r="AB89" s="78"/>
      <c r="AC89" s="78"/>
      <c r="AD89" s="79"/>
      <c r="AE89" s="217"/>
      <c r="AF89" s="78"/>
      <c r="AG89" s="78"/>
      <c r="AH89" s="79"/>
      <c r="AI89" s="218"/>
      <c r="AJ89" s="78"/>
      <c r="AK89" s="78"/>
      <c r="AL89" s="78"/>
      <c r="AM89" s="78"/>
      <c r="AN89" s="79"/>
      <c r="AO89" s="217"/>
      <c r="AP89" s="78"/>
      <c r="AQ89" s="79"/>
      <c r="AR89" s="218"/>
      <c r="AS89" s="78"/>
      <c r="AT89" s="79"/>
      <c r="AU89" s="219"/>
      <c r="AV89" s="78"/>
      <c r="AW89" s="79"/>
      <c r="AX89" s="220"/>
      <c r="AY89" s="79"/>
      <c r="AZ89" s="38"/>
      <c r="BA89" s="39"/>
      <c r="BB89" s="38"/>
      <c r="BC89" s="39"/>
      <c r="BD89" s="38"/>
      <c r="BE89" s="39"/>
      <c r="BF89" s="38"/>
      <c r="BG89" s="39"/>
      <c r="BH89" s="38"/>
      <c r="BI89" s="42"/>
      <c r="BJ89" s="43"/>
      <c r="BK89" s="42"/>
      <c r="BL89" s="43"/>
      <c r="BM89" s="42"/>
      <c r="BN89" s="43"/>
      <c r="BO89" s="42"/>
      <c r="BP89" s="43"/>
      <c r="BQ89" s="42"/>
      <c r="BR89" s="221"/>
      <c r="BS89" s="78"/>
      <c r="BT89" s="78"/>
      <c r="BU89" s="78"/>
      <c r="BV89" s="78"/>
      <c r="BW89" s="78"/>
      <c r="BX89" s="78"/>
      <c r="BY89" s="78"/>
      <c r="BZ89" s="78"/>
      <c r="CA89" s="78"/>
      <c r="CB89" s="78"/>
      <c r="CC89" s="78"/>
      <c r="CD89" s="78"/>
      <c r="CE89" s="79"/>
    </row>
    <row r="90" spans="1:83" ht="34.5" customHeight="1" x14ac:dyDescent="0.2">
      <c r="A90" s="29">
        <f t="shared" si="0"/>
        <v>79</v>
      </c>
      <c r="B90" s="222"/>
      <c r="C90" s="79"/>
      <c r="D90" s="223"/>
      <c r="E90" s="78"/>
      <c r="F90" s="78"/>
      <c r="G90" s="78"/>
      <c r="H90" s="79"/>
      <c r="I90" s="218"/>
      <c r="J90" s="78"/>
      <c r="K90" s="78"/>
      <c r="L90" s="78"/>
      <c r="M90" s="78"/>
      <c r="N90" s="78"/>
      <c r="O90" s="78"/>
      <c r="P90" s="79"/>
      <c r="Q90" s="217"/>
      <c r="R90" s="78"/>
      <c r="S90" s="78"/>
      <c r="T90" s="78"/>
      <c r="U90" s="78"/>
      <c r="V90" s="78"/>
      <c r="W90" s="78"/>
      <c r="X90" s="78"/>
      <c r="Y90" s="78"/>
      <c r="Z90" s="79"/>
      <c r="AA90" s="218"/>
      <c r="AB90" s="78"/>
      <c r="AC90" s="78"/>
      <c r="AD90" s="79"/>
      <c r="AE90" s="217"/>
      <c r="AF90" s="78"/>
      <c r="AG90" s="78"/>
      <c r="AH90" s="79"/>
      <c r="AI90" s="218"/>
      <c r="AJ90" s="78"/>
      <c r="AK90" s="78"/>
      <c r="AL90" s="78"/>
      <c r="AM90" s="78"/>
      <c r="AN90" s="79"/>
      <c r="AO90" s="217"/>
      <c r="AP90" s="78"/>
      <c r="AQ90" s="79"/>
      <c r="AR90" s="218"/>
      <c r="AS90" s="78"/>
      <c r="AT90" s="79"/>
      <c r="AU90" s="219"/>
      <c r="AV90" s="78"/>
      <c r="AW90" s="79"/>
      <c r="AX90" s="220"/>
      <c r="AY90" s="79"/>
      <c r="AZ90" s="38"/>
      <c r="BA90" s="39"/>
      <c r="BB90" s="38"/>
      <c r="BC90" s="39"/>
      <c r="BD90" s="38"/>
      <c r="BE90" s="39"/>
      <c r="BF90" s="38"/>
      <c r="BG90" s="39"/>
      <c r="BH90" s="38"/>
      <c r="BI90" s="42"/>
      <c r="BJ90" s="43"/>
      <c r="BK90" s="42"/>
      <c r="BL90" s="43"/>
      <c r="BM90" s="42"/>
      <c r="BN90" s="43"/>
      <c r="BO90" s="42"/>
      <c r="BP90" s="43"/>
      <c r="BQ90" s="42"/>
      <c r="BR90" s="221"/>
      <c r="BS90" s="78"/>
      <c r="BT90" s="78"/>
      <c r="BU90" s="78"/>
      <c r="BV90" s="78"/>
      <c r="BW90" s="78"/>
      <c r="BX90" s="78"/>
      <c r="BY90" s="78"/>
      <c r="BZ90" s="78"/>
      <c r="CA90" s="78"/>
      <c r="CB90" s="78"/>
      <c r="CC90" s="78"/>
      <c r="CD90" s="78"/>
      <c r="CE90" s="79"/>
    </row>
    <row r="91" spans="1:83" ht="34.5" customHeight="1" x14ac:dyDescent="0.2">
      <c r="A91" s="29">
        <f t="shared" si="0"/>
        <v>80</v>
      </c>
      <c r="B91" s="222"/>
      <c r="C91" s="79"/>
      <c r="D91" s="223"/>
      <c r="E91" s="78"/>
      <c r="F91" s="78"/>
      <c r="G91" s="78"/>
      <c r="H91" s="79"/>
      <c r="I91" s="218"/>
      <c r="J91" s="78"/>
      <c r="K91" s="78"/>
      <c r="L91" s="78"/>
      <c r="M91" s="78"/>
      <c r="N91" s="78"/>
      <c r="O91" s="78"/>
      <c r="P91" s="79"/>
      <c r="Q91" s="217"/>
      <c r="R91" s="78"/>
      <c r="S91" s="78"/>
      <c r="T91" s="78"/>
      <c r="U91" s="78"/>
      <c r="V91" s="78"/>
      <c r="W91" s="78"/>
      <c r="X91" s="78"/>
      <c r="Y91" s="78"/>
      <c r="Z91" s="79"/>
      <c r="AA91" s="218"/>
      <c r="AB91" s="78"/>
      <c r="AC91" s="78"/>
      <c r="AD91" s="79"/>
      <c r="AE91" s="217"/>
      <c r="AF91" s="78"/>
      <c r="AG91" s="78"/>
      <c r="AH91" s="79"/>
      <c r="AI91" s="218"/>
      <c r="AJ91" s="78"/>
      <c r="AK91" s="78"/>
      <c r="AL91" s="78"/>
      <c r="AM91" s="78"/>
      <c r="AN91" s="79"/>
      <c r="AO91" s="217"/>
      <c r="AP91" s="78"/>
      <c r="AQ91" s="79"/>
      <c r="AR91" s="218"/>
      <c r="AS91" s="78"/>
      <c r="AT91" s="79"/>
      <c r="AU91" s="219"/>
      <c r="AV91" s="78"/>
      <c r="AW91" s="79"/>
      <c r="AX91" s="220"/>
      <c r="AY91" s="79"/>
      <c r="AZ91" s="38"/>
      <c r="BA91" s="39"/>
      <c r="BB91" s="38"/>
      <c r="BC91" s="39"/>
      <c r="BD91" s="38"/>
      <c r="BE91" s="39"/>
      <c r="BF91" s="38"/>
      <c r="BG91" s="39"/>
      <c r="BH91" s="38"/>
      <c r="BI91" s="42"/>
      <c r="BJ91" s="43"/>
      <c r="BK91" s="42"/>
      <c r="BL91" s="43"/>
      <c r="BM91" s="42"/>
      <c r="BN91" s="43"/>
      <c r="BO91" s="42"/>
      <c r="BP91" s="43"/>
      <c r="BQ91" s="42"/>
      <c r="BR91" s="221"/>
      <c r="BS91" s="78"/>
      <c r="BT91" s="78"/>
      <c r="BU91" s="78"/>
      <c r="BV91" s="78"/>
      <c r="BW91" s="78"/>
      <c r="BX91" s="78"/>
      <c r="BY91" s="78"/>
      <c r="BZ91" s="78"/>
      <c r="CA91" s="78"/>
      <c r="CB91" s="78"/>
      <c r="CC91" s="78"/>
      <c r="CD91" s="78"/>
      <c r="CE91" s="79"/>
    </row>
    <row r="92" spans="1:83" ht="34.5" customHeight="1" x14ac:dyDescent="0.2">
      <c r="A92" s="29">
        <f t="shared" si="0"/>
        <v>81</v>
      </c>
      <c r="B92" s="222"/>
      <c r="C92" s="79"/>
      <c r="D92" s="223"/>
      <c r="E92" s="78"/>
      <c r="F92" s="78"/>
      <c r="G92" s="78"/>
      <c r="H92" s="79"/>
      <c r="I92" s="218"/>
      <c r="J92" s="78"/>
      <c r="K92" s="78"/>
      <c r="L92" s="78"/>
      <c r="M92" s="78"/>
      <c r="N92" s="78"/>
      <c r="O92" s="78"/>
      <c r="P92" s="79"/>
      <c r="Q92" s="217"/>
      <c r="R92" s="78"/>
      <c r="S92" s="78"/>
      <c r="T92" s="78"/>
      <c r="U92" s="78"/>
      <c r="V92" s="78"/>
      <c r="W92" s="78"/>
      <c r="X92" s="78"/>
      <c r="Y92" s="78"/>
      <c r="Z92" s="79"/>
      <c r="AA92" s="218"/>
      <c r="AB92" s="78"/>
      <c r="AC92" s="78"/>
      <c r="AD92" s="79"/>
      <c r="AE92" s="217"/>
      <c r="AF92" s="78"/>
      <c r="AG92" s="78"/>
      <c r="AH92" s="79"/>
      <c r="AI92" s="218"/>
      <c r="AJ92" s="78"/>
      <c r="AK92" s="78"/>
      <c r="AL92" s="78"/>
      <c r="AM92" s="78"/>
      <c r="AN92" s="79"/>
      <c r="AO92" s="217"/>
      <c r="AP92" s="78"/>
      <c r="AQ92" s="79"/>
      <c r="AR92" s="218"/>
      <c r="AS92" s="78"/>
      <c r="AT92" s="79"/>
      <c r="AU92" s="219"/>
      <c r="AV92" s="78"/>
      <c r="AW92" s="79"/>
      <c r="AX92" s="220"/>
      <c r="AY92" s="79"/>
      <c r="AZ92" s="38"/>
      <c r="BA92" s="39"/>
      <c r="BB92" s="38"/>
      <c r="BC92" s="39"/>
      <c r="BD92" s="38"/>
      <c r="BE92" s="39"/>
      <c r="BF92" s="38"/>
      <c r="BG92" s="39"/>
      <c r="BH92" s="38"/>
      <c r="BI92" s="42"/>
      <c r="BJ92" s="43"/>
      <c r="BK92" s="42"/>
      <c r="BL92" s="43"/>
      <c r="BM92" s="42"/>
      <c r="BN92" s="43"/>
      <c r="BO92" s="42"/>
      <c r="BP92" s="43"/>
      <c r="BQ92" s="42"/>
      <c r="BR92" s="221"/>
      <c r="BS92" s="78"/>
      <c r="BT92" s="78"/>
      <c r="BU92" s="78"/>
      <c r="BV92" s="78"/>
      <c r="BW92" s="78"/>
      <c r="BX92" s="78"/>
      <c r="BY92" s="78"/>
      <c r="BZ92" s="78"/>
      <c r="CA92" s="78"/>
      <c r="CB92" s="78"/>
      <c r="CC92" s="78"/>
      <c r="CD92" s="78"/>
      <c r="CE92" s="79"/>
    </row>
    <row r="93" spans="1:83" ht="34.5" customHeight="1" x14ac:dyDescent="0.2">
      <c r="A93" s="29">
        <f t="shared" si="0"/>
        <v>82</v>
      </c>
      <c r="B93" s="222"/>
      <c r="C93" s="79"/>
      <c r="D93" s="223"/>
      <c r="E93" s="78"/>
      <c r="F93" s="78"/>
      <c r="G93" s="78"/>
      <c r="H93" s="79"/>
      <c r="I93" s="218"/>
      <c r="J93" s="78"/>
      <c r="K93" s="78"/>
      <c r="L93" s="78"/>
      <c r="M93" s="78"/>
      <c r="N93" s="78"/>
      <c r="O93" s="78"/>
      <c r="P93" s="79"/>
      <c r="Q93" s="217"/>
      <c r="R93" s="78"/>
      <c r="S93" s="78"/>
      <c r="T93" s="78"/>
      <c r="U93" s="78"/>
      <c r="V93" s="78"/>
      <c r="W93" s="78"/>
      <c r="X93" s="78"/>
      <c r="Y93" s="78"/>
      <c r="Z93" s="79"/>
      <c r="AA93" s="218"/>
      <c r="AB93" s="78"/>
      <c r="AC93" s="78"/>
      <c r="AD93" s="79"/>
      <c r="AE93" s="217"/>
      <c r="AF93" s="78"/>
      <c r="AG93" s="78"/>
      <c r="AH93" s="79"/>
      <c r="AI93" s="218"/>
      <c r="AJ93" s="78"/>
      <c r="AK93" s="78"/>
      <c r="AL93" s="78"/>
      <c r="AM93" s="78"/>
      <c r="AN93" s="79"/>
      <c r="AO93" s="217"/>
      <c r="AP93" s="78"/>
      <c r="AQ93" s="79"/>
      <c r="AR93" s="218"/>
      <c r="AS93" s="78"/>
      <c r="AT93" s="79"/>
      <c r="AU93" s="219"/>
      <c r="AV93" s="78"/>
      <c r="AW93" s="79"/>
      <c r="AX93" s="220"/>
      <c r="AY93" s="79"/>
      <c r="AZ93" s="38"/>
      <c r="BA93" s="39"/>
      <c r="BB93" s="38"/>
      <c r="BC93" s="39"/>
      <c r="BD93" s="38"/>
      <c r="BE93" s="39"/>
      <c r="BF93" s="38"/>
      <c r="BG93" s="39"/>
      <c r="BH93" s="38"/>
      <c r="BI93" s="42"/>
      <c r="BJ93" s="43"/>
      <c r="BK93" s="42"/>
      <c r="BL93" s="43"/>
      <c r="BM93" s="42"/>
      <c r="BN93" s="43"/>
      <c r="BO93" s="42"/>
      <c r="BP93" s="43"/>
      <c r="BQ93" s="42"/>
      <c r="BR93" s="221"/>
      <c r="BS93" s="78"/>
      <c r="BT93" s="78"/>
      <c r="BU93" s="78"/>
      <c r="BV93" s="78"/>
      <c r="BW93" s="78"/>
      <c r="BX93" s="78"/>
      <c r="BY93" s="78"/>
      <c r="BZ93" s="78"/>
      <c r="CA93" s="78"/>
      <c r="CB93" s="78"/>
      <c r="CC93" s="78"/>
      <c r="CD93" s="78"/>
      <c r="CE93" s="79"/>
    </row>
    <row r="94" spans="1:83" ht="34.5" customHeight="1" x14ac:dyDescent="0.2">
      <c r="A94" s="29">
        <f t="shared" si="0"/>
        <v>83</v>
      </c>
      <c r="B94" s="222"/>
      <c r="C94" s="79"/>
      <c r="D94" s="223"/>
      <c r="E94" s="78"/>
      <c r="F94" s="78"/>
      <c r="G94" s="78"/>
      <c r="H94" s="79"/>
      <c r="I94" s="218"/>
      <c r="J94" s="78"/>
      <c r="K94" s="78"/>
      <c r="L94" s="78"/>
      <c r="M94" s="78"/>
      <c r="N94" s="78"/>
      <c r="O94" s="78"/>
      <c r="P94" s="79"/>
      <c r="Q94" s="217"/>
      <c r="R94" s="78"/>
      <c r="S94" s="78"/>
      <c r="T94" s="78"/>
      <c r="U94" s="78"/>
      <c r="V94" s="78"/>
      <c r="W94" s="78"/>
      <c r="X94" s="78"/>
      <c r="Y94" s="78"/>
      <c r="Z94" s="79"/>
      <c r="AA94" s="218"/>
      <c r="AB94" s="78"/>
      <c r="AC94" s="78"/>
      <c r="AD94" s="79"/>
      <c r="AE94" s="217"/>
      <c r="AF94" s="78"/>
      <c r="AG94" s="78"/>
      <c r="AH94" s="79"/>
      <c r="AI94" s="218"/>
      <c r="AJ94" s="78"/>
      <c r="AK94" s="78"/>
      <c r="AL94" s="78"/>
      <c r="AM94" s="78"/>
      <c r="AN94" s="79"/>
      <c r="AO94" s="217"/>
      <c r="AP94" s="78"/>
      <c r="AQ94" s="79"/>
      <c r="AR94" s="218"/>
      <c r="AS94" s="78"/>
      <c r="AT94" s="79"/>
      <c r="AU94" s="219"/>
      <c r="AV94" s="78"/>
      <c r="AW94" s="79"/>
      <c r="AX94" s="220"/>
      <c r="AY94" s="79"/>
      <c r="AZ94" s="38"/>
      <c r="BA94" s="39"/>
      <c r="BB94" s="38"/>
      <c r="BC94" s="39"/>
      <c r="BD94" s="38"/>
      <c r="BE94" s="39"/>
      <c r="BF94" s="38"/>
      <c r="BG94" s="39"/>
      <c r="BH94" s="38"/>
      <c r="BI94" s="42"/>
      <c r="BJ94" s="43"/>
      <c r="BK94" s="42"/>
      <c r="BL94" s="43"/>
      <c r="BM94" s="42"/>
      <c r="BN94" s="43"/>
      <c r="BO94" s="42"/>
      <c r="BP94" s="43"/>
      <c r="BQ94" s="42"/>
      <c r="BR94" s="221"/>
      <c r="BS94" s="78"/>
      <c r="BT94" s="78"/>
      <c r="BU94" s="78"/>
      <c r="BV94" s="78"/>
      <c r="BW94" s="78"/>
      <c r="BX94" s="78"/>
      <c r="BY94" s="78"/>
      <c r="BZ94" s="78"/>
      <c r="CA94" s="78"/>
      <c r="CB94" s="78"/>
      <c r="CC94" s="78"/>
      <c r="CD94" s="78"/>
      <c r="CE94" s="79"/>
    </row>
    <row r="95" spans="1:83" ht="34.5" customHeight="1" x14ac:dyDescent="0.2">
      <c r="A95" s="29">
        <f t="shared" si="0"/>
        <v>84</v>
      </c>
      <c r="B95" s="222"/>
      <c r="C95" s="79"/>
      <c r="D95" s="223"/>
      <c r="E95" s="78"/>
      <c r="F95" s="78"/>
      <c r="G95" s="78"/>
      <c r="H95" s="79"/>
      <c r="I95" s="218"/>
      <c r="J95" s="78"/>
      <c r="K95" s="78"/>
      <c r="L95" s="78"/>
      <c r="M95" s="78"/>
      <c r="N95" s="78"/>
      <c r="O95" s="78"/>
      <c r="P95" s="79"/>
      <c r="Q95" s="217"/>
      <c r="R95" s="78"/>
      <c r="S95" s="78"/>
      <c r="T95" s="78"/>
      <c r="U95" s="78"/>
      <c r="V95" s="78"/>
      <c r="W95" s="78"/>
      <c r="X95" s="78"/>
      <c r="Y95" s="78"/>
      <c r="Z95" s="79"/>
      <c r="AA95" s="218"/>
      <c r="AB95" s="78"/>
      <c r="AC95" s="78"/>
      <c r="AD95" s="79"/>
      <c r="AE95" s="217"/>
      <c r="AF95" s="78"/>
      <c r="AG95" s="78"/>
      <c r="AH95" s="79"/>
      <c r="AI95" s="218"/>
      <c r="AJ95" s="78"/>
      <c r="AK95" s="78"/>
      <c r="AL95" s="78"/>
      <c r="AM95" s="78"/>
      <c r="AN95" s="79"/>
      <c r="AO95" s="217"/>
      <c r="AP95" s="78"/>
      <c r="AQ95" s="79"/>
      <c r="AR95" s="218"/>
      <c r="AS95" s="78"/>
      <c r="AT95" s="79"/>
      <c r="AU95" s="219"/>
      <c r="AV95" s="78"/>
      <c r="AW95" s="79"/>
      <c r="AX95" s="220"/>
      <c r="AY95" s="79"/>
      <c r="AZ95" s="38"/>
      <c r="BA95" s="39"/>
      <c r="BB95" s="38"/>
      <c r="BC95" s="39"/>
      <c r="BD95" s="38"/>
      <c r="BE95" s="39"/>
      <c r="BF95" s="38"/>
      <c r="BG95" s="39"/>
      <c r="BH95" s="38"/>
      <c r="BI95" s="42"/>
      <c r="BJ95" s="43"/>
      <c r="BK95" s="42"/>
      <c r="BL95" s="43"/>
      <c r="BM95" s="42"/>
      <c r="BN95" s="43"/>
      <c r="BO95" s="42"/>
      <c r="BP95" s="43"/>
      <c r="BQ95" s="42"/>
      <c r="BR95" s="221"/>
      <c r="BS95" s="78"/>
      <c r="BT95" s="78"/>
      <c r="BU95" s="78"/>
      <c r="BV95" s="78"/>
      <c r="BW95" s="78"/>
      <c r="BX95" s="78"/>
      <c r="BY95" s="78"/>
      <c r="BZ95" s="78"/>
      <c r="CA95" s="78"/>
      <c r="CB95" s="78"/>
      <c r="CC95" s="78"/>
      <c r="CD95" s="78"/>
      <c r="CE95" s="79"/>
    </row>
    <row r="96" spans="1:83" ht="34.5" customHeight="1" x14ac:dyDescent="0.2">
      <c r="A96" s="29">
        <f t="shared" si="0"/>
        <v>85</v>
      </c>
      <c r="B96" s="222"/>
      <c r="C96" s="79"/>
      <c r="D96" s="223"/>
      <c r="E96" s="78"/>
      <c r="F96" s="78"/>
      <c r="G96" s="78"/>
      <c r="H96" s="79"/>
      <c r="I96" s="218"/>
      <c r="J96" s="78"/>
      <c r="K96" s="78"/>
      <c r="L96" s="78"/>
      <c r="M96" s="78"/>
      <c r="N96" s="78"/>
      <c r="O96" s="78"/>
      <c r="P96" s="79"/>
      <c r="Q96" s="217"/>
      <c r="R96" s="78"/>
      <c r="S96" s="78"/>
      <c r="T96" s="78"/>
      <c r="U96" s="78"/>
      <c r="V96" s="78"/>
      <c r="W96" s="78"/>
      <c r="X96" s="78"/>
      <c r="Y96" s="78"/>
      <c r="Z96" s="79"/>
      <c r="AA96" s="218"/>
      <c r="AB96" s="78"/>
      <c r="AC96" s="78"/>
      <c r="AD96" s="79"/>
      <c r="AE96" s="217"/>
      <c r="AF96" s="78"/>
      <c r="AG96" s="78"/>
      <c r="AH96" s="79"/>
      <c r="AI96" s="218"/>
      <c r="AJ96" s="78"/>
      <c r="AK96" s="78"/>
      <c r="AL96" s="78"/>
      <c r="AM96" s="78"/>
      <c r="AN96" s="79"/>
      <c r="AO96" s="217"/>
      <c r="AP96" s="78"/>
      <c r="AQ96" s="79"/>
      <c r="AR96" s="218"/>
      <c r="AS96" s="78"/>
      <c r="AT96" s="79"/>
      <c r="AU96" s="219"/>
      <c r="AV96" s="78"/>
      <c r="AW96" s="79"/>
      <c r="AX96" s="220"/>
      <c r="AY96" s="79"/>
      <c r="AZ96" s="38"/>
      <c r="BA96" s="39"/>
      <c r="BB96" s="38"/>
      <c r="BC96" s="39"/>
      <c r="BD96" s="38"/>
      <c r="BE96" s="39"/>
      <c r="BF96" s="38"/>
      <c r="BG96" s="39"/>
      <c r="BH96" s="38"/>
      <c r="BI96" s="42"/>
      <c r="BJ96" s="43"/>
      <c r="BK96" s="42"/>
      <c r="BL96" s="43"/>
      <c r="BM96" s="42"/>
      <c r="BN96" s="43"/>
      <c r="BO96" s="42"/>
      <c r="BP96" s="43"/>
      <c r="BQ96" s="42"/>
      <c r="BR96" s="221"/>
      <c r="BS96" s="78"/>
      <c r="BT96" s="78"/>
      <c r="BU96" s="78"/>
      <c r="BV96" s="78"/>
      <c r="BW96" s="78"/>
      <c r="BX96" s="78"/>
      <c r="BY96" s="78"/>
      <c r="BZ96" s="78"/>
      <c r="CA96" s="78"/>
      <c r="CB96" s="78"/>
      <c r="CC96" s="78"/>
      <c r="CD96" s="78"/>
      <c r="CE96" s="79"/>
    </row>
    <row r="97" spans="1:83" ht="34.5" customHeight="1" x14ac:dyDescent="0.2">
      <c r="A97" s="29">
        <f t="shared" si="0"/>
        <v>86</v>
      </c>
      <c r="B97" s="222"/>
      <c r="C97" s="79"/>
      <c r="D97" s="223"/>
      <c r="E97" s="78"/>
      <c r="F97" s="78"/>
      <c r="G97" s="78"/>
      <c r="H97" s="79"/>
      <c r="I97" s="218"/>
      <c r="J97" s="78"/>
      <c r="K97" s="78"/>
      <c r="L97" s="78"/>
      <c r="M97" s="78"/>
      <c r="N97" s="78"/>
      <c r="O97" s="78"/>
      <c r="P97" s="79"/>
      <c r="Q97" s="217"/>
      <c r="R97" s="78"/>
      <c r="S97" s="78"/>
      <c r="T97" s="78"/>
      <c r="U97" s="78"/>
      <c r="V97" s="78"/>
      <c r="W97" s="78"/>
      <c r="X97" s="78"/>
      <c r="Y97" s="78"/>
      <c r="Z97" s="79"/>
      <c r="AA97" s="218"/>
      <c r="AB97" s="78"/>
      <c r="AC97" s="78"/>
      <c r="AD97" s="79"/>
      <c r="AE97" s="217"/>
      <c r="AF97" s="78"/>
      <c r="AG97" s="78"/>
      <c r="AH97" s="79"/>
      <c r="AI97" s="218"/>
      <c r="AJ97" s="78"/>
      <c r="AK97" s="78"/>
      <c r="AL97" s="78"/>
      <c r="AM97" s="78"/>
      <c r="AN97" s="79"/>
      <c r="AO97" s="217"/>
      <c r="AP97" s="78"/>
      <c r="AQ97" s="79"/>
      <c r="AR97" s="218"/>
      <c r="AS97" s="78"/>
      <c r="AT97" s="79"/>
      <c r="AU97" s="219"/>
      <c r="AV97" s="78"/>
      <c r="AW97" s="79"/>
      <c r="AX97" s="220"/>
      <c r="AY97" s="79"/>
      <c r="AZ97" s="38"/>
      <c r="BA97" s="39"/>
      <c r="BB97" s="38"/>
      <c r="BC97" s="39"/>
      <c r="BD97" s="38"/>
      <c r="BE97" s="39"/>
      <c r="BF97" s="38"/>
      <c r="BG97" s="39"/>
      <c r="BH97" s="38"/>
      <c r="BI97" s="42"/>
      <c r="BJ97" s="43"/>
      <c r="BK97" s="42"/>
      <c r="BL97" s="43"/>
      <c r="BM97" s="42"/>
      <c r="BN97" s="43"/>
      <c r="BO97" s="42"/>
      <c r="BP97" s="43"/>
      <c r="BQ97" s="42"/>
      <c r="BR97" s="221"/>
      <c r="BS97" s="78"/>
      <c r="BT97" s="78"/>
      <c r="BU97" s="78"/>
      <c r="BV97" s="78"/>
      <c r="BW97" s="78"/>
      <c r="BX97" s="78"/>
      <c r="BY97" s="78"/>
      <c r="BZ97" s="78"/>
      <c r="CA97" s="78"/>
      <c r="CB97" s="78"/>
      <c r="CC97" s="78"/>
      <c r="CD97" s="78"/>
      <c r="CE97" s="79"/>
    </row>
    <row r="98" spans="1:83" ht="34.5" customHeight="1" x14ac:dyDescent="0.2">
      <c r="A98" s="29">
        <f t="shared" si="0"/>
        <v>87</v>
      </c>
      <c r="B98" s="222"/>
      <c r="C98" s="79"/>
      <c r="D98" s="223"/>
      <c r="E98" s="78"/>
      <c r="F98" s="78"/>
      <c r="G98" s="78"/>
      <c r="H98" s="79"/>
      <c r="I98" s="218"/>
      <c r="J98" s="78"/>
      <c r="K98" s="78"/>
      <c r="L98" s="78"/>
      <c r="M98" s="78"/>
      <c r="N98" s="78"/>
      <c r="O98" s="78"/>
      <c r="P98" s="79"/>
      <c r="Q98" s="217"/>
      <c r="R98" s="78"/>
      <c r="S98" s="78"/>
      <c r="T98" s="78"/>
      <c r="U98" s="78"/>
      <c r="V98" s="78"/>
      <c r="W98" s="78"/>
      <c r="X98" s="78"/>
      <c r="Y98" s="78"/>
      <c r="Z98" s="79"/>
      <c r="AA98" s="218"/>
      <c r="AB98" s="78"/>
      <c r="AC98" s="78"/>
      <c r="AD98" s="79"/>
      <c r="AE98" s="217"/>
      <c r="AF98" s="78"/>
      <c r="AG98" s="78"/>
      <c r="AH98" s="79"/>
      <c r="AI98" s="218"/>
      <c r="AJ98" s="78"/>
      <c r="AK98" s="78"/>
      <c r="AL98" s="78"/>
      <c r="AM98" s="78"/>
      <c r="AN98" s="79"/>
      <c r="AO98" s="217"/>
      <c r="AP98" s="78"/>
      <c r="AQ98" s="79"/>
      <c r="AR98" s="218"/>
      <c r="AS98" s="78"/>
      <c r="AT98" s="79"/>
      <c r="AU98" s="219"/>
      <c r="AV98" s="78"/>
      <c r="AW98" s="79"/>
      <c r="AX98" s="220"/>
      <c r="AY98" s="79"/>
      <c r="AZ98" s="38"/>
      <c r="BA98" s="39"/>
      <c r="BB98" s="38"/>
      <c r="BC98" s="39"/>
      <c r="BD98" s="38"/>
      <c r="BE98" s="39"/>
      <c r="BF98" s="38"/>
      <c r="BG98" s="39"/>
      <c r="BH98" s="38"/>
      <c r="BI98" s="42"/>
      <c r="BJ98" s="43"/>
      <c r="BK98" s="42"/>
      <c r="BL98" s="43"/>
      <c r="BM98" s="42"/>
      <c r="BN98" s="43"/>
      <c r="BO98" s="42"/>
      <c r="BP98" s="43"/>
      <c r="BQ98" s="42"/>
      <c r="BR98" s="221"/>
      <c r="BS98" s="78"/>
      <c r="BT98" s="78"/>
      <c r="BU98" s="78"/>
      <c r="BV98" s="78"/>
      <c r="BW98" s="78"/>
      <c r="BX98" s="78"/>
      <c r="BY98" s="78"/>
      <c r="BZ98" s="78"/>
      <c r="CA98" s="78"/>
      <c r="CB98" s="78"/>
      <c r="CC98" s="78"/>
      <c r="CD98" s="78"/>
      <c r="CE98" s="79"/>
    </row>
    <row r="99" spans="1:83" ht="34.5" customHeight="1" x14ac:dyDescent="0.2">
      <c r="A99" s="29">
        <f t="shared" si="0"/>
        <v>88</v>
      </c>
      <c r="B99" s="222"/>
      <c r="C99" s="79"/>
      <c r="D99" s="223"/>
      <c r="E99" s="78"/>
      <c r="F99" s="78"/>
      <c r="G99" s="78"/>
      <c r="H99" s="79"/>
      <c r="I99" s="218"/>
      <c r="J99" s="78"/>
      <c r="K99" s="78"/>
      <c r="L99" s="78"/>
      <c r="M99" s="78"/>
      <c r="N99" s="78"/>
      <c r="O99" s="78"/>
      <c r="P99" s="79"/>
      <c r="Q99" s="217"/>
      <c r="R99" s="78"/>
      <c r="S99" s="78"/>
      <c r="T99" s="78"/>
      <c r="U99" s="78"/>
      <c r="V99" s="78"/>
      <c r="W99" s="78"/>
      <c r="X99" s="78"/>
      <c r="Y99" s="78"/>
      <c r="Z99" s="79"/>
      <c r="AA99" s="218"/>
      <c r="AB99" s="78"/>
      <c r="AC99" s="78"/>
      <c r="AD99" s="79"/>
      <c r="AE99" s="217"/>
      <c r="AF99" s="78"/>
      <c r="AG99" s="78"/>
      <c r="AH99" s="79"/>
      <c r="AI99" s="218"/>
      <c r="AJ99" s="78"/>
      <c r="AK99" s="78"/>
      <c r="AL99" s="78"/>
      <c r="AM99" s="78"/>
      <c r="AN99" s="79"/>
      <c r="AO99" s="217"/>
      <c r="AP99" s="78"/>
      <c r="AQ99" s="79"/>
      <c r="AR99" s="218"/>
      <c r="AS99" s="78"/>
      <c r="AT99" s="79"/>
      <c r="AU99" s="219"/>
      <c r="AV99" s="78"/>
      <c r="AW99" s="79"/>
      <c r="AX99" s="220"/>
      <c r="AY99" s="79"/>
      <c r="AZ99" s="38"/>
      <c r="BA99" s="39"/>
      <c r="BB99" s="38"/>
      <c r="BC99" s="39"/>
      <c r="BD99" s="38"/>
      <c r="BE99" s="39"/>
      <c r="BF99" s="38"/>
      <c r="BG99" s="39"/>
      <c r="BH99" s="38"/>
      <c r="BI99" s="42"/>
      <c r="BJ99" s="43"/>
      <c r="BK99" s="42"/>
      <c r="BL99" s="43"/>
      <c r="BM99" s="42"/>
      <c r="BN99" s="43"/>
      <c r="BO99" s="42"/>
      <c r="BP99" s="43"/>
      <c r="BQ99" s="42"/>
      <c r="BR99" s="221"/>
      <c r="BS99" s="78"/>
      <c r="BT99" s="78"/>
      <c r="BU99" s="78"/>
      <c r="BV99" s="78"/>
      <c r="BW99" s="78"/>
      <c r="BX99" s="78"/>
      <c r="BY99" s="78"/>
      <c r="BZ99" s="78"/>
      <c r="CA99" s="78"/>
      <c r="CB99" s="78"/>
      <c r="CC99" s="78"/>
      <c r="CD99" s="78"/>
      <c r="CE99" s="79"/>
    </row>
    <row r="100" spans="1:83" ht="34.5" customHeight="1" x14ac:dyDescent="0.2">
      <c r="A100" s="29">
        <f t="shared" si="0"/>
        <v>89</v>
      </c>
      <c r="B100" s="222"/>
      <c r="C100" s="79"/>
      <c r="D100" s="223"/>
      <c r="E100" s="78"/>
      <c r="F100" s="78"/>
      <c r="G100" s="78"/>
      <c r="H100" s="79"/>
      <c r="I100" s="218"/>
      <c r="J100" s="78"/>
      <c r="K100" s="78"/>
      <c r="L100" s="78"/>
      <c r="M100" s="78"/>
      <c r="N100" s="78"/>
      <c r="O100" s="78"/>
      <c r="P100" s="79"/>
      <c r="Q100" s="217"/>
      <c r="R100" s="78"/>
      <c r="S100" s="78"/>
      <c r="T100" s="78"/>
      <c r="U100" s="78"/>
      <c r="V100" s="78"/>
      <c r="W100" s="78"/>
      <c r="X100" s="78"/>
      <c r="Y100" s="78"/>
      <c r="Z100" s="79"/>
      <c r="AA100" s="218"/>
      <c r="AB100" s="78"/>
      <c r="AC100" s="78"/>
      <c r="AD100" s="79"/>
      <c r="AE100" s="217"/>
      <c r="AF100" s="78"/>
      <c r="AG100" s="78"/>
      <c r="AH100" s="79"/>
      <c r="AI100" s="218"/>
      <c r="AJ100" s="78"/>
      <c r="AK100" s="78"/>
      <c r="AL100" s="78"/>
      <c r="AM100" s="78"/>
      <c r="AN100" s="79"/>
      <c r="AO100" s="217"/>
      <c r="AP100" s="78"/>
      <c r="AQ100" s="79"/>
      <c r="AR100" s="218"/>
      <c r="AS100" s="78"/>
      <c r="AT100" s="79"/>
      <c r="AU100" s="219"/>
      <c r="AV100" s="78"/>
      <c r="AW100" s="79"/>
      <c r="AX100" s="220"/>
      <c r="AY100" s="79"/>
      <c r="AZ100" s="38"/>
      <c r="BA100" s="39"/>
      <c r="BB100" s="38"/>
      <c r="BC100" s="39"/>
      <c r="BD100" s="38"/>
      <c r="BE100" s="39"/>
      <c r="BF100" s="38"/>
      <c r="BG100" s="39"/>
      <c r="BH100" s="38"/>
      <c r="BI100" s="42"/>
      <c r="BJ100" s="43"/>
      <c r="BK100" s="42"/>
      <c r="BL100" s="43"/>
      <c r="BM100" s="42"/>
      <c r="BN100" s="43"/>
      <c r="BO100" s="42"/>
      <c r="BP100" s="43"/>
      <c r="BQ100" s="42"/>
      <c r="BR100" s="221"/>
      <c r="BS100" s="78"/>
      <c r="BT100" s="78"/>
      <c r="BU100" s="78"/>
      <c r="BV100" s="78"/>
      <c r="BW100" s="78"/>
      <c r="BX100" s="78"/>
      <c r="BY100" s="78"/>
      <c r="BZ100" s="78"/>
      <c r="CA100" s="78"/>
      <c r="CB100" s="78"/>
      <c r="CC100" s="78"/>
      <c r="CD100" s="78"/>
      <c r="CE100" s="79"/>
    </row>
    <row r="101" spans="1:83" ht="34.5" customHeight="1" x14ac:dyDescent="0.2">
      <c r="A101" s="29">
        <f t="shared" si="0"/>
        <v>90</v>
      </c>
      <c r="B101" s="222"/>
      <c r="C101" s="79"/>
      <c r="D101" s="223"/>
      <c r="E101" s="78"/>
      <c r="F101" s="78"/>
      <c r="G101" s="78"/>
      <c r="H101" s="79"/>
      <c r="I101" s="218"/>
      <c r="J101" s="78"/>
      <c r="K101" s="78"/>
      <c r="L101" s="78"/>
      <c r="M101" s="78"/>
      <c r="N101" s="78"/>
      <c r="O101" s="78"/>
      <c r="P101" s="79"/>
      <c r="Q101" s="217"/>
      <c r="R101" s="78"/>
      <c r="S101" s="78"/>
      <c r="T101" s="78"/>
      <c r="U101" s="78"/>
      <c r="V101" s="78"/>
      <c r="W101" s="78"/>
      <c r="X101" s="78"/>
      <c r="Y101" s="78"/>
      <c r="Z101" s="79"/>
      <c r="AA101" s="218"/>
      <c r="AB101" s="78"/>
      <c r="AC101" s="78"/>
      <c r="AD101" s="79"/>
      <c r="AE101" s="217"/>
      <c r="AF101" s="78"/>
      <c r="AG101" s="78"/>
      <c r="AH101" s="79"/>
      <c r="AI101" s="218"/>
      <c r="AJ101" s="78"/>
      <c r="AK101" s="78"/>
      <c r="AL101" s="78"/>
      <c r="AM101" s="78"/>
      <c r="AN101" s="79"/>
      <c r="AO101" s="217"/>
      <c r="AP101" s="78"/>
      <c r="AQ101" s="79"/>
      <c r="AR101" s="218"/>
      <c r="AS101" s="78"/>
      <c r="AT101" s="79"/>
      <c r="AU101" s="219"/>
      <c r="AV101" s="78"/>
      <c r="AW101" s="79"/>
      <c r="AX101" s="220"/>
      <c r="AY101" s="79"/>
      <c r="AZ101" s="38"/>
      <c r="BA101" s="39"/>
      <c r="BB101" s="38"/>
      <c r="BC101" s="39"/>
      <c r="BD101" s="38"/>
      <c r="BE101" s="39"/>
      <c r="BF101" s="38"/>
      <c r="BG101" s="39"/>
      <c r="BH101" s="38"/>
      <c r="BI101" s="42"/>
      <c r="BJ101" s="43"/>
      <c r="BK101" s="42"/>
      <c r="BL101" s="43"/>
      <c r="BM101" s="42"/>
      <c r="BN101" s="43"/>
      <c r="BO101" s="42"/>
      <c r="BP101" s="43"/>
      <c r="BQ101" s="42"/>
      <c r="BR101" s="221"/>
      <c r="BS101" s="78"/>
      <c r="BT101" s="78"/>
      <c r="BU101" s="78"/>
      <c r="BV101" s="78"/>
      <c r="BW101" s="78"/>
      <c r="BX101" s="78"/>
      <c r="BY101" s="78"/>
      <c r="BZ101" s="78"/>
      <c r="CA101" s="78"/>
      <c r="CB101" s="78"/>
      <c r="CC101" s="78"/>
      <c r="CD101" s="78"/>
      <c r="CE101" s="79"/>
    </row>
    <row r="102" spans="1:83" ht="34.5" customHeight="1" x14ac:dyDescent="0.2">
      <c r="A102" s="29">
        <f t="shared" si="0"/>
        <v>91</v>
      </c>
      <c r="B102" s="222"/>
      <c r="C102" s="79"/>
      <c r="D102" s="223"/>
      <c r="E102" s="78"/>
      <c r="F102" s="78"/>
      <c r="G102" s="78"/>
      <c r="H102" s="79"/>
      <c r="I102" s="218"/>
      <c r="J102" s="78"/>
      <c r="K102" s="78"/>
      <c r="L102" s="78"/>
      <c r="M102" s="78"/>
      <c r="N102" s="78"/>
      <c r="O102" s="78"/>
      <c r="P102" s="79"/>
      <c r="Q102" s="217"/>
      <c r="R102" s="78"/>
      <c r="S102" s="78"/>
      <c r="T102" s="78"/>
      <c r="U102" s="78"/>
      <c r="V102" s="78"/>
      <c r="W102" s="78"/>
      <c r="X102" s="78"/>
      <c r="Y102" s="78"/>
      <c r="Z102" s="79"/>
      <c r="AA102" s="218"/>
      <c r="AB102" s="78"/>
      <c r="AC102" s="78"/>
      <c r="AD102" s="79"/>
      <c r="AE102" s="217"/>
      <c r="AF102" s="78"/>
      <c r="AG102" s="78"/>
      <c r="AH102" s="79"/>
      <c r="AI102" s="218"/>
      <c r="AJ102" s="78"/>
      <c r="AK102" s="78"/>
      <c r="AL102" s="78"/>
      <c r="AM102" s="78"/>
      <c r="AN102" s="79"/>
      <c r="AO102" s="217"/>
      <c r="AP102" s="78"/>
      <c r="AQ102" s="79"/>
      <c r="AR102" s="218"/>
      <c r="AS102" s="78"/>
      <c r="AT102" s="79"/>
      <c r="AU102" s="219"/>
      <c r="AV102" s="78"/>
      <c r="AW102" s="79"/>
      <c r="AX102" s="220"/>
      <c r="AY102" s="79"/>
      <c r="AZ102" s="38"/>
      <c r="BA102" s="39"/>
      <c r="BB102" s="38"/>
      <c r="BC102" s="39"/>
      <c r="BD102" s="38"/>
      <c r="BE102" s="39"/>
      <c r="BF102" s="38"/>
      <c r="BG102" s="39"/>
      <c r="BH102" s="38"/>
      <c r="BI102" s="42"/>
      <c r="BJ102" s="43"/>
      <c r="BK102" s="42"/>
      <c r="BL102" s="43"/>
      <c r="BM102" s="42"/>
      <c r="BN102" s="43"/>
      <c r="BO102" s="42"/>
      <c r="BP102" s="43"/>
      <c r="BQ102" s="42"/>
      <c r="BR102" s="221"/>
      <c r="BS102" s="78"/>
      <c r="BT102" s="78"/>
      <c r="BU102" s="78"/>
      <c r="BV102" s="78"/>
      <c r="BW102" s="78"/>
      <c r="BX102" s="78"/>
      <c r="BY102" s="78"/>
      <c r="BZ102" s="78"/>
      <c r="CA102" s="78"/>
      <c r="CB102" s="78"/>
      <c r="CC102" s="78"/>
      <c r="CD102" s="78"/>
      <c r="CE102" s="79"/>
    </row>
    <row r="103" spans="1:83" ht="34.5" customHeight="1" x14ac:dyDescent="0.2">
      <c r="A103" s="29">
        <f t="shared" si="0"/>
        <v>92</v>
      </c>
      <c r="B103" s="222"/>
      <c r="C103" s="79"/>
      <c r="D103" s="223"/>
      <c r="E103" s="78"/>
      <c r="F103" s="78"/>
      <c r="G103" s="78"/>
      <c r="H103" s="79"/>
      <c r="I103" s="218"/>
      <c r="J103" s="78"/>
      <c r="K103" s="78"/>
      <c r="L103" s="78"/>
      <c r="M103" s="78"/>
      <c r="N103" s="78"/>
      <c r="O103" s="78"/>
      <c r="P103" s="79"/>
      <c r="Q103" s="217"/>
      <c r="R103" s="78"/>
      <c r="S103" s="78"/>
      <c r="T103" s="78"/>
      <c r="U103" s="78"/>
      <c r="V103" s="78"/>
      <c r="W103" s="78"/>
      <c r="X103" s="78"/>
      <c r="Y103" s="78"/>
      <c r="Z103" s="79"/>
      <c r="AA103" s="218"/>
      <c r="AB103" s="78"/>
      <c r="AC103" s="78"/>
      <c r="AD103" s="79"/>
      <c r="AE103" s="217"/>
      <c r="AF103" s="78"/>
      <c r="AG103" s="78"/>
      <c r="AH103" s="79"/>
      <c r="AI103" s="218"/>
      <c r="AJ103" s="78"/>
      <c r="AK103" s="78"/>
      <c r="AL103" s="78"/>
      <c r="AM103" s="78"/>
      <c r="AN103" s="79"/>
      <c r="AO103" s="217"/>
      <c r="AP103" s="78"/>
      <c r="AQ103" s="79"/>
      <c r="AR103" s="218"/>
      <c r="AS103" s="78"/>
      <c r="AT103" s="79"/>
      <c r="AU103" s="219"/>
      <c r="AV103" s="78"/>
      <c r="AW103" s="79"/>
      <c r="AX103" s="220"/>
      <c r="AY103" s="79"/>
      <c r="AZ103" s="38"/>
      <c r="BA103" s="39"/>
      <c r="BB103" s="38"/>
      <c r="BC103" s="39"/>
      <c r="BD103" s="38"/>
      <c r="BE103" s="39"/>
      <c r="BF103" s="38"/>
      <c r="BG103" s="39"/>
      <c r="BH103" s="38"/>
      <c r="BI103" s="42"/>
      <c r="BJ103" s="43"/>
      <c r="BK103" s="42"/>
      <c r="BL103" s="43"/>
      <c r="BM103" s="42"/>
      <c r="BN103" s="43"/>
      <c r="BO103" s="42"/>
      <c r="BP103" s="43"/>
      <c r="BQ103" s="42"/>
      <c r="BR103" s="221"/>
      <c r="BS103" s="78"/>
      <c r="BT103" s="78"/>
      <c r="BU103" s="78"/>
      <c r="BV103" s="78"/>
      <c r="BW103" s="78"/>
      <c r="BX103" s="78"/>
      <c r="BY103" s="78"/>
      <c r="BZ103" s="78"/>
      <c r="CA103" s="78"/>
      <c r="CB103" s="78"/>
      <c r="CC103" s="78"/>
      <c r="CD103" s="78"/>
      <c r="CE103" s="79"/>
    </row>
    <row r="104" spans="1:83" ht="34.5" customHeight="1" x14ac:dyDescent="0.2">
      <c r="A104" s="29">
        <f t="shared" si="0"/>
        <v>93</v>
      </c>
      <c r="B104" s="222"/>
      <c r="C104" s="79"/>
      <c r="D104" s="223"/>
      <c r="E104" s="78"/>
      <c r="F104" s="78"/>
      <c r="G104" s="78"/>
      <c r="H104" s="79"/>
      <c r="I104" s="218"/>
      <c r="J104" s="78"/>
      <c r="K104" s="78"/>
      <c r="L104" s="78"/>
      <c r="M104" s="78"/>
      <c r="N104" s="78"/>
      <c r="O104" s="78"/>
      <c r="P104" s="79"/>
      <c r="Q104" s="217"/>
      <c r="R104" s="78"/>
      <c r="S104" s="78"/>
      <c r="T104" s="78"/>
      <c r="U104" s="78"/>
      <c r="V104" s="78"/>
      <c r="W104" s="78"/>
      <c r="X104" s="78"/>
      <c r="Y104" s="78"/>
      <c r="Z104" s="79"/>
      <c r="AA104" s="218"/>
      <c r="AB104" s="78"/>
      <c r="AC104" s="78"/>
      <c r="AD104" s="79"/>
      <c r="AE104" s="217"/>
      <c r="AF104" s="78"/>
      <c r="AG104" s="78"/>
      <c r="AH104" s="79"/>
      <c r="AI104" s="218"/>
      <c r="AJ104" s="78"/>
      <c r="AK104" s="78"/>
      <c r="AL104" s="78"/>
      <c r="AM104" s="78"/>
      <c r="AN104" s="79"/>
      <c r="AO104" s="217"/>
      <c r="AP104" s="78"/>
      <c r="AQ104" s="79"/>
      <c r="AR104" s="218"/>
      <c r="AS104" s="78"/>
      <c r="AT104" s="79"/>
      <c r="AU104" s="219"/>
      <c r="AV104" s="78"/>
      <c r="AW104" s="79"/>
      <c r="AX104" s="220"/>
      <c r="AY104" s="79"/>
      <c r="AZ104" s="38"/>
      <c r="BA104" s="39"/>
      <c r="BB104" s="38"/>
      <c r="BC104" s="39"/>
      <c r="BD104" s="38"/>
      <c r="BE104" s="39"/>
      <c r="BF104" s="38"/>
      <c r="BG104" s="39"/>
      <c r="BH104" s="38"/>
      <c r="BI104" s="42"/>
      <c r="BJ104" s="43"/>
      <c r="BK104" s="42"/>
      <c r="BL104" s="43"/>
      <c r="BM104" s="42"/>
      <c r="BN104" s="43"/>
      <c r="BO104" s="42"/>
      <c r="BP104" s="43"/>
      <c r="BQ104" s="42"/>
      <c r="BR104" s="221"/>
      <c r="BS104" s="78"/>
      <c r="BT104" s="78"/>
      <c r="BU104" s="78"/>
      <c r="BV104" s="78"/>
      <c r="BW104" s="78"/>
      <c r="BX104" s="78"/>
      <c r="BY104" s="78"/>
      <c r="BZ104" s="78"/>
      <c r="CA104" s="78"/>
      <c r="CB104" s="78"/>
      <c r="CC104" s="78"/>
      <c r="CD104" s="78"/>
      <c r="CE104" s="79"/>
    </row>
    <row r="105" spans="1:83" ht="34.5" customHeight="1" x14ac:dyDescent="0.2">
      <c r="A105" s="29">
        <f t="shared" si="0"/>
        <v>94</v>
      </c>
      <c r="B105" s="222"/>
      <c r="C105" s="79"/>
      <c r="D105" s="223"/>
      <c r="E105" s="78"/>
      <c r="F105" s="78"/>
      <c r="G105" s="78"/>
      <c r="H105" s="79"/>
      <c r="I105" s="218"/>
      <c r="J105" s="78"/>
      <c r="K105" s="78"/>
      <c r="L105" s="78"/>
      <c r="M105" s="78"/>
      <c r="N105" s="78"/>
      <c r="O105" s="78"/>
      <c r="P105" s="79"/>
      <c r="Q105" s="217"/>
      <c r="R105" s="78"/>
      <c r="S105" s="78"/>
      <c r="T105" s="78"/>
      <c r="U105" s="78"/>
      <c r="V105" s="78"/>
      <c r="W105" s="78"/>
      <c r="X105" s="78"/>
      <c r="Y105" s="78"/>
      <c r="Z105" s="79"/>
      <c r="AA105" s="218"/>
      <c r="AB105" s="78"/>
      <c r="AC105" s="78"/>
      <c r="AD105" s="79"/>
      <c r="AE105" s="217"/>
      <c r="AF105" s="78"/>
      <c r="AG105" s="78"/>
      <c r="AH105" s="79"/>
      <c r="AI105" s="218"/>
      <c r="AJ105" s="78"/>
      <c r="AK105" s="78"/>
      <c r="AL105" s="78"/>
      <c r="AM105" s="78"/>
      <c r="AN105" s="79"/>
      <c r="AO105" s="217"/>
      <c r="AP105" s="78"/>
      <c r="AQ105" s="79"/>
      <c r="AR105" s="218"/>
      <c r="AS105" s="78"/>
      <c r="AT105" s="79"/>
      <c r="AU105" s="219"/>
      <c r="AV105" s="78"/>
      <c r="AW105" s="79"/>
      <c r="AX105" s="220"/>
      <c r="AY105" s="79"/>
      <c r="AZ105" s="38"/>
      <c r="BA105" s="39"/>
      <c r="BB105" s="38"/>
      <c r="BC105" s="39"/>
      <c r="BD105" s="38"/>
      <c r="BE105" s="39"/>
      <c r="BF105" s="38"/>
      <c r="BG105" s="39"/>
      <c r="BH105" s="38"/>
      <c r="BI105" s="42"/>
      <c r="BJ105" s="43"/>
      <c r="BK105" s="42"/>
      <c r="BL105" s="43"/>
      <c r="BM105" s="42"/>
      <c r="BN105" s="43"/>
      <c r="BO105" s="42"/>
      <c r="BP105" s="43"/>
      <c r="BQ105" s="42"/>
      <c r="BR105" s="221"/>
      <c r="BS105" s="78"/>
      <c r="BT105" s="78"/>
      <c r="BU105" s="78"/>
      <c r="BV105" s="78"/>
      <c r="BW105" s="78"/>
      <c r="BX105" s="78"/>
      <c r="BY105" s="78"/>
      <c r="BZ105" s="78"/>
      <c r="CA105" s="78"/>
      <c r="CB105" s="78"/>
      <c r="CC105" s="78"/>
      <c r="CD105" s="78"/>
      <c r="CE105" s="79"/>
    </row>
    <row r="106" spans="1:83" ht="34.5" customHeight="1" x14ac:dyDescent="0.2">
      <c r="A106" s="29">
        <f t="shared" si="0"/>
        <v>95</v>
      </c>
      <c r="B106" s="222"/>
      <c r="C106" s="79"/>
      <c r="D106" s="223"/>
      <c r="E106" s="78"/>
      <c r="F106" s="78"/>
      <c r="G106" s="78"/>
      <c r="H106" s="79"/>
      <c r="I106" s="218"/>
      <c r="J106" s="78"/>
      <c r="K106" s="78"/>
      <c r="L106" s="78"/>
      <c r="M106" s="78"/>
      <c r="N106" s="78"/>
      <c r="O106" s="78"/>
      <c r="P106" s="79"/>
      <c r="Q106" s="217"/>
      <c r="R106" s="78"/>
      <c r="S106" s="78"/>
      <c r="T106" s="78"/>
      <c r="U106" s="78"/>
      <c r="V106" s="78"/>
      <c r="W106" s="78"/>
      <c r="X106" s="78"/>
      <c r="Y106" s="78"/>
      <c r="Z106" s="79"/>
      <c r="AA106" s="218"/>
      <c r="AB106" s="78"/>
      <c r="AC106" s="78"/>
      <c r="AD106" s="79"/>
      <c r="AE106" s="217"/>
      <c r="AF106" s="78"/>
      <c r="AG106" s="78"/>
      <c r="AH106" s="79"/>
      <c r="AI106" s="218"/>
      <c r="AJ106" s="78"/>
      <c r="AK106" s="78"/>
      <c r="AL106" s="78"/>
      <c r="AM106" s="78"/>
      <c r="AN106" s="79"/>
      <c r="AO106" s="217"/>
      <c r="AP106" s="78"/>
      <c r="AQ106" s="79"/>
      <c r="AR106" s="218"/>
      <c r="AS106" s="78"/>
      <c r="AT106" s="79"/>
      <c r="AU106" s="219"/>
      <c r="AV106" s="78"/>
      <c r="AW106" s="79"/>
      <c r="AX106" s="220"/>
      <c r="AY106" s="79"/>
      <c r="AZ106" s="38"/>
      <c r="BA106" s="39"/>
      <c r="BB106" s="38"/>
      <c r="BC106" s="39"/>
      <c r="BD106" s="38"/>
      <c r="BE106" s="39"/>
      <c r="BF106" s="38"/>
      <c r="BG106" s="39"/>
      <c r="BH106" s="38"/>
      <c r="BI106" s="42"/>
      <c r="BJ106" s="43"/>
      <c r="BK106" s="42"/>
      <c r="BL106" s="43"/>
      <c r="BM106" s="42"/>
      <c r="BN106" s="43"/>
      <c r="BO106" s="42"/>
      <c r="BP106" s="43"/>
      <c r="BQ106" s="42"/>
      <c r="BR106" s="221"/>
      <c r="BS106" s="78"/>
      <c r="BT106" s="78"/>
      <c r="BU106" s="78"/>
      <c r="BV106" s="78"/>
      <c r="BW106" s="78"/>
      <c r="BX106" s="78"/>
      <c r="BY106" s="78"/>
      <c r="BZ106" s="78"/>
      <c r="CA106" s="78"/>
      <c r="CB106" s="78"/>
      <c r="CC106" s="78"/>
      <c r="CD106" s="78"/>
      <c r="CE106" s="79"/>
    </row>
    <row r="107" spans="1:83" ht="34.5" customHeight="1" x14ac:dyDescent="0.2">
      <c r="A107" s="29">
        <f t="shared" si="0"/>
        <v>96</v>
      </c>
      <c r="B107" s="222"/>
      <c r="C107" s="79"/>
      <c r="D107" s="223"/>
      <c r="E107" s="78"/>
      <c r="F107" s="78"/>
      <c r="G107" s="78"/>
      <c r="H107" s="79"/>
      <c r="I107" s="218"/>
      <c r="J107" s="78"/>
      <c r="K107" s="78"/>
      <c r="L107" s="78"/>
      <c r="M107" s="78"/>
      <c r="N107" s="78"/>
      <c r="O107" s="78"/>
      <c r="P107" s="79"/>
      <c r="Q107" s="217"/>
      <c r="R107" s="78"/>
      <c r="S107" s="78"/>
      <c r="T107" s="78"/>
      <c r="U107" s="78"/>
      <c r="V107" s="78"/>
      <c r="W107" s="78"/>
      <c r="X107" s="78"/>
      <c r="Y107" s="78"/>
      <c r="Z107" s="79"/>
      <c r="AA107" s="218"/>
      <c r="AB107" s="78"/>
      <c r="AC107" s="78"/>
      <c r="AD107" s="79"/>
      <c r="AE107" s="217"/>
      <c r="AF107" s="78"/>
      <c r="AG107" s="78"/>
      <c r="AH107" s="79"/>
      <c r="AI107" s="218"/>
      <c r="AJ107" s="78"/>
      <c r="AK107" s="78"/>
      <c r="AL107" s="78"/>
      <c r="AM107" s="78"/>
      <c r="AN107" s="79"/>
      <c r="AO107" s="217"/>
      <c r="AP107" s="78"/>
      <c r="AQ107" s="79"/>
      <c r="AR107" s="218"/>
      <c r="AS107" s="78"/>
      <c r="AT107" s="79"/>
      <c r="AU107" s="219"/>
      <c r="AV107" s="78"/>
      <c r="AW107" s="79"/>
      <c r="AX107" s="220"/>
      <c r="AY107" s="79"/>
      <c r="AZ107" s="38"/>
      <c r="BA107" s="39"/>
      <c r="BB107" s="38"/>
      <c r="BC107" s="39"/>
      <c r="BD107" s="38"/>
      <c r="BE107" s="39"/>
      <c r="BF107" s="38"/>
      <c r="BG107" s="39"/>
      <c r="BH107" s="38"/>
      <c r="BI107" s="42"/>
      <c r="BJ107" s="43"/>
      <c r="BK107" s="42"/>
      <c r="BL107" s="43"/>
      <c r="BM107" s="42"/>
      <c r="BN107" s="43"/>
      <c r="BO107" s="42"/>
      <c r="BP107" s="43"/>
      <c r="BQ107" s="42"/>
      <c r="BR107" s="221"/>
      <c r="BS107" s="78"/>
      <c r="BT107" s="78"/>
      <c r="BU107" s="78"/>
      <c r="BV107" s="78"/>
      <c r="BW107" s="78"/>
      <c r="BX107" s="78"/>
      <c r="BY107" s="78"/>
      <c r="BZ107" s="78"/>
      <c r="CA107" s="78"/>
      <c r="CB107" s="78"/>
      <c r="CC107" s="78"/>
      <c r="CD107" s="78"/>
      <c r="CE107" s="79"/>
    </row>
    <row r="108" spans="1:83" ht="34.5" customHeight="1" x14ac:dyDescent="0.2">
      <c r="A108" s="29">
        <f t="shared" si="0"/>
        <v>97</v>
      </c>
      <c r="B108" s="222"/>
      <c r="C108" s="79"/>
      <c r="D108" s="223"/>
      <c r="E108" s="78"/>
      <c r="F108" s="78"/>
      <c r="G108" s="78"/>
      <c r="H108" s="79"/>
      <c r="I108" s="218"/>
      <c r="J108" s="78"/>
      <c r="K108" s="78"/>
      <c r="L108" s="78"/>
      <c r="M108" s="78"/>
      <c r="N108" s="78"/>
      <c r="O108" s="78"/>
      <c r="P108" s="79"/>
      <c r="Q108" s="217"/>
      <c r="R108" s="78"/>
      <c r="S108" s="78"/>
      <c r="T108" s="78"/>
      <c r="U108" s="78"/>
      <c r="V108" s="78"/>
      <c r="W108" s="78"/>
      <c r="X108" s="78"/>
      <c r="Y108" s="78"/>
      <c r="Z108" s="79"/>
      <c r="AA108" s="218"/>
      <c r="AB108" s="78"/>
      <c r="AC108" s="78"/>
      <c r="AD108" s="79"/>
      <c r="AE108" s="217"/>
      <c r="AF108" s="78"/>
      <c r="AG108" s="78"/>
      <c r="AH108" s="79"/>
      <c r="AI108" s="218"/>
      <c r="AJ108" s="78"/>
      <c r="AK108" s="78"/>
      <c r="AL108" s="78"/>
      <c r="AM108" s="78"/>
      <c r="AN108" s="79"/>
      <c r="AO108" s="217"/>
      <c r="AP108" s="78"/>
      <c r="AQ108" s="79"/>
      <c r="AR108" s="218"/>
      <c r="AS108" s="78"/>
      <c r="AT108" s="79"/>
      <c r="AU108" s="219"/>
      <c r="AV108" s="78"/>
      <c r="AW108" s="79"/>
      <c r="AX108" s="220"/>
      <c r="AY108" s="79"/>
      <c r="AZ108" s="38"/>
      <c r="BA108" s="39"/>
      <c r="BB108" s="38"/>
      <c r="BC108" s="39"/>
      <c r="BD108" s="38"/>
      <c r="BE108" s="39"/>
      <c r="BF108" s="38"/>
      <c r="BG108" s="39"/>
      <c r="BH108" s="38"/>
      <c r="BI108" s="42"/>
      <c r="BJ108" s="43"/>
      <c r="BK108" s="42"/>
      <c r="BL108" s="43"/>
      <c r="BM108" s="42"/>
      <c r="BN108" s="43"/>
      <c r="BO108" s="42"/>
      <c r="BP108" s="43"/>
      <c r="BQ108" s="42"/>
      <c r="BR108" s="221"/>
      <c r="BS108" s="78"/>
      <c r="BT108" s="78"/>
      <c r="BU108" s="78"/>
      <c r="BV108" s="78"/>
      <c r="BW108" s="78"/>
      <c r="BX108" s="78"/>
      <c r="BY108" s="78"/>
      <c r="BZ108" s="78"/>
      <c r="CA108" s="78"/>
      <c r="CB108" s="78"/>
      <c r="CC108" s="78"/>
      <c r="CD108" s="78"/>
      <c r="CE108" s="79"/>
    </row>
    <row r="109" spans="1:83" ht="34.5" customHeight="1" x14ac:dyDescent="0.2">
      <c r="A109" s="29">
        <f t="shared" si="0"/>
        <v>98</v>
      </c>
      <c r="B109" s="222"/>
      <c r="C109" s="79"/>
      <c r="D109" s="223"/>
      <c r="E109" s="78"/>
      <c r="F109" s="78"/>
      <c r="G109" s="78"/>
      <c r="H109" s="79"/>
      <c r="I109" s="218"/>
      <c r="J109" s="78"/>
      <c r="K109" s="78"/>
      <c r="L109" s="78"/>
      <c r="M109" s="78"/>
      <c r="N109" s="78"/>
      <c r="O109" s="78"/>
      <c r="P109" s="79"/>
      <c r="Q109" s="217"/>
      <c r="R109" s="78"/>
      <c r="S109" s="78"/>
      <c r="T109" s="78"/>
      <c r="U109" s="78"/>
      <c r="V109" s="78"/>
      <c r="W109" s="78"/>
      <c r="X109" s="78"/>
      <c r="Y109" s="78"/>
      <c r="Z109" s="79"/>
      <c r="AA109" s="218"/>
      <c r="AB109" s="78"/>
      <c r="AC109" s="78"/>
      <c r="AD109" s="79"/>
      <c r="AE109" s="217"/>
      <c r="AF109" s="78"/>
      <c r="AG109" s="78"/>
      <c r="AH109" s="79"/>
      <c r="AI109" s="218"/>
      <c r="AJ109" s="78"/>
      <c r="AK109" s="78"/>
      <c r="AL109" s="78"/>
      <c r="AM109" s="78"/>
      <c r="AN109" s="79"/>
      <c r="AO109" s="217"/>
      <c r="AP109" s="78"/>
      <c r="AQ109" s="79"/>
      <c r="AR109" s="218"/>
      <c r="AS109" s="78"/>
      <c r="AT109" s="79"/>
      <c r="AU109" s="219"/>
      <c r="AV109" s="78"/>
      <c r="AW109" s="79"/>
      <c r="AX109" s="220"/>
      <c r="AY109" s="79"/>
      <c r="AZ109" s="38"/>
      <c r="BA109" s="39"/>
      <c r="BB109" s="38"/>
      <c r="BC109" s="39"/>
      <c r="BD109" s="38"/>
      <c r="BE109" s="39"/>
      <c r="BF109" s="38"/>
      <c r="BG109" s="39"/>
      <c r="BH109" s="38"/>
      <c r="BI109" s="42"/>
      <c r="BJ109" s="43"/>
      <c r="BK109" s="42"/>
      <c r="BL109" s="43"/>
      <c r="BM109" s="42"/>
      <c r="BN109" s="43"/>
      <c r="BO109" s="42"/>
      <c r="BP109" s="43"/>
      <c r="BQ109" s="42"/>
      <c r="BR109" s="221"/>
      <c r="BS109" s="78"/>
      <c r="BT109" s="78"/>
      <c r="BU109" s="78"/>
      <c r="BV109" s="78"/>
      <c r="BW109" s="78"/>
      <c r="BX109" s="78"/>
      <c r="BY109" s="78"/>
      <c r="BZ109" s="78"/>
      <c r="CA109" s="78"/>
      <c r="CB109" s="78"/>
      <c r="CC109" s="78"/>
      <c r="CD109" s="78"/>
      <c r="CE109" s="79"/>
    </row>
    <row r="110" spans="1:83" ht="34.5" customHeight="1" x14ac:dyDescent="0.2">
      <c r="A110" s="29">
        <f t="shared" si="0"/>
        <v>99</v>
      </c>
      <c r="B110" s="222"/>
      <c r="C110" s="79"/>
      <c r="D110" s="223"/>
      <c r="E110" s="78"/>
      <c r="F110" s="78"/>
      <c r="G110" s="78"/>
      <c r="H110" s="79"/>
      <c r="I110" s="218"/>
      <c r="J110" s="78"/>
      <c r="K110" s="78"/>
      <c r="L110" s="78"/>
      <c r="M110" s="78"/>
      <c r="N110" s="78"/>
      <c r="O110" s="78"/>
      <c r="P110" s="79"/>
      <c r="Q110" s="217"/>
      <c r="R110" s="78"/>
      <c r="S110" s="78"/>
      <c r="T110" s="78"/>
      <c r="U110" s="78"/>
      <c r="V110" s="78"/>
      <c r="W110" s="78"/>
      <c r="X110" s="78"/>
      <c r="Y110" s="78"/>
      <c r="Z110" s="79"/>
      <c r="AA110" s="218"/>
      <c r="AB110" s="78"/>
      <c r="AC110" s="78"/>
      <c r="AD110" s="79"/>
      <c r="AE110" s="217"/>
      <c r="AF110" s="78"/>
      <c r="AG110" s="78"/>
      <c r="AH110" s="79"/>
      <c r="AI110" s="218"/>
      <c r="AJ110" s="78"/>
      <c r="AK110" s="78"/>
      <c r="AL110" s="78"/>
      <c r="AM110" s="78"/>
      <c r="AN110" s="79"/>
      <c r="AO110" s="217"/>
      <c r="AP110" s="78"/>
      <c r="AQ110" s="79"/>
      <c r="AR110" s="218"/>
      <c r="AS110" s="78"/>
      <c r="AT110" s="79"/>
      <c r="AU110" s="219"/>
      <c r="AV110" s="78"/>
      <c r="AW110" s="79"/>
      <c r="AX110" s="220"/>
      <c r="AY110" s="79"/>
      <c r="AZ110" s="38"/>
      <c r="BA110" s="39"/>
      <c r="BB110" s="38"/>
      <c r="BC110" s="39"/>
      <c r="BD110" s="38"/>
      <c r="BE110" s="39"/>
      <c r="BF110" s="38"/>
      <c r="BG110" s="39"/>
      <c r="BH110" s="38"/>
      <c r="BI110" s="42"/>
      <c r="BJ110" s="43"/>
      <c r="BK110" s="42"/>
      <c r="BL110" s="43"/>
      <c r="BM110" s="42"/>
      <c r="BN110" s="43"/>
      <c r="BO110" s="42"/>
      <c r="BP110" s="43"/>
      <c r="BQ110" s="42"/>
      <c r="BR110" s="221"/>
      <c r="BS110" s="78"/>
      <c r="BT110" s="78"/>
      <c r="BU110" s="78"/>
      <c r="BV110" s="78"/>
      <c r="BW110" s="78"/>
      <c r="BX110" s="78"/>
      <c r="BY110" s="78"/>
      <c r="BZ110" s="78"/>
      <c r="CA110" s="78"/>
      <c r="CB110" s="78"/>
      <c r="CC110" s="78"/>
      <c r="CD110" s="78"/>
      <c r="CE110" s="79"/>
    </row>
    <row r="111" spans="1:83" ht="34.5" customHeight="1" x14ac:dyDescent="0.2">
      <c r="A111" s="29">
        <f t="shared" si="0"/>
        <v>100</v>
      </c>
      <c r="B111" s="222"/>
      <c r="C111" s="79"/>
      <c r="D111" s="223"/>
      <c r="E111" s="78"/>
      <c r="F111" s="78"/>
      <c r="G111" s="78"/>
      <c r="H111" s="79"/>
      <c r="I111" s="218"/>
      <c r="J111" s="78"/>
      <c r="K111" s="78"/>
      <c r="L111" s="78"/>
      <c r="M111" s="78"/>
      <c r="N111" s="78"/>
      <c r="O111" s="78"/>
      <c r="P111" s="79"/>
      <c r="Q111" s="217"/>
      <c r="R111" s="78"/>
      <c r="S111" s="78"/>
      <c r="T111" s="78"/>
      <c r="U111" s="78"/>
      <c r="V111" s="78"/>
      <c r="W111" s="78"/>
      <c r="X111" s="78"/>
      <c r="Y111" s="78"/>
      <c r="Z111" s="79"/>
      <c r="AA111" s="218"/>
      <c r="AB111" s="78"/>
      <c r="AC111" s="78"/>
      <c r="AD111" s="79"/>
      <c r="AE111" s="217"/>
      <c r="AF111" s="78"/>
      <c r="AG111" s="78"/>
      <c r="AH111" s="79"/>
      <c r="AI111" s="218"/>
      <c r="AJ111" s="78"/>
      <c r="AK111" s="78"/>
      <c r="AL111" s="78"/>
      <c r="AM111" s="78"/>
      <c r="AN111" s="79"/>
      <c r="AO111" s="217"/>
      <c r="AP111" s="78"/>
      <c r="AQ111" s="79"/>
      <c r="AR111" s="218"/>
      <c r="AS111" s="78"/>
      <c r="AT111" s="79"/>
      <c r="AU111" s="219"/>
      <c r="AV111" s="78"/>
      <c r="AW111" s="79"/>
      <c r="AX111" s="220"/>
      <c r="AY111" s="79"/>
      <c r="AZ111" s="38"/>
      <c r="BA111" s="39"/>
      <c r="BB111" s="38"/>
      <c r="BC111" s="39"/>
      <c r="BD111" s="38"/>
      <c r="BE111" s="39"/>
      <c r="BF111" s="38"/>
      <c r="BG111" s="39"/>
      <c r="BH111" s="38"/>
      <c r="BI111" s="42"/>
      <c r="BJ111" s="43"/>
      <c r="BK111" s="42"/>
      <c r="BL111" s="43"/>
      <c r="BM111" s="42"/>
      <c r="BN111" s="43"/>
      <c r="BO111" s="42"/>
      <c r="BP111" s="43"/>
      <c r="BQ111" s="42"/>
      <c r="BR111" s="221"/>
      <c r="BS111" s="78"/>
      <c r="BT111" s="78"/>
      <c r="BU111" s="78"/>
      <c r="BV111" s="78"/>
      <c r="BW111" s="78"/>
      <c r="BX111" s="78"/>
      <c r="BY111" s="78"/>
      <c r="BZ111" s="78"/>
      <c r="CA111" s="78"/>
      <c r="CB111" s="78"/>
      <c r="CC111" s="78"/>
      <c r="CD111" s="78"/>
      <c r="CE111" s="79"/>
    </row>
    <row r="112" spans="1:83" ht="34.5" customHeight="1" x14ac:dyDescent="0.2">
      <c r="A112" s="29">
        <f t="shared" si="0"/>
        <v>101</v>
      </c>
      <c r="B112" s="222"/>
      <c r="C112" s="79"/>
      <c r="D112" s="223"/>
      <c r="E112" s="78"/>
      <c r="F112" s="78"/>
      <c r="G112" s="78"/>
      <c r="H112" s="79"/>
      <c r="I112" s="218"/>
      <c r="J112" s="78"/>
      <c r="K112" s="78"/>
      <c r="L112" s="78"/>
      <c r="M112" s="78"/>
      <c r="N112" s="78"/>
      <c r="O112" s="78"/>
      <c r="P112" s="79"/>
      <c r="Q112" s="217"/>
      <c r="R112" s="78"/>
      <c r="S112" s="78"/>
      <c r="T112" s="78"/>
      <c r="U112" s="78"/>
      <c r="V112" s="78"/>
      <c r="W112" s="78"/>
      <c r="X112" s="78"/>
      <c r="Y112" s="78"/>
      <c r="Z112" s="79"/>
      <c r="AA112" s="218"/>
      <c r="AB112" s="78"/>
      <c r="AC112" s="78"/>
      <c r="AD112" s="79"/>
      <c r="AE112" s="217"/>
      <c r="AF112" s="78"/>
      <c r="AG112" s="78"/>
      <c r="AH112" s="79"/>
      <c r="AI112" s="218"/>
      <c r="AJ112" s="78"/>
      <c r="AK112" s="78"/>
      <c r="AL112" s="78"/>
      <c r="AM112" s="78"/>
      <c r="AN112" s="79"/>
      <c r="AO112" s="217"/>
      <c r="AP112" s="78"/>
      <c r="AQ112" s="79"/>
      <c r="AR112" s="218"/>
      <c r="AS112" s="78"/>
      <c r="AT112" s="79"/>
      <c r="AU112" s="219"/>
      <c r="AV112" s="78"/>
      <c r="AW112" s="79"/>
      <c r="AX112" s="220"/>
      <c r="AY112" s="79"/>
      <c r="AZ112" s="38"/>
      <c r="BA112" s="39"/>
      <c r="BB112" s="38"/>
      <c r="BC112" s="39"/>
      <c r="BD112" s="38"/>
      <c r="BE112" s="39"/>
      <c r="BF112" s="38"/>
      <c r="BG112" s="39"/>
      <c r="BH112" s="38"/>
      <c r="BI112" s="42"/>
      <c r="BJ112" s="43"/>
      <c r="BK112" s="42"/>
      <c r="BL112" s="43"/>
      <c r="BM112" s="42"/>
      <c r="BN112" s="43"/>
      <c r="BO112" s="42"/>
      <c r="BP112" s="43"/>
      <c r="BQ112" s="42"/>
      <c r="BR112" s="221"/>
      <c r="BS112" s="78"/>
      <c r="BT112" s="78"/>
      <c r="BU112" s="78"/>
      <c r="BV112" s="78"/>
      <c r="BW112" s="78"/>
      <c r="BX112" s="78"/>
      <c r="BY112" s="78"/>
      <c r="BZ112" s="78"/>
      <c r="CA112" s="78"/>
      <c r="CB112" s="78"/>
      <c r="CC112" s="78"/>
      <c r="CD112" s="78"/>
      <c r="CE112" s="79"/>
    </row>
    <row r="113" spans="1:83" ht="34.5" customHeight="1" x14ac:dyDescent="0.2">
      <c r="A113" s="29">
        <f t="shared" si="0"/>
        <v>102</v>
      </c>
      <c r="B113" s="222"/>
      <c r="C113" s="79"/>
      <c r="D113" s="223"/>
      <c r="E113" s="78"/>
      <c r="F113" s="78"/>
      <c r="G113" s="78"/>
      <c r="H113" s="79"/>
      <c r="I113" s="218"/>
      <c r="J113" s="78"/>
      <c r="K113" s="78"/>
      <c r="L113" s="78"/>
      <c r="M113" s="78"/>
      <c r="N113" s="78"/>
      <c r="O113" s="78"/>
      <c r="P113" s="79"/>
      <c r="Q113" s="217"/>
      <c r="R113" s="78"/>
      <c r="S113" s="78"/>
      <c r="T113" s="78"/>
      <c r="U113" s="78"/>
      <c r="V113" s="78"/>
      <c r="W113" s="78"/>
      <c r="X113" s="78"/>
      <c r="Y113" s="78"/>
      <c r="Z113" s="79"/>
      <c r="AA113" s="218"/>
      <c r="AB113" s="78"/>
      <c r="AC113" s="78"/>
      <c r="AD113" s="79"/>
      <c r="AE113" s="217"/>
      <c r="AF113" s="78"/>
      <c r="AG113" s="78"/>
      <c r="AH113" s="79"/>
      <c r="AI113" s="218"/>
      <c r="AJ113" s="78"/>
      <c r="AK113" s="78"/>
      <c r="AL113" s="78"/>
      <c r="AM113" s="78"/>
      <c r="AN113" s="79"/>
      <c r="AO113" s="217"/>
      <c r="AP113" s="78"/>
      <c r="AQ113" s="79"/>
      <c r="AR113" s="218"/>
      <c r="AS113" s="78"/>
      <c r="AT113" s="79"/>
      <c r="AU113" s="219"/>
      <c r="AV113" s="78"/>
      <c r="AW113" s="79"/>
      <c r="AX113" s="220"/>
      <c r="AY113" s="79"/>
      <c r="AZ113" s="38"/>
      <c r="BA113" s="39"/>
      <c r="BB113" s="38"/>
      <c r="BC113" s="39"/>
      <c r="BD113" s="38"/>
      <c r="BE113" s="39"/>
      <c r="BF113" s="38"/>
      <c r="BG113" s="39"/>
      <c r="BH113" s="38"/>
      <c r="BI113" s="42"/>
      <c r="BJ113" s="43"/>
      <c r="BK113" s="42"/>
      <c r="BL113" s="43"/>
      <c r="BM113" s="42"/>
      <c r="BN113" s="43"/>
      <c r="BO113" s="42"/>
      <c r="BP113" s="43"/>
      <c r="BQ113" s="42"/>
      <c r="BR113" s="221"/>
      <c r="BS113" s="78"/>
      <c r="BT113" s="78"/>
      <c r="BU113" s="78"/>
      <c r="BV113" s="78"/>
      <c r="BW113" s="78"/>
      <c r="BX113" s="78"/>
      <c r="BY113" s="78"/>
      <c r="BZ113" s="78"/>
      <c r="CA113" s="78"/>
      <c r="CB113" s="78"/>
      <c r="CC113" s="78"/>
      <c r="CD113" s="78"/>
      <c r="CE113" s="79"/>
    </row>
    <row r="114" spans="1:83" ht="34.5" customHeight="1" x14ac:dyDescent="0.2">
      <c r="A114" s="29">
        <f t="shared" si="0"/>
        <v>103</v>
      </c>
      <c r="B114" s="222"/>
      <c r="C114" s="79"/>
      <c r="D114" s="223"/>
      <c r="E114" s="78"/>
      <c r="F114" s="78"/>
      <c r="G114" s="78"/>
      <c r="H114" s="79"/>
      <c r="I114" s="218"/>
      <c r="J114" s="78"/>
      <c r="K114" s="78"/>
      <c r="L114" s="78"/>
      <c r="M114" s="78"/>
      <c r="N114" s="78"/>
      <c r="O114" s="78"/>
      <c r="P114" s="79"/>
      <c r="Q114" s="217"/>
      <c r="R114" s="78"/>
      <c r="S114" s="78"/>
      <c r="T114" s="78"/>
      <c r="U114" s="78"/>
      <c r="V114" s="78"/>
      <c r="W114" s="78"/>
      <c r="X114" s="78"/>
      <c r="Y114" s="78"/>
      <c r="Z114" s="79"/>
      <c r="AA114" s="218"/>
      <c r="AB114" s="78"/>
      <c r="AC114" s="78"/>
      <c r="AD114" s="79"/>
      <c r="AE114" s="217"/>
      <c r="AF114" s="78"/>
      <c r="AG114" s="78"/>
      <c r="AH114" s="79"/>
      <c r="AI114" s="218"/>
      <c r="AJ114" s="78"/>
      <c r="AK114" s="78"/>
      <c r="AL114" s="78"/>
      <c r="AM114" s="78"/>
      <c r="AN114" s="79"/>
      <c r="AO114" s="217"/>
      <c r="AP114" s="78"/>
      <c r="AQ114" s="79"/>
      <c r="AR114" s="218"/>
      <c r="AS114" s="78"/>
      <c r="AT114" s="79"/>
      <c r="AU114" s="219"/>
      <c r="AV114" s="78"/>
      <c r="AW114" s="79"/>
      <c r="AX114" s="220"/>
      <c r="AY114" s="79"/>
      <c r="AZ114" s="38"/>
      <c r="BA114" s="39"/>
      <c r="BB114" s="38"/>
      <c r="BC114" s="39"/>
      <c r="BD114" s="38"/>
      <c r="BE114" s="39"/>
      <c r="BF114" s="38"/>
      <c r="BG114" s="39"/>
      <c r="BH114" s="38"/>
      <c r="BI114" s="42"/>
      <c r="BJ114" s="43"/>
      <c r="BK114" s="42"/>
      <c r="BL114" s="43"/>
      <c r="BM114" s="42"/>
      <c r="BN114" s="43"/>
      <c r="BO114" s="42"/>
      <c r="BP114" s="43"/>
      <c r="BQ114" s="42"/>
      <c r="BR114" s="221"/>
      <c r="BS114" s="78"/>
      <c r="BT114" s="78"/>
      <c r="BU114" s="78"/>
      <c r="BV114" s="78"/>
      <c r="BW114" s="78"/>
      <c r="BX114" s="78"/>
      <c r="BY114" s="78"/>
      <c r="BZ114" s="78"/>
      <c r="CA114" s="78"/>
      <c r="CB114" s="78"/>
      <c r="CC114" s="78"/>
      <c r="CD114" s="78"/>
      <c r="CE114" s="79"/>
    </row>
    <row r="115" spans="1:83" ht="34.5" customHeight="1" x14ac:dyDescent="0.2">
      <c r="A115" s="29">
        <f t="shared" si="0"/>
        <v>104</v>
      </c>
      <c r="B115" s="222"/>
      <c r="C115" s="79"/>
      <c r="D115" s="223"/>
      <c r="E115" s="78"/>
      <c r="F115" s="78"/>
      <c r="G115" s="78"/>
      <c r="H115" s="79"/>
      <c r="I115" s="218"/>
      <c r="J115" s="78"/>
      <c r="K115" s="78"/>
      <c r="L115" s="78"/>
      <c r="M115" s="78"/>
      <c r="N115" s="78"/>
      <c r="O115" s="78"/>
      <c r="P115" s="79"/>
      <c r="Q115" s="217"/>
      <c r="R115" s="78"/>
      <c r="S115" s="78"/>
      <c r="T115" s="78"/>
      <c r="U115" s="78"/>
      <c r="V115" s="78"/>
      <c r="W115" s="78"/>
      <c r="X115" s="78"/>
      <c r="Y115" s="78"/>
      <c r="Z115" s="79"/>
      <c r="AA115" s="218"/>
      <c r="AB115" s="78"/>
      <c r="AC115" s="78"/>
      <c r="AD115" s="79"/>
      <c r="AE115" s="217"/>
      <c r="AF115" s="78"/>
      <c r="AG115" s="78"/>
      <c r="AH115" s="79"/>
      <c r="AI115" s="218"/>
      <c r="AJ115" s="78"/>
      <c r="AK115" s="78"/>
      <c r="AL115" s="78"/>
      <c r="AM115" s="78"/>
      <c r="AN115" s="79"/>
      <c r="AO115" s="217"/>
      <c r="AP115" s="78"/>
      <c r="AQ115" s="79"/>
      <c r="AR115" s="218"/>
      <c r="AS115" s="78"/>
      <c r="AT115" s="79"/>
      <c r="AU115" s="219"/>
      <c r="AV115" s="78"/>
      <c r="AW115" s="79"/>
      <c r="AX115" s="220"/>
      <c r="AY115" s="79"/>
      <c r="AZ115" s="38"/>
      <c r="BA115" s="39"/>
      <c r="BB115" s="38"/>
      <c r="BC115" s="39"/>
      <c r="BD115" s="38"/>
      <c r="BE115" s="39"/>
      <c r="BF115" s="38"/>
      <c r="BG115" s="39"/>
      <c r="BH115" s="38"/>
      <c r="BI115" s="42"/>
      <c r="BJ115" s="43"/>
      <c r="BK115" s="42"/>
      <c r="BL115" s="43"/>
      <c r="BM115" s="42"/>
      <c r="BN115" s="43"/>
      <c r="BO115" s="42"/>
      <c r="BP115" s="43"/>
      <c r="BQ115" s="42"/>
      <c r="BR115" s="221"/>
      <c r="BS115" s="78"/>
      <c r="BT115" s="78"/>
      <c r="BU115" s="78"/>
      <c r="BV115" s="78"/>
      <c r="BW115" s="78"/>
      <c r="BX115" s="78"/>
      <c r="BY115" s="78"/>
      <c r="BZ115" s="78"/>
      <c r="CA115" s="78"/>
      <c r="CB115" s="78"/>
      <c r="CC115" s="78"/>
      <c r="CD115" s="78"/>
      <c r="CE115" s="79"/>
    </row>
    <row r="116" spans="1:83" ht="34.5" customHeight="1" x14ac:dyDescent="0.2">
      <c r="A116" s="29">
        <f t="shared" si="0"/>
        <v>105</v>
      </c>
      <c r="B116" s="222"/>
      <c r="C116" s="79"/>
      <c r="D116" s="223"/>
      <c r="E116" s="78"/>
      <c r="F116" s="78"/>
      <c r="G116" s="78"/>
      <c r="H116" s="79"/>
      <c r="I116" s="218"/>
      <c r="J116" s="78"/>
      <c r="K116" s="78"/>
      <c r="L116" s="78"/>
      <c r="M116" s="78"/>
      <c r="N116" s="78"/>
      <c r="O116" s="78"/>
      <c r="P116" s="79"/>
      <c r="Q116" s="217"/>
      <c r="R116" s="78"/>
      <c r="S116" s="78"/>
      <c r="T116" s="78"/>
      <c r="U116" s="78"/>
      <c r="V116" s="78"/>
      <c r="W116" s="78"/>
      <c r="X116" s="78"/>
      <c r="Y116" s="78"/>
      <c r="Z116" s="79"/>
      <c r="AA116" s="218"/>
      <c r="AB116" s="78"/>
      <c r="AC116" s="78"/>
      <c r="AD116" s="79"/>
      <c r="AE116" s="217"/>
      <c r="AF116" s="78"/>
      <c r="AG116" s="78"/>
      <c r="AH116" s="79"/>
      <c r="AI116" s="218"/>
      <c r="AJ116" s="78"/>
      <c r="AK116" s="78"/>
      <c r="AL116" s="78"/>
      <c r="AM116" s="78"/>
      <c r="AN116" s="79"/>
      <c r="AO116" s="217"/>
      <c r="AP116" s="78"/>
      <c r="AQ116" s="79"/>
      <c r="AR116" s="218"/>
      <c r="AS116" s="78"/>
      <c r="AT116" s="79"/>
      <c r="AU116" s="219"/>
      <c r="AV116" s="78"/>
      <c r="AW116" s="79"/>
      <c r="AX116" s="220"/>
      <c r="AY116" s="79"/>
      <c r="AZ116" s="38"/>
      <c r="BA116" s="39"/>
      <c r="BB116" s="38"/>
      <c r="BC116" s="39"/>
      <c r="BD116" s="38"/>
      <c r="BE116" s="39"/>
      <c r="BF116" s="38"/>
      <c r="BG116" s="39"/>
      <c r="BH116" s="38"/>
      <c r="BI116" s="42"/>
      <c r="BJ116" s="43"/>
      <c r="BK116" s="42"/>
      <c r="BL116" s="43"/>
      <c r="BM116" s="42"/>
      <c r="BN116" s="43"/>
      <c r="BO116" s="42"/>
      <c r="BP116" s="43"/>
      <c r="BQ116" s="42"/>
      <c r="BR116" s="221"/>
      <c r="BS116" s="78"/>
      <c r="BT116" s="78"/>
      <c r="BU116" s="78"/>
      <c r="BV116" s="78"/>
      <c r="BW116" s="78"/>
      <c r="BX116" s="78"/>
      <c r="BY116" s="78"/>
      <c r="BZ116" s="78"/>
      <c r="CA116" s="78"/>
      <c r="CB116" s="78"/>
      <c r="CC116" s="78"/>
      <c r="CD116" s="78"/>
      <c r="CE116" s="79"/>
    </row>
    <row r="117" spans="1:83" ht="34.5" customHeight="1" x14ac:dyDescent="0.2">
      <c r="A117" s="29">
        <f t="shared" si="0"/>
        <v>106</v>
      </c>
      <c r="B117" s="222"/>
      <c r="C117" s="79"/>
      <c r="D117" s="223"/>
      <c r="E117" s="78"/>
      <c r="F117" s="78"/>
      <c r="G117" s="78"/>
      <c r="H117" s="79"/>
      <c r="I117" s="218"/>
      <c r="J117" s="78"/>
      <c r="K117" s="78"/>
      <c r="L117" s="78"/>
      <c r="M117" s="78"/>
      <c r="N117" s="78"/>
      <c r="O117" s="78"/>
      <c r="P117" s="79"/>
      <c r="Q117" s="217"/>
      <c r="R117" s="78"/>
      <c r="S117" s="78"/>
      <c r="T117" s="78"/>
      <c r="U117" s="78"/>
      <c r="V117" s="78"/>
      <c r="W117" s="78"/>
      <c r="X117" s="78"/>
      <c r="Y117" s="78"/>
      <c r="Z117" s="79"/>
      <c r="AA117" s="218"/>
      <c r="AB117" s="78"/>
      <c r="AC117" s="78"/>
      <c r="AD117" s="79"/>
      <c r="AE117" s="217"/>
      <c r="AF117" s="78"/>
      <c r="AG117" s="78"/>
      <c r="AH117" s="79"/>
      <c r="AI117" s="218"/>
      <c r="AJ117" s="78"/>
      <c r="AK117" s="78"/>
      <c r="AL117" s="78"/>
      <c r="AM117" s="78"/>
      <c r="AN117" s="79"/>
      <c r="AO117" s="217"/>
      <c r="AP117" s="78"/>
      <c r="AQ117" s="79"/>
      <c r="AR117" s="218"/>
      <c r="AS117" s="78"/>
      <c r="AT117" s="79"/>
      <c r="AU117" s="219"/>
      <c r="AV117" s="78"/>
      <c r="AW117" s="79"/>
      <c r="AX117" s="220"/>
      <c r="AY117" s="79"/>
      <c r="AZ117" s="38"/>
      <c r="BA117" s="39"/>
      <c r="BB117" s="38"/>
      <c r="BC117" s="39"/>
      <c r="BD117" s="38"/>
      <c r="BE117" s="39"/>
      <c r="BF117" s="38"/>
      <c r="BG117" s="39"/>
      <c r="BH117" s="38"/>
      <c r="BI117" s="42"/>
      <c r="BJ117" s="43"/>
      <c r="BK117" s="42"/>
      <c r="BL117" s="43"/>
      <c r="BM117" s="42"/>
      <c r="BN117" s="43"/>
      <c r="BO117" s="42"/>
      <c r="BP117" s="43"/>
      <c r="BQ117" s="42"/>
      <c r="BR117" s="221"/>
      <c r="BS117" s="78"/>
      <c r="BT117" s="78"/>
      <c r="BU117" s="78"/>
      <c r="BV117" s="78"/>
      <c r="BW117" s="78"/>
      <c r="BX117" s="78"/>
      <c r="BY117" s="78"/>
      <c r="BZ117" s="78"/>
      <c r="CA117" s="78"/>
      <c r="CB117" s="78"/>
      <c r="CC117" s="78"/>
      <c r="CD117" s="78"/>
      <c r="CE117" s="79"/>
    </row>
    <row r="118" spans="1:83" ht="34.5" customHeight="1" x14ac:dyDescent="0.2">
      <c r="A118" s="29">
        <f t="shared" si="0"/>
        <v>107</v>
      </c>
      <c r="B118" s="222"/>
      <c r="C118" s="79"/>
      <c r="D118" s="223"/>
      <c r="E118" s="78"/>
      <c r="F118" s="78"/>
      <c r="G118" s="78"/>
      <c r="H118" s="79"/>
      <c r="I118" s="218"/>
      <c r="J118" s="78"/>
      <c r="K118" s="78"/>
      <c r="L118" s="78"/>
      <c r="M118" s="78"/>
      <c r="N118" s="78"/>
      <c r="O118" s="78"/>
      <c r="P118" s="79"/>
      <c r="Q118" s="217"/>
      <c r="R118" s="78"/>
      <c r="S118" s="78"/>
      <c r="T118" s="78"/>
      <c r="U118" s="78"/>
      <c r="V118" s="78"/>
      <c r="W118" s="78"/>
      <c r="X118" s="78"/>
      <c r="Y118" s="78"/>
      <c r="Z118" s="79"/>
      <c r="AA118" s="218"/>
      <c r="AB118" s="78"/>
      <c r="AC118" s="78"/>
      <c r="AD118" s="79"/>
      <c r="AE118" s="217"/>
      <c r="AF118" s="78"/>
      <c r="AG118" s="78"/>
      <c r="AH118" s="79"/>
      <c r="AI118" s="218"/>
      <c r="AJ118" s="78"/>
      <c r="AK118" s="78"/>
      <c r="AL118" s="78"/>
      <c r="AM118" s="78"/>
      <c r="AN118" s="79"/>
      <c r="AO118" s="217"/>
      <c r="AP118" s="78"/>
      <c r="AQ118" s="79"/>
      <c r="AR118" s="218"/>
      <c r="AS118" s="78"/>
      <c r="AT118" s="79"/>
      <c r="AU118" s="219"/>
      <c r="AV118" s="78"/>
      <c r="AW118" s="79"/>
      <c r="AX118" s="220"/>
      <c r="AY118" s="79"/>
      <c r="AZ118" s="38"/>
      <c r="BA118" s="39"/>
      <c r="BB118" s="38"/>
      <c r="BC118" s="39"/>
      <c r="BD118" s="38"/>
      <c r="BE118" s="39"/>
      <c r="BF118" s="38"/>
      <c r="BG118" s="39"/>
      <c r="BH118" s="38"/>
      <c r="BI118" s="42"/>
      <c r="BJ118" s="43"/>
      <c r="BK118" s="42"/>
      <c r="BL118" s="43"/>
      <c r="BM118" s="42"/>
      <c r="BN118" s="43"/>
      <c r="BO118" s="42"/>
      <c r="BP118" s="43"/>
      <c r="BQ118" s="42"/>
      <c r="BR118" s="221"/>
      <c r="BS118" s="78"/>
      <c r="BT118" s="78"/>
      <c r="BU118" s="78"/>
      <c r="BV118" s="78"/>
      <c r="BW118" s="78"/>
      <c r="BX118" s="78"/>
      <c r="BY118" s="78"/>
      <c r="BZ118" s="78"/>
      <c r="CA118" s="78"/>
      <c r="CB118" s="78"/>
      <c r="CC118" s="78"/>
      <c r="CD118" s="78"/>
      <c r="CE118" s="79"/>
    </row>
    <row r="119" spans="1:83" ht="34.5" customHeight="1" x14ac:dyDescent="0.2">
      <c r="A119" s="29">
        <f t="shared" si="0"/>
        <v>108</v>
      </c>
      <c r="B119" s="222"/>
      <c r="C119" s="79"/>
      <c r="D119" s="223"/>
      <c r="E119" s="78"/>
      <c r="F119" s="78"/>
      <c r="G119" s="78"/>
      <c r="H119" s="79"/>
      <c r="I119" s="218"/>
      <c r="J119" s="78"/>
      <c r="K119" s="78"/>
      <c r="L119" s="78"/>
      <c r="M119" s="78"/>
      <c r="N119" s="78"/>
      <c r="O119" s="78"/>
      <c r="P119" s="79"/>
      <c r="Q119" s="217"/>
      <c r="R119" s="78"/>
      <c r="S119" s="78"/>
      <c r="T119" s="78"/>
      <c r="U119" s="78"/>
      <c r="V119" s="78"/>
      <c r="W119" s="78"/>
      <c r="X119" s="78"/>
      <c r="Y119" s="78"/>
      <c r="Z119" s="79"/>
      <c r="AA119" s="218"/>
      <c r="AB119" s="78"/>
      <c r="AC119" s="78"/>
      <c r="AD119" s="79"/>
      <c r="AE119" s="217"/>
      <c r="AF119" s="78"/>
      <c r="AG119" s="78"/>
      <c r="AH119" s="79"/>
      <c r="AI119" s="218"/>
      <c r="AJ119" s="78"/>
      <c r="AK119" s="78"/>
      <c r="AL119" s="78"/>
      <c r="AM119" s="78"/>
      <c r="AN119" s="79"/>
      <c r="AO119" s="217"/>
      <c r="AP119" s="78"/>
      <c r="AQ119" s="79"/>
      <c r="AR119" s="218"/>
      <c r="AS119" s="78"/>
      <c r="AT119" s="79"/>
      <c r="AU119" s="219"/>
      <c r="AV119" s="78"/>
      <c r="AW119" s="79"/>
      <c r="AX119" s="220"/>
      <c r="AY119" s="79"/>
      <c r="AZ119" s="38"/>
      <c r="BA119" s="39"/>
      <c r="BB119" s="38"/>
      <c r="BC119" s="39"/>
      <c r="BD119" s="38"/>
      <c r="BE119" s="39"/>
      <c r="BF119" s="38"/>
      <c r="BG119" s="39"/>
      <c r="BH119" s="38"/>
      <c r="BI119" s="42"/>
      <c r="BJ119" s="43"/>
      <c r="BK119" s="42"/>
      <c r="BL119" s="43"/>
      <c r="BM119" s="42"/>
      <c r="BN119" s="43"/>
      <c r="BO119" s="42"/>
      <c r="BP119" s="43"/>
      <c r="BQ119" s="42"/>
      <c r="BR119" s="221"/>
      <c r="BS119" s="78"/>
      <c r="BT119" s="78"/>
      <c r="BU119" s="78"/>
      <c r="BV119" s="78"/>
      <c r="BW119" s="78"/>
      <c r="BX119" s="78"/>
      <c r="BY119" s="78"/>
      <c r="BZ119" s="78"/>
      <c r="CA119" s="78"/>
      <c r="CB119" s="78"/>
      <c r="CC119" s="78"/>
      <c r="CD119" s="78"/>
      <c r="CE119" s="79"/>
    </row>
    <row r="120" spans="1:83" ht="34.5" customHeight="1" x14ac:dyDescent="0.2">
      <c r="A120" s="29">
        <f t="shared" si="0"/>
        <v>109</v>
      </c>
      <c r="B120" s="222"/>
      <c r="C120" s="79"/>
      <c r="D120" s="223"/>
      <c r="E120" s="78"/>
      <c r="F120" s="78"/>
      <c r="G120" s="78"/>
      <c r="H120" s="79"/>
      <c r="I120" s="218"/>
      <c r="J120" s="78"/>
      <c r="K120" s="78"/>
      <c r="L120" s="78"/>
      <c r="M120" s="78"/>
      <c r="N120" s="78"/>
      <c r="O120" s="78"/>
      <c r="P120" s="79"/>
      <c r="Q120" s="217"/>
      <c r="R120" s="78"/>
      <c r="S120" s="78"/>
      <c r="T120" s="78"/>
      <c r="U120" s="78"/>
      <c r="V120" s="78"/>
      <c r="W120" s="78"/>
      <c r="X120" s="78"/>
      <c r="Y120" s="78"/>
      <c r="Z120" s="79"/>
      <c r="AA120" s="218"/>
      <c r="AB120" s="78"/>
      <c r="AC120" s="78"/>
      <c r="AD120" s="79"/>
      <c r="AE120" s="217"/>
      <c r="AF120" s="78"/>
      <c r="AG120" s="78"/>
      <c r="AH120" s="79"/>
      <c r="AI120" s="218"/>
      <c r="AJ120" s="78"/>
      <c r="AK120" s="78"/>
      <c r="AL120" s="78"/>
      <c r="AM120" s="78"/>
      <c r="AN120" s="79"/>
      <c r="AO120" s="217"/>
      <c r="AP120" s="78"/>
      <c r="AQ120" s="79"/>
      <c r="AR120" s="218"/>
      <c r="AS120" s="78"/>
      <c r="AT120" s="79"/>
      <c r="AU120" s="219"/>
      <c r="AV120" s="78"/>
      <c r="AW120" s="79"/>
      <c r="AX120" s="220"/>
      <c r="AY120" s="79"/>
      <c r="AZ120" s="38"/>
      <c r="BA120" s="39"/>
      <c r="BB120" s="38"/>
      <c r="BC120" s="39"/>
      <c r="BD120" s="38"/>
      <c r="BE120" s="39"/>
      <c r="BF120" s="38"/>
      <c r="BG120" s="39"/>
      <c r="BH120" s="38"/>
      <c r="BI120" s="42"/>
      <c r="BJ120" s="43"/>
      <c r="BK120" s="42"/>
      <c r="BL120" s="43"/>
      <c r="BM120" s="42"/>
      <c r="BN120" s="43"/>
      <c r="BO120" s="42"/>
      <c r="BP120" s="43"/>
      <c r="BQ120" s="42"/>
      <c r="BR120" s="221"/>
      <c r="BS120" s="78"/>
      <c r="BT120" s="78"/>
      <c r="BU120" s="78"/>
      <c r="BV120" s="78"/>
      <c r="BW120" s="78"/>
      <c r="BX120" s="78"/>
      <c r="BY120" s="78"/>
      <c r="BZ120" s="78"/>
      <c r="CA120" s="78"/>
      <c r="CB120" s="78"/>
      <c r="CC120" s="78"/>
      <c r="CD120" s="78"/>
      <c r="CE120" s="79"/>
    </row>
    <row r="121" spans="1:83" ht="34.5" customHeight="1" x14ac:dyDescent="0.2">
      <c r="A121" s="29">
        <f t="shared" si="0"/>
        <v>110</v>
      </c>
      <c r="B121" s="222"/>
      <c r="C121" s="79"/>
      <c r="D121" s="223"/>
      <c r="E121" s="78"/>
      <c r="F121" s="78"/>
      <c r="G121" s="78"/>
      <c r="H121" s="79"/>
      <c r="I121" s="218"/>
      <c r="J121" s="78"/>
      <c r="K121" s="78"/>
      <c r="L121" s="78"/>
      <c r="M121" s="78"/>
      <c r="N121" s="78"/>
      <c r="O121" s="78"/>
      <c r="P121" s="79"/>
      <c r="Q121" s="217"/>
      <c r="R121" s="78"/>
      <c r="S121" s="78"/>
      <c r="T121" s="78"/>
      <c r="U121" s="78"/>
      <c r="V121" s="78"/>
      <c r="W121" s="78"/>
      <c r="X121" s="78"/>
      <c r="Y121" s="78"/>
      <c r="Z121" s="79"/>
      <c r="AA121" s="218"/>
      <c r="AB121" s="78"/>
      <c r="AC121" s="78"/>
      <c r="AD121" s="79"/>
      <c r="AE121" s="217"/>
      <c r="AF121" s="78"/>
      <c r="AG121" s="78"/>
      <c r="AH121" s="79"/>
      <c r="AI121" s="218"/>
      <c r="AJ121" s="78"/>
      <c r="AK121" s="78"/>
      <c r="AL121" s="78"/>
      <c r="AM121" s="78"/>
      <c r="AN121" s="79"/>
      <c r="AO121" s="217"/>
      <c r="AP121" s="78"/>
      <c r="AQ121" s="79"/>
      <c r="AR121" s="218"/>
      <c r="AS121" s="78"/>
      <c r="AT121" s="79"/>
      <c r="AU121" s="219"/>
      <c r="AV121" s="78"/>
      <c r="AW121" s="79"/>
      <c r="AX121" s="220"/>
      <c r="AY121" s="79"/>
      <c r="AZ121" s="38"/>
      <c r="BA121" s="39"/>
      <c r="BB121" s="38"/>
      <c r="BC121" s="39"/>
      <c r="BD121" s="38"/>
      <c r="BE121" s="39"/>
      <c r="BF121" s="38"/>
      <c r="BG121" s="39"/>
      <c r="BH121" s="38"/>
      <c r="BI121" s="42"/>
      <c r="BJ121" s="43"/>
      <c r="BK121" s="42"/>
      <c r="BL121" s="43"/>
      <c r="BM121" s="42"/>
      <c r="BN121" s="43"/>
      <c r="BO121" s="42"/>
      <c r="BP121" s="43"/>
      <c r="BQ121" s="42"/>
      <c r="BR121" s="221"/>
      <c r="BS121" s="78"/>
      <c r="BT121" s="78"/>
      <c r="BU121" s="78"/>
      <c r="BV121" s="78"/>
      <c r="BW121" s="78"/>
      <c r="BX121" s="78"/>
      <c r="BY121" s="78"/>
      <c r="BZ121" s="78"/>
      <c r="CA121" s="78"/>
      <c r="CB121" s="78"/>
      <c r="CC121" s="78"/>
      <c r="CD121" s="78"/>
      <c r="CE121" s="79"/>
    </row>
    <row r="122" spans="1:83" ht="34.5" customHeight="1" x14ac:dyDescent="0.2">
      <c r="A122" s="29">
        <f t="shared" si="0"/>
        <v>111</v>
      </c>
      <c r="B122" s="222"/>
      <c r="C122" s="79"/>
      <c r="D122" s="223"/>
      <c r="E122" s="78"/>
      <c r="F122" s="78"/>
      <c r="G122" s="78"/>
      <c r="H122" s="79"/>
      <c r="I122" s="218"/>
      <c r="J122" s="78"/>
      <c r="K122" s="78"/>
      <c r="L122" s="78"/>
      <c r="M122" s="78"/>
      <c r="N122" s="78"/>
      <c r="O122" s="78"/>
      <c r="P122" s="79"/>
      <c r="Q122" s="217"/>
      <c r="R122" s="78"/>
      <c r="S122" s="78"/>
      <c r="T122" s="78"/>
      <c r="U122" s="78"/>
      <c r="V122" s="78"/>
      <c r="W122" s="78"/>
      <c r="X122" s="78"/>
      <c r="Y122" s="78"/>
      <c r="Z122" s="79"/>
      <c r="AA122" s="218"/>
      <c r="AB122" s="78"/>
      <c r="AC122" s="78"/>
      <c r="AD122" s="79"/>
      <c r="AE122" s="217"/>
      <c r="AF122" s="78"/>
      <c r="AG122" s="78"/>
      <c r="AH122" s="79"/>
      <c r="AI122" s="218"/>
      <c r="AJ122" s="78"/>
      <c r="AK122" s="78"/>
      <c r="AL122" s="78"/>
      <c r="AM122" s="78"/>
      <c r="AN122" s="79"/>
      <c r="AO122" s="217"/>
      <c r="AP122" s="78"/>
      <c r="AQ122" s="79"/>
      <c r="AR122" s="218"/>
      <c r="AS122" s="78"/>
      <c r="AT122" s="79"/>
      <c r="AU122" s="219"/>
      <c r="AV122" s="78"/>
      <c r="AW122" s="79"/>
      <c r="AX122" s="220"/>
      <c r="AY122" s="79"/>
      <c r="AZ122" s="38"/>
      <c r="BA122" s="39"/>
      <c r="BB122" s="38"/>
      <c r="BC122" s="39"/>
      <c r="BD122" s="38"/>
      <c r="BE122" s="39"/>
      <c r="BF122" s="38"/>
      <c r="BG122" s="39"/>
      <c r="BH122" s="38"/>
      <c r="BI122" s="42"/>
      <c r="BJ122" s="43"/>
      <c r="BK122" s="42"/>
      <c r="BL122" s="43"/>
      <c r="BM122" s="42"/>
      <c r="BN122" s="43"/>
      <c r="BO122" s="42"/>
      <c r="BP122" s="43"/>
      <c r="BQ122" s="42"/>
      <c r="BR122" s="221"/>
      <c r="BS122" s="78"/>
      <c r="BT122" s="78"/>
      <c r="BU122" s="78"/>
      <c r="BV122" s="78"/>
      <c r="BW122" s="78"/>
      <c r="BX122" s="78"/>
      <c r="BY122" s="78"/>
      <c r="BZ122" s="78"/>
      <c r="CA122" s="78"/>
      <c r="CB122" s="78"/>
      <c r="CC122" s="78"/>
      <c r="CD122" s="78"/>
      <c r="CE122" s="79"/>
    </row>
    <row r="123" spans="1:83" ht="34.5" customHeight="1" x14ac:dyDescent="0.2">
      <c r="A123" s="29">
        <f t="shared" si="0"/>
        <v>112</v>
      </c>
      <c r="B123" s="222"/>
      <c r="C123" s="79"/>
      <c r="D123" s="223"/>
      <c r="E123" s="78"/>
      <c r="F123" s="78"/>
      <c r="G123" s="78"/>
      <c r="H123" s="79"/>
      <c r="I123" s="218"/>
      <c r="J123" s="78"/>
      <c r="K123" s="78"/>
      <c r="L123" s="78"/>
      <c r="M123" s="78"/>
      <c r="N123" s="78"/>
      <c r="O123" s="78"/>
      <c r="P123" s="79"/>
      <c r="Q123" s="217"/>
      <c r="R123" s="78"/>
      <c r="S123" s="78"/>
      <c r="T123" s="78"/>
      <c r="U123" s="78"/>
      <c r="V123" s="78"/>
      <c r="W123" s="78"/>
      <c r="X123" s="78"/>
      <c r="Y123" s="78"/>
      <c r="Z123" s="79"/>
      <c r="AA123" s="218"/>
      <c r="AB123" s="78"/>
      <c r="AC123" s="78"/>
      <c r="AD123" s="79"/>
      <c r="AE123" s="217"/>
      <c r="AF123" s="78"/>
      <c r="AG123" s="78"/>
      <c r="AH123" s="79"/>
      <c r="AI123" s="218"/>
      <c r="AJ123" s="78"/>
      <c r="AK123" s="78"/>
      <c r="AL123" s="78"/>
      <c r="AM123" s="78"/>
      <c r="AN123" s="79"/>
      <c r="AO123" s="217"/>
      <c r="AP123" s="78"/>
      <c r="AQ123" s="79"/>
      <c r="AR123" s="218"/>
      <c r="AS123" s="78"/>
      <c r="AT123" s="79"/>
      <c r="AU123" s="219"/>
      <c r="AV123" s="78"/>
      <c r="AW123" s="79"/>
      <c r="AX123" s="220"/>
      <c r="AY123" s="79"/>
      <c r="AZ123" s="38"/>
      <c r="BA123" s="39"/>
      <c r="BB123" s="38"/>
      <c r="BC123" s="39"/>
      <c r="BD123" s="38"/>
      <c r="BE123" s="39"/>
      <c r="BF123" s="38"/>
      <c r="BG123" s="39"/>
      <c r="BH123" s="38"/>
      <c r="BI123" s="42"/>
      <c r="BJ123" s="43"/>
      <c r="BK123" s="42"/>
      <c r="BL123" s="43"/>
      <c r="BM123" s="42"/>
      <c r="BN123" s="43"/>
      <c r="BO123" s="42"/>
      <c r="BP123" s="43"/>
      <c r="BQ123" s="42"/>
      <c r="BR123" s="221"/>
      <c r="BS123" s="78"/>
      <c r="BT123" s="78"/>
      <c r="BU123" s="78"/>
      <c r="BV123" s="78"/>
      <c r="BW123" s="78"/>
      <c r="BX123" s="78"/>
      <c r="BY123" s="78"/>
      <c r="BZ123" s="78"/>
      <c r="CA123" s="78"/>
      <c r="CB123" s="78"/>
      <c r="CC123" s="78"/>
      <c r="CD123" s="78"/>
      <c r="CE123" s="79"/>
    </row>
    <row r="124" spans="1:83" ht="34.5" customHeight="1" x14ac:dyDescent="0.2">
      <c r="A124" s="29">
        <f t="shared" si="0"/>
        <v>113</v>
      </c>
      <c r="B124" s="222"/>
      <c r="C124" s="79"/>
      <c r="D124" s="223"/>
      <c r="E124" s="78"/>
      <c r="F124" s="78"/>
      <c r="G124" s="78"/>
      <c r="H124" s="79"/>
      <c r="I124" s="218"/>
      <c r="J124" s="78"/>
      <c r="K124" s="78"/>
      <c r="L124" s="78"/>
      <c r="M124" s="78"/>
      <c r="N124" s="78"/>
      <c r="O124" s="78"/>
      <c r="P124" s="79"/>
      <c r="Q124" s="217"/>
      <c r="R124" s="78"/>
      <c r="S124" s="78"/>
      <c r="T124" s="78"/>
      <c r="U124" s="78"/>
      <c r="V124" s="78"/>
      <c r="W124" s="78"/>
      <c r="X124" s="78"/>
      <c r="Y124" s="78"/>
      <c r="Z124" s="79"/>
      <c r="AA124" s="218"/>
      <c r="AB124" s="78"/>
      <c r="AC124" s="78"/>
      <c r="AD124" s="79"/>
      <c r="AE124" s="217"/>
      <c r="AF124" s="78"/>
      <c r="AG124" s="78"/>
      <c r="AH124" s="79"/>
      <c r="AI124" s="218"/>
      <c r="AJ124" s="78"/>
      <c r="AK124" s="78"/>
      <c r="AL124" s="78"/>
      <c r="AM124" s="78"/>
      <c r="AN124" s="79"/>
      <c r="AO124" s="217"/>
      <c r="AP124" s="78"/>
      <c r="AQ124" s="79"/>
      <c r="AR124" s="218"/>
      <c r="AS124" s="78"/>
      <c r="AT124" s="79"/>
      <c r="AU124" s="219"/>
      <c r="AV124" s="78"/>
      <c r="AW124" s="79"/>
      <c r="AX124" s="220"/>
      <c r="AY124" s="79"/>
      <c r="AZ124" s="38"/>
      <c r="BA124" s="39"/>
      <c r="BB124" s="38"/>
      <c r="BC124" s="39"/>
      <c r="BD124" s="38"/>
      <c r="BE124" s="39"/>
      <c r="BF124" s="38"/>
      <c r="BG124" s="39"/>
      <c r="BH124" s="38"/>
      <c r="BI124" s="42"/>
      <c r="BJ124" s="43"/>
      <c r="BK124" s="42"/>
      <c r="BL124" s="43"/>
      <c r="BM124" s="42"/>
      <c r="BN124" s="43"/>
      <c r="BO124" s="42"/>
      <c r="BP124" s="43"/>
      <c r="BQ124" s="42"/>
      <c r="BR124" s="221"/>
      <c r="BS124" s="78"/>
      <c r="BT124" s="78"/>
      <c r="BU124" s="78"/>
      <c r="BV124" s="78"/>
      <c r="BW124" s="78"/>
      <c r="BX124" s="78"/>
      <c r="BY124" s="78"/>
      <c r="BZ124" s="78"/>
      <c r="CA124" s="78"/>
      <c r="CB124" s="78"/>
      <c r="CC124" s="78"/>
      <c r="CD124" s="78"/>
      <c r="CE124" s="79"/>
    </row>
    <row r="125" spans="1:83" ht="34.5" customHeight="1" x14ac:dyDescent="0.2">
      <c r="A125" s="29">
        <f t="shared" si="0"/>
        <v>114</v>
      </c>
      <c r="B125" s="222"/>
      <c r="C125" s="79"/>
      <c r="D125" s="223"/>
      <c r="E125" s="78"/>
      <c r="F125" s="78"/>
      <c r="G125" s="78"/>
      <c r="H125" s="79"/>
      <c r="I125" s="218"/>
      <c r="J125" s="78"/>
      <c r="K125" s="78"/>
      <c r="L125" s="78"/>
      <c r="M125" s="78"/>
      <c r="N125" s="78"/>
      <c r="O125" s="78"/>
      <c r="P125" s="79"/>
      <c r="Q125" s="217"/>
      <c r="R125" s="78"/>
      <c r="S125" s="78"/>
      <c r="T125" s="78"/>
      <c r="U125" s="78"/>
      <c r="V125" s="78"/>
      <c r="W125" s="78"/>
      <c r="X125" s="78"/>
      <c r="Y125" s="78"/>
      <c r="Z125" s="79"/>
      <c r="AA125" s="218"/>
      <c r="AB125" s="78"/>
      <c r="AC125" s="78"/>
      <c r="AD125" s="79"/>
      <c r="AE125" s="217"/>
      <c r="AF125" s="78"/>
      <c r="AG125" s="78"/>
      <c r="AH125" s="79"/>
      <c r="AI125" s="218"/>
      <c r="AJ125" s="78"/>
      <c r="AK125" s="78"/>
      <c r="AL125" s="78"/>
      <c r="AM125" s="78"/>
      <c r="AN125" s="79"/>
      <c r="AO125" s="217"/>
      <c r="AP125" s="78"/>
      <c r="AQ125" s="79"/>
      <c r="AR125" s="218"/>
      <c r="AS125" s="78"/>
      <c r="AT125" s="79"/>
      <c r="AU125" s="219"/>
      <c r="AV125" s="78"/>
      <c r="AW125" s="79"/>
      <c r="AX125" s="220"/>
      <c r="AY125" s="79"/>
      <c r="AZ125" s="38"/>
      <c r="BA125" s="39"/>
      <c r="BB125" s="38"/>
      <c r="BC125" s="39"/>
      <c r="BD125" s="38"/>
      <c r="BE125" s="39"/>
      <c r="BF125" s="38"/>
      <c r="BG125" s="39"/>
      <c r="BH125" s="38"/>
      <c r="BI125" s="42"/>
      <c r="BJ125" s="43"/>
      <c r="BK125" s="42"/>
      <c r="BL125" s="43"/>
      <c r="BM125" s="42"/>
      <c r="BN125" s="43"/>
      <c r="BO125" s="42"/>
      <c r="BP125" s="43"/>
      <c r="BQ125" s="42"/>
      <c r="BR125" s="221"/>
      <c r="BS125" s="78"/>
      <c r="BT125" s="78"/>
      <c r="BU125" s="78"/>
      <c r="BV125" s="78"/>
      <c r="BW125" s="78"/>
      <c r="BX125" s="78"/>
      <c r="BY125" s="78"/>
      <c r="BZ125" s="78"/>
      <c r="CA125" s="78"/>
      <c r="CB125" s="78"/>
      <c r="CC125" s="78"/>
      <c r="CD125" s="78"/>
      <c r="CE125" s="79"/>
    </row>
    <row r="126" spans="1:83" ht="34.5" customHeight="1" x14ac:dyDescent="0.2">
      <c r="A126" s="29">
        <f t="shared" si="0"/>
        <v>115</v>
      </c>
      <c r="B126" s="222"/>
      <c r="C126" s="79"/>
      <c r="D126" s="223"/>
      <c r="E126" s="78"/>
      <c r="F126" s="78"/>
      <c r="G126" s="78"/>
      <c r="H126" s="79"/>
      <c r="I126" s="218"/>
      <c r="J126" s="78"/>
      <c r="K126" s="78"/>
      <c r="L126" s="78"/>
      <c r="M126" s="78"/>
      <c r="N126" s="78"/>
      <c r="O126" s="78"/>
      <c r="P126" s="79"/>
      <c r="Q126" s="217"/>
      <c r="R126" s="78"/>
      <c r="S126" s="78"/>
      <c r="T126" s="78"/>
      <c r="U126" s="78"/>
      <c r="V126" s="78"/>
      <c r="W126" s="78"/>
      <c r="X126" s="78"/>
      <c r="Y126" s="78"/>
      <c r="Z126" s="79"/>
      <c r="AA126" s="218"/>
      <c r="AB126" s="78"/>
      <c r="AC126" s="78"/>
      <c r="AD126" s="79"/>
      <c r="AE126" s="217"/>
      <c r="AF126" s="78"/>
      <c r="AG126" s="78"/>
      <c r="AH126" s="79"/>
      <c r="AI126" s="218"/>
      <c r="AJ126" s="78"/>
      <c r="AK126" s="78"/>
      <c r="AL126" s="78"/>
      <c r="AM126" s="78"/>
      <c r="AN126" s="79"/>
      <c r="AO126" s="217"/>
      <c r="AP126" s="78"/>
      <c r="AQ126" s="79"/>
      <c r="AR126" s="218"/>
      <c r="AS126" s="78"/>
      <c r="AT126" s="79"/>
      <c r="AU126" s="219"/>
      <c r="AV126" s="78"/>
      <c r="AW126" s="79"/>
      <c r="AX126" s="220"/>
      <c r="AY126" s="79"/>
      <c r="AZ126" s="38"/>
      <c r="BA126" s="39"/>
      <c r="BB126" s="38"/>
      <c r="BC126" s="39"/>
      <c r="BD126" s="38"/>
      <c r="BE126" s="39"/>
      <c r="BF126" s="38"/>
      <c r="BG126" s="39"/>
      <c r="BH126" s="38"/>
      <c r="BI126" s="42"/>
      <c r="BJ126" s="43"/>
      <c r="BK126" s="42"/>
      <c r="BL126" s="43"/>
      <c r="BM126" s="42"/>
      <c r="BN126" s="43"/>
      <c r="BO126" s="42"/>
      <c r="BP126" s="43"/>
      <c r="BQ126" s="42"/>
      <c r="BR126" s="221"/>
      <c r="BS126" s="78"/>
      <c r="BT126" s="78"/>
      <c r="BU126" s="78"/>
      <c r="BV126" s="78"/>
      <c r="BW126" s="78"/>
      <c r="BX126" s="78"/>
      <c r="BY126" s="78"/>
      <c r="BZ126" s="78"/>
      <c r="CA126" s="78"/>
      <c r="CB126" s="78"/>
      <c r="CC126" s="78"/>
      <c r="CD126" s="78"/>
      <c r="CE126" s="79"/>
    </row>
    <row r="127" spans="1:83" ht="34.5" customHeight="1" x14ac:dyDescent="0.2">
      <c r="A127" s="29">
        <f t="shared" si="0"/>
        <v>116</v>
      </c>
      <c r="B127" s="222"/>
      <c r="C127" s="79"/>
      <c r="D127" s="223"/>
      <c r="E127" s="78"/>
      <c r="F127" s="78"/>
      <c r="G127" s="78"/>
      <c r="H127" s="79"/>
      <c r="I127" s="218"/>
      <c r="J127" s="78"/>
      <c r="K127" s="78"/>
      <c r="L127" s="78"/>
      <c r="M127" s="78"/>
      <c r="N127" s="78"/>
      <c r="O127" s="78"/>
      <c r="P127" s="79"/>
      <c r="Q127" s="217"/>
      <c r="R127" s="78"/>
      <c r="S127" s="78"/>
      <c r="T127" s="78"/>
      <c r="U127" s="78"/>
      <c r="V127" s="78"/>
      <c r="W127" s="78"/>
      <c r="X127" s="78"/>
      <c r="Y127" s="78"/>
      <c r="Z127" s="79"/>
      <c r="AA127" s="218"/>
      <c r="AB127" s="78"/>
      <c r="AC127" s="78"/>
      <c r="AD127" s="79"/>
      <c r="AE127" s="217"/>
      <c r="AF127" s="78"/>
      <c r="AG127" s="78"/>
      <c r="AH127" s="79"/>
      <c r="AI127" s="218"/>
      <c r="AJ127" s="78"/>
      <c r="AK127" s="78"/>
      <c r="AL127" s="78"/>
      <c r="AM127" s="78"/>
      <c r="AN127" s="79"/>
      <c r="AO127" s="217"/>
      <c r="AP127" s="78"/>
      <c r="AQ127" s="79"/>
      <c r="AR127" s="218"/>
      <c r="AS127" s="78"/>
      <c r="AT127" s="79"/>
      <c r="AU127" s="219"/>
      <c r="AV127" s="78"/>
      <c r="AW127" s="79"/>
      <c r="AX127" s="220"/>
      <c r="AY127" s="79"/>
      <c r="AZ127" s="38"/>
      <c r="BA127" s="39"/>
      <c r="BB127" s="38"/>
      <c r="BC127" s="39"/>
      <c r="BD127" s="38"/>
      <c r="BE127" s="39"/>
      <c r="BF127" s="38"/>
      <c r="BG127" s="39"/>
      <c r="BH127" s="38"/>
      <c r="BI127" s="42"/>
      <c r="BJ127" s="43"/>
      <c r="BK127" s="42"/>
      <c r="BL127" s="43"/>
      <c r="BM127" s="42"/>
      <c r="BN127" s="43"/>
      <c r="BO127" s="42"/>
      <c r="BP127" s="43"/>
      <c r="BQ127" s="42"/>
      <c r="BR127" s="221"/>
      <c r="BS127" s="78"/>
      <c r="BT127" s="78"/>
      <c r="BU127" s="78"/>
      <c r="BV127" s="78"/>
      <c r="BW127" s="78"/>
      <c r="BX127" s="78"/>
      <c r="BY127" s="78"/>
      <c r="BZ127" s="78"/>
      <c r="CA127" s="78"/>
      <c r="CB127" s="78"/>
      <c r="CC127" s="78"/>
      <c r="CD127" s="78"/>
      <c r="CE127" s="79"/>
    </row>
    <row r="128" spans="1:83" ht="34.5" customHeight="1" x14ac:dyDescent="0.2">
      <c r="A128" s="29">
        <f t="shared" si="0"/>
        <v>117</v>
      </c>
      <c r="B128" s="222"/>
      <c r="C128" s="79"/>
      <c r="D128" s="223"/>
      <c r="E128" s="78"/>
      <c r="F128" s="78"/>
      <c r="G128" s="78"/>
      <c r="H128" s="79"/>
      <c r="I128" s="218"/>
      <c r="J128" s="78"/>
      <c r="K128" s="78"/>
      <c r="L128" s="78"/>
      <c r="M128" s="78"/>
      <c r="N128" s="78"/>
      <c r="O128" s="78"/>
      <c r="P128" s="79"/>
      <c r="Q128" s="217"/>
      <c r="R128" s="78"/>
      <c r="S128" s="78"/>
      <c r="T128" s="78"/>
      <c r="U128" s="78"/>
      <c r="V128" s="78"/>
      <c r="W128" s="78"/>
      <c r="X128" s="78"/>
      <c r="Y128" s="78"/>
      <c r="Z128" s="79"/>
      <c r="AA128" s="218"/>
      <c r="AB128" s="78"/>
      <c r="AC128" s="78"/>
      <c r="AD128" s="79"/>
      <c r="AE128" s="217"/>
      <c r="AF128" s="78"/>
      <c r="AG128" s="78"/>
      <c r="AH128" s="79"/>
      <c r="AI128" s="218"/>
      <c r="AJ128" s="78"/>
      <c r="AK128" s="78"/>
      <c r="AL128" s="78"/>
      <c r="AM128" s="78"/>
      <c r="AN128" s="79"/>
      <c r="AO128" s="217"/>
      <c r="AP128" s="78"/>
      <c r="AQ128" s="79"/>
      <c r="AR128" s="218"/>
      <c r="AS128" s="78"/>
      <c r="AT128" s="79"/>
      <c r="AU128" s="219"/>
      <c r="AV128" s="78"/>
      <c r="AW128" s="79"/>
      <c r="AX128" s="220"/>
      <c r="AY128" s="79"/>
      <c r="AZ128" s="38"/>
      <c r="BA128" s="39"/>
      <c r="BB128" s="38"/>
      <c r="BC128" s="39"/>
      <c r="BD128" s="38"/>
      <c r="BE128" s="39"/>
      <c r="BF128" s="38"/>
      <c r="BG128" s="39"/>
      <c r="BH128" s="38"/>
      <c r="BI128" s="42"/>
      <c r="BJ128" s="43"/>
      <c r="BK128" s="42"/>
      <c r="BL128" s="43"/>
      <c r="BM128" s="42"/>
      <c r="BN128" s="43"/>
      <c r="BO128" s="42"/>
      <c r="BP128" s="43"/>
      <c r="BQ128" s="42"/>
      <c r="BR128" s="221"/>
      <c r="BS128" s="78"/>
      <c r="BT128" s="78"/>
      <c r="BU128" s="78"/>
      <c r="BV128" s="78"/>
      <c r="BW128" s="78"/>
      <c r="BX128" s="78"/>
      <c r="BY128" s="78"/>
      <c r="BZ128" s="78"/>
      <c r="CA128" s="78"/>
      <c r="CB128" s="78"/>
      <c r="CC128" s="78"/>
      <c r="CD128" s="78"/>
      <c r="CE128" s="79"/>
    </row>
    <row r="129" spans="1:83" ht="34.5" customHeight="1" x14ac:dyDescent="0.2">
      <c r="A129" s="29">
        <f t="shared" si="0"/>
        <v>118</v>
      </c>
      <c r="B129" s="222"/>
      <c r="C129" s="79"/>
      <c r="D129" s="223"/>
      <c r="E129" s="78"/>
      <c r="F129" s="78"/>
      <c r="G129" s="78"/>
      <c r="H129" s="79"/>
      <c r="I129" s="218"/>
      <c r="J129" s="78"/>
      <c r="K129" s="78"/>
      <c r="L129" s="78"/>
      <c r="M129" s="78"/>
      <c r="N129" s="78"/>
      <c r="O129" s="78"/>
      <c r="P129" s="79"/>
      <c r="Q129" s="217"/>
      <c r="R129" s="78"/>
      <c r="S129" s="78"/>
      <c r="T129" s="78"/>
      <c r="U129" s="78"/>
      <c r="V129" s="78"/>
      <c r="W129" s="78"/>
      <c r="X129" s="78"/>
      <c r="Y129" s="78"/>
      <c r="Z129" s="79"/>
      <c r="AA129" s="218"/>
      <c r="AB129" s="78"/>
      <c r="AC129" s="78"/>
      <c r="AD129" s="79"/>
      <c r="AE129" s="217"/>
      <c r="AF129" s="78"/>
      <c r="AG129" s="78"/>
      <c r="AH129" s="79"/>
      <c r="AI129" s="218"/>
      <c r="AJ129" s="78"/>
      <c r="AK129" s="78"/>
      <c r="AL129" s="78"/>
      <c r="AM129" s="78"/>
      <c r="AN129" s="79"/>
      <c r="AO129" s="217"/>
      <c r="AP129" s="78"/>
      <c r="AQ129" s="79"/>
      <c r="AR129" s="218"/>
      <c r="AS129" s="78"/>
      <c r="AT129" s="79"/>
      <c r="AU129" s="219"/>
      <c r="AV129" s="78"/>
      <c r="AW129" s="79"/>
      <c r="AX129" s="220"/>
      <c r="AY129" s="79"/>
      <c r="AZ129" s="38"/>
      <c r="BA129" s="39"/>
      <c r="BB129" s="38"/>
      <c r="BC129" s="39"/>
      <c r="BD129" s="38"/>
      <c r="BE129" s="39"/>
      <c r="BF129" s="38"/>
      <c r="BG129" s="39"/>
      <c r="BH129" s="38"/>
      <c r="BI129" s="42"/>
      <c r="BJ129" s="43"/>
      <c r="BK129" s="42"/>
      <c r="BL129" s="43"/>
      <c r="BM129" s="42"/>
      <c r="BN129" s="43"/>
      <c r="BO129" s="42"/>
      <c r="BP129" s="43"/>
      <c r="BQ129" s="42"/>
      <c r="BR129" s="221"/>
      <c r="BS129" s="78"/>
      <c r="BT129" s="78"/>
      <c r="BU129" s="78"/>
      <c r="BV129" s="78"/>
      <c r="BW129" s="78"/>
      <c r="BX129" s="78"/>
      <c r="BY129" s="78"/>
      <c r="BZ129" s="78"/>
      <c r="CA129" s="78"/>
      <c r="CB129" s="78"/>
      <c r="CC129" s="78"/>
      <c r="CD129" s="78"/>
      <c r="CE129" s="79"/>
    </row>
    <row r="130" spans="1:83" ht="34.5" customHeight="1" x14ac:dyDescent="0.2">
      <c r="A130" s="29">
        <f t="shared" si="0"/>
        <v>119</v>
      </c>
      <c r="B130" s="222"/>
      <c r="C130" s="79"/>
      <c r="D130" s="223"/>
      <c r="E130" s="78"/>
      <c r="F130" s="78"/>
      <c r="G130" s="78"/>
      <c r="H130" s="79"/>
      <c r="I130" s="218"/>
      <c r="J130" s="78"/>
      <c r="K130" s="78"/>
      <c r="L130" s="78"/>
      <c r="M130" s="78"/>
      <c r="N130" s="78"/>
      <c r="O130" s="78"/>
      <c r="P130" s="79"/>
      <c r="Q130" s="217"/>
      <c r="R130" s="78"/>
      <c r="S130" s="78"/>
      <c r="T130" s="78"/>
      <c r="U130" s="78"/>
      <c r="V130" s="78"/>
      <c r="W130" s="78"/>
      <c r="X130" s="78"/>
      <c r="Y130" s="78"/>
      <c r="Z130" s="79"/>
      <c r="AA130" s="218"/>
      <c r="AB130" s="78"/>
      <c r="AC130" s="78"/>
      <c r="AD130" s="79"/>
      <c r="AE130" s="217"/>
      <c r="AF130" s="78"/>
      <c r="AG130" s="78"/>
      <c r="AH130" s="79"/>
      <c r="AI130" s="218"/>
      <c r="AJ130" s="78"/>
      <c r="AK130" s="78"/>
      <c r="AL130" s="78"/>
      <c r="AM130" s="78"/>
      <c r="AN130" s="79"/>
      <c r="AO130" s="217"/>
      <c r="AP130" s="78"/>
      <c r="AQ130" s="79"/>
      <c r="AR130" s="218"/>
      <c r="AS130" s="78"/>
      <c r="AT130" s="79"/>
      <c r="AU130" s="219"/>
      <c r="AV130" s="78"/>
      <c r="AW130" s="79"/>
      <c r="AX130" s="220"/>
      <c r="AY130" s="79"/>
      <c r="AZ130" s="38"/>
      <c r="BA130" s="39"/>
      <c r="BB130" s="38"/>
      <c r="BC130" s="39"/>
      <c r="BD130" s="38"/>
      <c r="BE130" s="39"/>
      <c r="BF130" s="38"/>
      <c r="BG130" s="39"/>
      <c r="BH130" s="38"/>
      <c r="BI130" s="42"/>
      <c r="BJ130" s="43"/>
      <c r="BK130" s="42"/>
      <c r="BL130" s="43"/>
      <c r="BM130" s="42"/>
      <c r="BN130" s="43"/>
      <c r="BO130" s="42"/>
      <c r="BP130" s="43"/>
      <c r="BQ130" s="42"/>
      <c r="BR130" s="221"/>
      <c r="BS130" s="78"/>
      <c r="BT130" s="78"/>
      <c r="BU130" s="78"/>
      <c r="BV130" s="78"/>
      <c r="BW130" s="78"/>
      <c r="BX130" s="78"/>
      <c r="BY130" s="78"/>
      <c r="BZ130" s="78"/>
      <c r="CA130" s="78"/>
      <c r="CB130" s="78"/>
      <c r="CC130" s="78"/>
      <c r="CD130" s="78"/>
      <c r="CE130" s="79"/>
    </row>
    <row r="131" spans="1:83" ht="34.5" customHeight="1" x14ac:dyDescent="0.2">
      <c r="A131" s="29">
        <f t="shared" si="0"/>
        <v>120</v>
      </c>
      <c r="B131" s="222"/>
      <c r="C131" s="79"/>
      <c r="D131" s="223"/>
      <c r="E131" s="78"/>
      <c r="F131" s="78"/>
      <c r="G131" s="78"/>
      <c r="H131" s="79"/>
      <c r="I131" s="218"/>
      <c r="J131" s="78"/>
      <c r="K131" s="78"/>
      <c r="L131" s="78"/>
      <c r="M131" s="78"/>
      <c r="N131" s="78"/>
      <c r="O131" s="78"/>
      <c r="P131" s="79"/>
      <c r="Q131" s="217"/>
      <c r="R131" s="78"/>
      <c r="S131" s="78"/>
      <c r="T131" s="78"/>
      <c r="U131" s="78"/>
      <c r="V131" s="78"/>
      <c r="W131" s="78"/>
      <c r="X131" s="78"/>
      <c r="Y131" s="78"/>
      <c r="Z131" s="79"/>
      <c r="AA131" s="218"/>
      <c r="AB131" s="78"/>
      <c r="AC131" s="78"/>
      <c r="AD131" s="79"/>
      <c r="AE131" s="217"/>
      <c r="AF131" s="78"/>
      <c r="AG131" s="78"/>
      <c r="AH131" s="79"/>
      <c r="AI131" s="218"/>
      <c r="AJ131" s="78"/>
      <c r="AK131" s="78"/>
      <c r="AL131" s="78"/>
      <c r="AM131" s="78"/>
      <c r="AN131" s="79"/>
      <c r="AO131" s="217"/>
      <c r="AP131" s="78"/>
      <c r="AQ131" s="79"/>
      <c r="AR131" s="218"/>
      <c r="AS131" s="78"/>
      <c r="AT131" s="79"/>
      <c r="AU131" s="219"/>
      <c r="AV131" s="78"/>
      <c r="AW131" s="79"/>
      <c r="AX131" s="220"/>
      <c r="AY131" s="79"/>
      <c r="AZ131" s="38"/>
      <c r="BA131" s="39"/>
      <c r="BB131" s="38"/>
      <c r="BC131" s="39"/>
      <c r="BD131" s="38"/>
      <c r="BE131" s="39"/>
      <c r="BF131" s="38"/>
      <c r="BG131" s="39"/>
      <c r="BH131" s="38"/>
      <c r="BI131" s="42"/>
      <c r="BJ131" s="43"/>
      <c r="BK131" s="42"/>
      <c r="BL131" s="43"/>
      <c r="BM131" s="42"/>
      <c r="BN131" s="43"/>
      <c r="BO131" s="42"/>
      <c r="BP131" s="43"/>
      <c r="BQ131" s="42"/>
      <c r="BR131" s="221"/>
      <c r="BS131" s="78"/>
      <c r="BT131" s="78"/>
      <c r="BU131" s="78"/>
      <c r="BV131" s="78"/>
      <c r="BW131" s="78"/>
      <c r="BX131" s="78"/>
      <c r="BY131" s="78"/>
      <c r="BZ131" s="78"/>
      <c r="CA131" s="78"/>
      <c r="CB131" s="78"/>
      <c r="CC131" s="78"/>
      <c r="CD131" s="78"/>
      <c r="CE131" s="79"/>
    </row>
    <row r="132" spans="1:83" ht="34.5" customHeight="1" x14ac:dyDescent="0.2">
      <c r="A132" s="29">
        <f t="shared" si="0"/>
        <v>121</v>
      </c>
      <c r="B132" s="222"/>
      <c r="C132" s="79"/>
      <c r="D132" s="223"/>
      <c r="E132" s="78"/>
      <c r="F132" s="78"/>
      <c r="G132" s="78"/>
      <c r="H132" s="79"/>
      <c r="I132" s="218"/>
      <c r="J132" s="78"/>
      <c r="K132" s="78"/>
      <c r="L132" s="78"/>
      <c r="M132" s="78"/>
      <c r="N132" s="78"/>
      <c r="O132" s="78"/>
      <c r="P132" s="79"/>
      <c r="Q132" s="217"/>
      <c r="R132" s="78"/>
      <c r="S132" s="78"/>
      <c r="T132" s="78"/>
      <c r="U132" s="78"/>
      <c r="V132" s="78"/>
      <c r="W132" s="78"/>
      <c r="X132" s="78"/>
      <c r="Y132" s="78"/>
      <c r="Z132" s="79"/>
      <c r="AA132" s="218"/>
      <c r="AB132" s="78"/>
      <c r="AC132" s="78"/>
      <c r="AD132" s="79"/>
      <c r="AE132" s="217"/>
      <c r="AF132" s="78"/>
      <c r="AG132" s="78"/>
      <c r="AH132" s="79"/>
      <c r="AI132" s="218"/>
      <c r="AJ132" s="78"/>
      <c r="AK132" s="78"/>
      <c r="AL132" s="78"/>
      <c r="AM132" s="78"/>
      <c r="AN132" s="79"/>
      <c r="AO132" s="217"/>
      <c r="AP132" s="78"/>
      <c r="AQ132" s="79"/>
      <c r="AR132" s="218"/>
      <c r="AS132" s="78"/>
      <c r="AT132" s="79"/>
      <c r="AU132" s="219"/>
      <c r="AV132" s="78"/>
      <c r="AW132" s="79"/>
      <c r="AX132" s="220"/>
      <c r="AY132" s="79"/>
      <c r="AZ132" s="38"/>
      <c r="BA132" s="39"/>
      <c r="BB132" s="38"/>
      <c r="BC132" s="39"/>
      <c r="BD132" s="38"/>
      <c r="BE132" s="39"/>
      <c r="BF132" s="38"/>
      <c r="BG132" s="39"/>
      <c r="BH132" s="38"/>
      <c r="BI132" s="42"/>
      <c r="BJ132" s="43"/>
      <c r="BK132" s="42"/>
      <c r="BL132" s="43"/>
      <c r="BM132" s="42"/>
      <c r="BN132" s="43"/>
      <c r="BO132" s="42"/>
      <c r="BP132" s="43"/>
      <c r="BQ132" s="42"/>
      <c r="BR132" s="221"/>
      <c r="BS132" s="78"/>
      <c r="BT132" s="78"/>
      <c r="BU132" s="78"/>
      <c r="BV132" s="78"/>
      <c r="BW132" s="78"/>
      <c r="BX132" s="78"/>
      <c r="BY132" s="78"/>
      <c r="BZ132" s="78"/>
      <c r="CA132" s="78"/>
      <c r="CB132" s="78"/>
      <c r="CC132" s="78"/>
      <c r="CD132" s="78"/>
      <c r="CE132" s="79"/>
    </row>
    <row r="133" spans="1:83" ht="34.5" customHeight="1" x14ac:dyDescent="0.2">
      <c r="A133" s="29">
        <f t="shared" si="0"/>
        <v>122</v>
      </c>
      <c r="B133" s="222"/>
      <c r="C133" s="79"/>
      <c r="D133" s="223"/>
      <c r="E133" s="78"/>
      <c r="F133" s="78"/>
      <c r="G133" s="78"/>
      <c r="H133" s="79"/>
      <c r="I133" s="218"/>
      <c r="J133" s="78"/>
      <c r="K133" s="78"/>
      <c r="L133" s="78"/>
      <c r="M133" s="78"/>
      <c r="N133" s="78"/>
      <c r="O133" s="78"/>
      <c r="P133" s="79"/>
      <c r="Q133" s="217"/>
      <c r="R133" s="78"/>
      <c r="S133" s="78"/>
      <c r="T133" s="78"/>
      <c r="U133" s="78"/>
      <c r="V133" s="78"/>
      <c r="W133" s="78"/>
      <c r="X133" s="78"/>
      <c r="Y133" s="78"/>
      <c r="Z133" s="79"/>
      <c r="AA133" s="218"/>
      <c r="AB133" s="78"/>
      <c r="AC133" s="78"/>
      <c r="AD133" s="79"/>
      <c r="AE133" s="217"/>
      <c r="AF133" s="78"/>
      <c r="AG133" s="78"/>
      <c r="AH133" s="79"/>
      <c r="AI133" s="218"/>
      <c r="AJ133" s="78"/>
      <c r="AK133" s="78"/>
      <c r="AL133" s="78"/>
      <c r="AM133" s="78"/>
      <c r="AN133" s="79"/>
      <c r="AO133" s="217"/>
      <c r="AP133" s="78"/>
      <c r="AQ133" s="79"/>
      <c r="AR133" s="218"/>
      <c r="AS133" s="78"/>
      <c r="AT133" s="79"/>
      <c r="AU133" s="219"/>
      <c r="AV133" s="78"/>
      <c r="AW133" s="79"/>
      <c r="AX133" s="220"/>
      <c r="AY133" s="79"/>
      <c r="AZ133" s="38"/>
      <c r="BA133" s="39"/>
      <c r="BB133" s="38"/>
      <c r="BC133" s="39"/>
      <c r="BD133" s="38"/>
      <c r="BE133" s="39"/>
      <c r="BF133" s="38"/>
      <c r="BG133" s="39"/>
      <c r="BH133" s="38"/>
      <c r="BI133" s="42"/>
      <c r="BJ133" s="43"/>
      <c r="BK133" s="42"/>
      <c r="BL133" s="43"/>
      <c r="BM133" s="42"/>
      <c r="BN133" s="43"/>
      <c r="BO133" s="42"/>
      <c r="BP133" s="43"/>
      <c r="BQ133" s="42"/>
      <c r="BR133" s="221"/>
      <c r="BS133" s="78"/>
      <c r="BT133" s="78"/>
      <c r="BU133" s="78"/>
      <c r="BV133" s="78"/>
      <c r="BW133" s="78"/>
      <c r="BX133" s="78"/>
      <c r="BY133" s="78"/>
      <c r="BZ133" s="78"/>
      <c r="CA133" s="78"/>
      <c r="CB133" s="78"/>
      <c r="CC133" s="78"/>
      <c r="CD133" s="78"/>
      <c r="CE133" s="79"/>
    </row>
    <row r="134" spans="1:83" ht="34.5" customHeight="1" x14ac:dyDescent="0.2">
      <c r="A134" s="29">
        <f t="shared" si="0"/>
        <v>123</v>
      </c>
      <c r="B134" s="222"/>
      <c r="C134" s="79"/>
      <c r="D134" s="223"/>
      <c r="E134" s="78"/>
      <c r="F134" s="78"/>
      <c r="G134" s="78"/>
      <c r="H134" s="79"/>
      <c r="I134" s="218"/>
      <c r="J134" s="78"/>
      <c r="K134" s="78"/>
      <c r="L134" s="78"/>
      <c r="M134" s="78"/>
      <c r="N134" s="78"/>
      <c r="O134" s="78"/>
      <c r="P134" s="79"/>
      <c r="Q134" s="217"/>
      <c r="R134" s="78"/>
      <c r="S134" s="78"/>
      <c r="T134" s="78"/>
      <c r="U134" s="78"/>
      <c r="V134" s="78"/>
      <c r="W134" s="78"/>
      <c r="X134" s="78"/>
      <c r="Y134" s="78"/>
      <c r="Z134" s="79"/>
      <c r="AA134" s="218"/>
      <c r="AB134" s="78"/>
      <c r="AC134" s="78"/>
      <c r="AD134" s="79"/>
      <c r="AE134" s="217"/>
      <c r="AF134" s="78"/>
      <c r="AG134" s="78"/>
      <c r="AH134" s="79"/>
      <c r="AI134" s="218"/>
      <c r="AJ134" s="78"/>
      <c r="AK134" s="78"/>
      <c r="AL134" s="78"/>
      <c r="AM134" s="78"/>
      <c r="AN134" s="79"/>
      <c r="AO134" s="217"/>
      <c r="AP134" s="78"/>
      <c r="AQ134" s="79"/>
      <c r="AR134" s="218"/>
      <c r="AS134" s="78"/>
      <c r="AT134" s="79"/>
      <c r="AU134" s="219"/>
      <c r="AV134" s="78"/>
      <c r="AW134" s="79"/>
      <c r="AX134" s="220"/>
      <c r="AY134" s="79"/>
      <c r="AZ134" s="38"/>
      <c r="BA134" s="39"/>
      <c r="BB134" s="38"/>
      <c r="BC134" s="39"/>
      <c r="BD134" s="38"/>
      <c r="BE134" s="39"/>
      <c r="BF134" s="38"/>
      <c r="BG134" s="39"/>
      <c r="BH134" s="38"/>
      <c r="BI134" s="42"/>
      <c r="BJ134" s="43"/>
      <c r="BK134" s="42"/>
      <c r="BL134" s="43"/>
      <c r="BM134" s="42"/>
      <c r="BN134" s="43"/>
      <c r="BO134" s="42"/>
      <c r="BP134" s="43"/>
      <c r="BQ134" s="42"/>
      <c r="BR134" s="221"/>
      <c r="BS134" s="78"/>
      <c r="BT134" s="78"/>
      <c r="BU134" s="78"/>
      <c r="BV134" s="78"/>
      <c r="BW134" s="78"/>
      <c r="BX134" s="78"/>
      <c r="BY134" s="78"/>
      <c r="BZ134" s="78"/>
      <c r="CA134" s="78"/>
      <c r="CB134" s="78"/>
      <c r="CC134" s="78"/>
      <c r="CD134" s="78"/>
      <c r="CE134" s="79"/>
    </row>
    <row r="135" spans="1:83" ht="34.5" customHeight="1" x14ac:dyDescent="0.2">
      <c r="A135" s="29">
        <f t="shared" si="0"/>
        <v>124</v>
      </c>
      <c r="B135" s="222"/>
      <c r="C135" s="79"/>
      <c r="D135" s="223"/>
      <c r="E135" s="78"/>
      <c r="F135" s="78"/>
      <c r="G135" s="78"/>
      <c r="H135" s="79"/>
      <c r="I135" s="218"/>
      <c r="J135" s="78"/>
      <c r="K135" s="78"/>
      <c r="L135" s="78"/>
      <c r="M135" s="78"/>
      <c r="N135" s="78"/>
      <c r="O135" s="78"/>
      <c r="P135" s="79"/>
      <c r="Q135" s="217"/>
      <c r="R135" s="78"/>
      <c r="S135" s="78"/>
      <c r="T135" s="78"/>
      <c r="U135" s="78"/>
      <c r="V135" s="78"/>
      <c r="W135" s="78"/>
      <c r="X135" s="78"/>
      <c r="Y135" s="78"/>
      <c r="Z135" s="79"/>
      <c r="AA135" s="218"/>
      <c r="AB135" s="78"/>
      <c r="AC135" s="78"/>
      <c r="AD135" s="79"/>
      <c r="AE135" s="217"/>
      <c r="AF135" s="78"/>
      <c r="AG135" s="78"/>
      <c r="AH135" s="79"/>
      <c r="AI135" s="218"/>
      <c r="AJ135" s="78"/>
      <c r="AK135" s="78"/>
      <c r="AL135" s="78"/>
      <c r="AM135" s="78"/>
      <c r="AN135" s="79"/>
      <c r="AO135" s="217"/>
      <c r="AP135" s="78"/>
      <c r="AQ135" s="79"/>
      <c r="AR135" s="218"/>
      <c r="AS135" s="78"/>
      <c r="AT135" s="79"/>
      <c r="AU135" s="219"/>
      <c r="AV135" s="78"/>
      <c r="AW135" s="79"/>
      <c r="AX135" s="220"/>
      <c r="AY135" s="79"/>
      <c r="AZ135" s="38"/>
      <c r="BA135" s="39"/>
      <c r="BB135" s="38"/>
      <c r="BC135" s="39"/>
      <c r="BD135" s="38"/>
      <c r="BE135" s="39"/>
      <c r="BF135" s="38"/>
      <c r="BG135" s="39"/>
      <c r="BH135" s="38"/>
      <c r="BI135" s="42"/>
      <c r="BJ135" s="43"/>
      <c r="BK135" s="42"/>
      <c r="BL135" s="43"/>
      <c r="BM135" s="42"/>
      <c r="BN135" s="43"/>
      <c r="BO135" s="42"/>
      <c r="BP135" s="43"/>
      <c r="BQ135" s="42"/>
      <c r="BR135" s="221"/>
      <c r="BS135" s="78"/>
      <c r="BT135" s="78"/>
      <c r="BU135" s="78"/>
      <c r="BV135" s="78"/>
      <c r="BW135" s="78"/>
      <c r="BX135" s="78"/>
      <c r="BY135" s="78"/>
      <c r="BZ135" s="78"/>
      <c r="CA135" s="78"/>
      <c r="CB135" s="78"/>
      <c r="CC135" s="78"/>
      <c r="CD135" s="78"/>
      <c r="CE135" s="79"/>
    </row>
    <row r="136" spans="1:83" ht="34.5" customHeight="1" x14ac:dyDescent="0.2">
      <c r="A136" s="29">
        <f t="shared" si="0"/>
        <v>125</v>
      </c>
      <c r="B136" s="222"/>
      <c r="C136" s="79"/>
      <c r="D136" s="223"/>
      <c r="E136" s="78"/>
      <c r="F136" s="78"/>
      <c r="G136" s="78"/>
      <c r="H136" s="79"/>
      <c r="I136" s="218"/>
      <c r="J136" s="78"/>
      <c r="K136" s="78"/>
      <c r="L136" s="78"/>
      <c r="M136" s="78"/>
      <c r="N136" s="78"/>
      <c r="O136" s="78"/>
      <c r="P136" s="79"/>
      <c r="Q136" s="217"/>
      <c r="R136" s="78"/>
      <c r="S136" s="78"/>
      <c r="T136" s="78"/>
      <c r="U136" s="78"/>
      <c r="V136" s="78"/>
      <c r="W136" s="78"/>
      <c r="X136" s="78"/>
      <c r="Y136" s="78"/>
      <c r="Z136" s="79"/>
      <c r="AA136" s="218"/>
      <c r="AB136" s="78"/>
      <c r="AC136" s="78"/>
      <c r="AD136" s="79"/>
      <c r="AE136" s="217"/>
      <c r="AF136" s="78"/>
      <c r="AG136" s="78"/>
      <c r="AH136" s="79"/>
      <c r="AI136" s="218"/>
      <c r="AJ136" s="78"/>
      <c r="AK136" s="78"/>
      <c r="AL136" s="78"/>
      <c r="AM136" s="78"/>
      <c r="AN136" s="79"/>
      <c r="AO136" s="217"/>
      <c r="AP136" s="78"/>
      <c r="AQ136" s="79"/>
      <c r="AR136" s="218"/>
      <c r="AS136" s="78"/>
      <c r="AT136" s="79"/>
      <c r="AU136" s="219"/>
      <c r="AV136" s="78"/>
      <c r="AW136" s="79"/>
      <c r="AX136" s="220"/>
      <c r="AY136" s="79"/>
      <c r="AZ136" s="38"/>
      <c r="BA136" s="39"/>
      <c r="BB136" s="38"/>
      <c r="BC136" s="39"/>
      <c r="BD136" s="38"/>
      <c r="BE136" s="39"/>
      <c r="BF136" s="38"/>
      <c r="BG136" s="39"/>
      <c r="BH136" s="38"/>
      <c r="BI136" s="42"/>
      <c r="BJ136" s="43"/>
      <c r="BK136" s="42"/>
      <c r="BL136" s="43"/>
      <c r="BM136" s="42"/>
      <c r="BN136" s="43"/>
      <c r="BO136" s="42"/>
      <c r="BP136" s="43"/>
      <c r="BQ136" s="42"/>
      <c r="BR136" s="221"/>
      <c r="BS136" s="78"/>
      <c r="BT136" s="78"/>
      <c r="BU136" s="78"/>
      <c r="BV136" s="78"/>
      <c r="BW136" s="78"/>
      <c r="BX136" s="78"/>
      <c r="BY136" s="78"/>
      <c r="BZ136" s="78"/>
      <c r="CA136" s="78"/>
      <c r="CB136" s="78"/>
      <c r="CC136" s="78"/>
      <c r="CD136" s="78"/>
      <c r="CE136" s="79"/>
    </row>
    <row r="137" spans="1:83" ht="34.5" customHeight="1" x14ac:dyDescent="0.2">
      <c r="A137" s="29">
        <f t="shared" si="0"/>
        <v>126</v>
      </c>
      <c r="B137" s="222"/>
      <c r="C137" s="79"/>
      <c r="D137" s="223"/>
      <c r="E137" s="78"/>
      <c r="F137" s="78"/>
      <c r="G137" s="78"/>
      <c r="H137" s="79"/>
      <c r="I137" s="218"/>
      <c r="J137" s="78"/>
      <c r="K137" s="78"/>
      <c r="L137" s="78"/>
      <c r="M137" s="78"/>
      <c r="N137" s="78"/>
      <c r="O137" s="78"/>
      <c r="P137" s="79"/>
      <c r="Q137" s="217"/>
      <c r="R137" s="78"/>
      <c r="S137" s="78"/>
      <c r="T137" s="78"/>
      <c r="U137" s="78"/>
      <c r="V137" s="78"/>
      <c r="W137" s="78"/>
      <c r="X137" s="78"/>
      <c r="Y137" s="78"/>
      <c r="Z137" s="79"/>
      <c r="AA137" s="218"/>
      <c r="AB137" s="78"/>
      <c r="AC137" s="78"/>
      <c r="AD137" s="79"/>
      <c r="AE137" s="217"/>
      <c r="AF137" s="78"/>
      <c r="AG137" s="78"/>
      <c r="AH137" s="79"/>
      <c r="AI137" s="218"/>
      <c r="AJ137" s="78"/>
      <c r="AK137" s="78"/>
      <c r="AL137" s="78"/>
      <c r="AM137" s="78"/>
      <c r="AN137" s="79"/>
      <c r="AO137" s="217"/>
      <c r="AP137" s="78"/>
      <c r="AQ137" s="79"/>
      <c r="AR137" s="218"/>
      <c r="AS137" s="78"/>
      <c r="AT137" s="79"/>
      <c r="AU137" s="219"/>
      <c r="AV137" s="78"/>
      <c r="AW137" s="79"/>
      <c r="AX137" s="220"/>
      <c r="AY137" s="79"/>
      <c r="AZ137" s="38"/>
      <c r="BA137" s="39"/>
      <c r="BB137" s="38"/>
      <c r="BC137" s="39"/>
      <c r="BD137" s="38"/>
      <c r="BE137" s="39"/>
      <c r="BF137" s="38"/>
      <c r="BG137" s="39"/>
      <c r="BH137" s="38"/>
      <c r="BI137" s="42"/>
      <c r="BJ137" s="43"/>
      <c r="BK137" s="42"/>
      <c r="BL137" s="43"/>
      <c r="BM137" s="42"/>
      <c r="BN137" s="43"/>
      <c r="BO137" s="42"/>
      <c r="BP137" s="43"/>
      <c r="BQ137" s="42"/>
      <c r="BR137" s="221"/>
      <c r="BS137" s="78"/>
      <c r="BT137" s="78"/>
      <c r="BU137" s="78"/>
      <c r="BV137" s="78"/>
      <c r="BW137" s="78"/>
      <c r="BX137" s="78"/>
      <c r="BY137" s="78"/>
      <c r="BZ137" s="78"/>
      <c r="CA137" s="78"/>
      <c r="CB137" s="78"/>
      <c r="CC137" s="78"/>
      <c r="CD137" s="78"/>
      <c r="CE137" s="79"/>
    </row>
    <row r="138" spans="1:83" ht="34.5" customHeight="1" x14ac:dyDescent="0.2">
      <c r="A138" s="29">
        <f t="shared" si="0"/>
        <v>127</v>
      </c>
      <c r="B138" s="222"/>
      <c r="C138" s="79"/>
      <c r="D138" s="223"/>
      <c r="E138" s="78"/>
      <c r="F138" s="78"/>
      <c r="G138" s="78"/>
      <c r="H138" s="79"/>
      <c r="I138" s="218"/>
      <c r="J138" s="78"/>
      <c r="K138" s="78"/>
      <c r="L138" s="78"/>
      <c r="M138" s="78"/>
      <c r="N138" s="78"/>
      <c r="O138" s="78"/>
      <c r="P138" s="79"/>
      <c r="Q138" s="217"/>
      <c r="R138" s="78"/>
      <c r="S138" s="78"/>
      <c r="T138" s="78"/>
      <c r="U138" s="78"/>
      <c r="V138" s="78"/>
      <c r="W138" s="78"/>
      <c r="X138" s="78"/>
      <c r="Y138" s="78"/>
      <c r="Z138" s="79"/>
      <c r="AA138" s="218"/>
      <c r="AB138" s="78"/>
      <c r="AC138" s="78"/>
      <c r="AD138" s="79"/>
      <c r="AE138" s="217"/>
      <c r="AF138" s="78"/>
      <c r="AG138" s="78"/>
      <c r="AH138" s="79"/>
      <c r="AI138" s="218"/>
      <c r="AJ138" s="78"/>
      <c r="AK138" s="78"/>
      <c r="AL138" s="78"/>
      <c r="AM138" s="78"/>
      <c r="AN138" s="79"/>
      <c r="AO138" s="217"/>
      <c r="AP138" s="78"/>
      <c r="AQ138" s="79"/>
      <c r="AR138" s="218"/>
      <c r="AS138" s="78"/>
      <c r="AT138" s="79"/>
      <c r="AU138" s="219"/>
      <c r="AV138" s="78"/>
      <c r="AW138" s="79"/>
      <c r="AX138" s="220"/>
      <c r="AY138" s="79"/>
      <c r="AZ138" s="38"/>
      <c r="BA138" s="39"/>
      <c r="BB138" s="38"/>
      <c r="BC138" s="39"/>
      <c r="BD138" s="38"/>
      <c r="BE138" s="39"/>
      <c r="BF138" s="38"/>
      <c r="BG138" s="39"/>
      <c r="BH138" s="38"/>
      <c r="BI138" s="42"/>
      <c r="BJ138" s="43"/>
      <c r="BK138" s="42"/>
      <c r="BL138" s="43"/>
      <c r="BM138" s="42"/>
      <c r="BN138" s="43"/>
      <c r="BO138" s="42"/>
      <c r="BP138" s="43"/>
      <c r="BQ138" s="42"/>
      <c r="BR138" s="221"/>
      <c r="BS138" s="78"/>
      <c r="BT138" s="78"/>
      <c r="BU138" s="78"/>
      <c r="BV138" s="78"/>
      <c r="BW138" s="78"/>
      <c r="BX138" s="78"/>
      <c r="BY138" s="78"/>
      <c r="BZ138" s="78"/>
      <c r="CA138" s="78"/>
      <c r="CB138" s="78"/>
      <c r="CC138" s="78"/>
      <c r="CD138" s="78"/>
      <c r="CE138" s="79"/>
    </row>
    <row r="139" spans="1:83" ht="34.5" customHeight="1" x14ac:dyDescent="0.2">
      <c r="A139" s="29">
        <f t="shared" si="0"/>
        <v>128</v>
      </c>
      <c r="B139" s="222"/>
      <c r="C139" s="79"/>
      <c r="D139" s="223"/>
      <c r="E139" s="78"/>
      <c r="F139" s="78"/>
      <c r="G139" s="78"/>
      <c r="H139" s="79"/>
      <c r="I139" s="218"/>
      <c r="J139" s="78"/>
      <c r="K139" s="78"/>
      <c r="L139" s="78"/>
      <c r="M139" s="78"/>
      <c r="N139" s="78"/>
      <c r="O139" s="78"/>
      <c r="P139" s="79"/>
      <c r="Q139" s="217"/>
      <c r="R139" s="78"/>
      <c r="S139" s="78"/>
      <c r="T139" s="78"/>
      <c r="U139" s="78"/>
      <c r="V139" s="78"/>
      <c r="W139" s="78"/>
      <c r="X139" s="78"/>
      <c r="Y139" s="78"/>
      <c r="Z139" s="79"/>
      <c r="AA139" s="218"/>
      <c r="AB139" s="78"/>
      <c r="AC139" s="78"/>
      <c r="AD139" s="79"/>
      <c r="AE139" s="217"/>
      <c r="AF139" s="78"/>
      <c r="AG139" s="78"/>
      <c r="AH139" s="79"/>
      <c r="AI139" s="218"/>
      <c r="AJ139" s="78"/>
      <c r="AK139" s="78"/>
      <c r="AL139" s="78"/>
      <c r="AM139" s="78"/>
      <c r="AN139" s="79"/>
      <c r="AO139" s="217"/>
      <c r="AP139" s="78"/>
      <c r="AQ139" s="79"/>
      <c r="AR139" s="218"/>
      <c r="AS139" s="78"/>
      <c r="AT139" s="79"/>
      <c r="AU139" s="219"/>
      <c r="AV139" s="78"/>
      <c r="AW139" s="79"/>
      <c r="AX139" s="220"/>
      <c r="AY139" s="79"/>
      <c r="AZ139" s="38"/>
      <c r="BA139" s="39"/>
      <c r="BB139" s="38"/>
      <c r="BC139" s="39"/>
      <c r="BD139" s="38"/>
      <c r="BE139" s="39"/>
      <c r="BF139" s="38"/>
      <c r="BG139" s="39"/>
      <c r="BH139" s="38"/>
      <c r="BI139" s="42"/>
      <c r="BJ139" s="43"/>
      <c r="BK139" s="42"/>
      <c r="BL139" s="43"/>
      <c r="BM139" s="42"/>
      <c r="BN139" s="43"/>
      <c r="BO139" s="42"/>
      <c r="BP139" s="43"/>
      <c r="BQ139" s="42"/>
      <c r="BR139" s="221"/>
      <c r="BS139" s="78"/>
      <c r="BT139" s="78"/>
      <c r="BU139" s="78"/>
      <c r="BV139" s="78"/>
      <c r="BW139" s="78"/>
      <c r="BX139" s="78"/>
      <c r="BY139" s="78"/>
      <c r="BZ139" s="78"/>
      <c r="CA139" s="78"/>
      <c r="CB139" s="78"/>
      <c r="CC139" s="78"/>
      <c r="CD139" s="78"/>
      <c r="CE139" s="79"/>
    </row>
    <row r="140" spans="1:83" ht="34.5" customHeight="1" x14ac:dyDescent="0.2">
      <c r="A140" s="29">
        <f t="shared" si="0"/>
        <v>129</v>
      </c>
      <c r="B140" s="222"/>
      <c r="C140" s="79"/>
      <c r="D140" s="223"/>
      <c r="E140" s="78"/>
      <c r="F140" s="78"/>
      <c r="G140" s="78"/>
      <c r="H140" s="79"/>
      <c r="I140" s="218"/>
      <c r="J140" s="78"/>
      <c r="K140" s="78"/>
      <c r="L140" s="78"/>
      <c r="M140" s="78"/>
      <c r="N140" s="78"/>
      <c r="O140" s="78"/>
      <c r="P140" s="79"/>
      <c r="Q140" s="217"/>
      <c r="R140" s="78"/>
      <c r="S140" s="78"/>
      <c r="T140" s="78"/>
      <c r="U140" s="78"/>
      <c r="V140" s="78"/>
      <c r="W140" s="78"/>
      <c r="X140" s="78"/>
      <c r="Y140" s="78"/>
      <c r="Z140" s="79"/>
      <c r="AA140" s="218"/>
      <c r="AB140" s="78"/>
      <c r="AC140" s="78"/>
      <c r="AD140" s="79"/>
      <c r="AE140" s="217"/>
      <c r="AF140" s="78"/>
      <c r="AG140" s="78"/>
      <c r="AH140" s="79"/>
      <c r="AI140" s="218"/>
      <c r="AJ140" s="78"/>
      <c r="AK140" s="78"/>
      <c r="AL140" s="78"/>
      <c r="AM140" s="78"/>
      <c r="AN140" s="79"/>
      <c r="AO140" s="217"/>
      <c r="AP140" s="78"/>
      <c r="AQ140" s="79"/>
      <c r="AR140" s="218"/>
      <c r="AS140" s="78"/>
      <c r="AT140" s="79"/>
      <c r="AU140" s="219"/>
      <c r="AV140" s="78"/>
      <c r="AW140" s="79"/>
      <c r="AX140" s="220"/>
      <c r="AY140" s="79"/>
      <c r="AZ140" s="38"/>
      <c r="BA140" s="39"/>
      <c r="BB140" s="38"/>
      <c r="BC140" s="39"/>
      <c r="BD140" s="38"/>
      <c r="BE140" s="39"/>
      <c r="BF140" s="38"/>
      <c r="BG140" s="39"/>
      <c r="BH140" s="38"/>
      <c r="BI140" s="42"/>
      <c r="BJ140" s="43"/>
      <c r="BK140" s="42"/>
      <c r="BL140" s="43"/>
      <c r="BM140" s="42"/>
      <c r="BN140" s="43"/>
      <c r="BO140" s="42"/>
      <c r="BP140" s="43"/>
      <c r="BQ140" s="42"/>
      <c r="BR140" s="221"/>
      <c r="BS140" s="78"/>
      <c r="BT140" s="78"/>
      <c r="BU140" s="78"/>
      <c r="BV140" s="78"/>
      <c r="BW140" s="78"/>
      <c r="BX140" s="78"/>
      <c r="BY140" s="78"/>
      <c r="BZ140" s="78"/>
      <c r="CA140" s="78"/>
      <c r="CB140" s="78"/>
      <c r="CC140" s="78"/>
      <c r="CD140" s="78"/>
      <c r="CE140" s="79"/>
    </row>
    <row r="141" spans="1:83" ht="34.5" customHeight="1" x14ac:dyDescent="0.2">
      <c r="A141" s="29">
        <f t="shared" si="0"/>
        <v>130</v>
      </c>
      <c r="B141" s="222"/>
      <c r="C141" s="79"/>
      <c r="D141" s="223"/>
      <c r="E141" s="78"/>
      <c r="F141" s="78"/>
      <c r="G141" s="78"/>
      <c r="H141" s="79"/>
      <c r="I141" s="218"/>
      <c r="J141" s="78"/>
      <c r="K141" s="78"/>
      <c r="L141" s="78"/>
      <c r="M141" s="78"/>
      <c r="N141" s="78"/>
      <c r="O141" s="78"/>
      <c r="P141" s="79"/>
      <c r="Q141" s="217"/>
      <c r="R141" s="78"/>
      <c r="S141" s="78"/>
      <c r="T141" s="78"/>
      <c r="U141" s="78"/>
      <c r="V141" s="78"/>
      <c r="W141" s="78"/>
      <c r="X141" s="78"/>
      <c r="Y141" s="78"/>
      <c r="Z141" s="79"/>
      <c r="AA141" s="218"/>
      <c r="AB141" s="78"/>
      <c r="AC141" s="78"/>
      <c r="AD141" s="79"/>
      <c r="AE141" s="217"/>
      <c r="AF141" s="78"/>
      <c r="AG141" s="78"/>
      <c r="AH141" s="79"/>
      <c r="AI141" s="218"/>
      <c r="AJ141" s="78"/>
      <c r="AK141" s="78"/>
      <c r="AL141" s="78"/>
      <c r="AM141" s="78"/>
      <c r="AN141" s="79"/>
      <c r="AO141" s="217"/>
      <c r="AP141" s="78"/>
      <c r="AQ141" s="79"/>
      <c r="AR141" s="218"/>
      <c r="AS141" s="78"/>
      <c r="AT141" s="79"/>
      <c r="AU141" s="219"/>
      <c r="AV141" s="78"/>
      <c r="AW141" s="79"/>
      <c r="AX141" s="220"/>
      <c r="AY141" s="79"/>
      <c r="AZ141" s="38"/>
      <c r="BA141" s="39"/>
      <c r="BB141" s="38"/>
      <c r="BC141" s="39"/>
      <c r="BD141" s="38"/>
      <c r="BE141" s="39"/>
      <c r="BF141" s="38"/>
      <c r="BG141" s="39"/>
      <c r="BH141" s="38"/>
      <c r="BI141" s="42"/>
      <c r="BJ141" s="43"/>
      <c r="BK141" s="42"/>
      <c r="BL141" s="43"/>
      <c r="BM141" s="42"/>
      <c r="BN141" s="43"/>
      <c r="BO141" s="42"/>
      <c r="BP141" s="43"/>
      <c r="BQ141" s="42"/>
      <c r="BR141" s="221"/>
      <c r="BS141" s="78"/>
      <c r="BT141" s="78"/>
      <c r="BU141" s="78"/>
      <c r="BV141" s="78"/>
      <c r="BW141" s="78"/>
      <c r="BX141" s="78"/>
      <c r="BY141" s="78"/>
      <c r="BZ141" s="78"/>
      <c r="CA141" s="78"/>
      <c r="CB141" s="78"/>
      <c r="CC141" s="78"/>
      <c r="CD141" s="78"/>
      <c r="CE141" s="79"/>
    </row>
    <row r="142" spans="1:83" ht="34.5" customHeight="1" x14ac:dyDescent="0.2">
      <c r="A142" s="29">
        <f t="shared" si="0"/>
        <v>131</v>
      </c>
      <c r="B142" s="222"/>
      <c r="C142" s="79"/>
      <c r="D142" s="223"/>
      <c r="E142" s="78"/>
      <c r="F142" s="78"/>
      <c r="G142" s="78"/>
      <c r="H142" s="79"/>
      <c r="I142" s="218"/>
      <c r="J142" s="78"/>
      <c r="K142" s="78"/>
      <c r="L142" s="78"/>
      <c r="M142" s="78"/>
      <c r="N142" s="78"/>
      <c r="O142" s="78"/>
      <c r="P142" s="79"/>
      <c r="Q142" s="217"/>
      <c r="R142" s="78"/>
      <c r="S142" s="78"/>
      <c r="T142" s="78"/>
      <c r="U142" s="78"/>
      <c r="V142" s="78"/>
      <c r="W142" s="78"/>
      <c r="X142" s="78"/>
      <c r="Y142" s="78"/>
      <c r="Z142" s="79"/>
      <c r="AA142" s="218"/>
      <c r="AB142" s="78"/>
      <c r="AC142" s="78"/>
      <c r="AD142" s="79"/>
      <c r="AE142" s="217"/>
      <c r="AF142" s="78"/>
      <c r="AG142" s="78"/>
      <c r="AH142" s="79"/>
      <c r="AI142" s="218"/>
      <c r="AJ142" s="78"/>
      <c r="AK142" s="78"/>
      <c r="AL142" s="78"/>
      <c r="AM142" s="78"/>
      <c r="AN142" s="79"/>
      <c r="AO142" s="217"/>
      <c r="AP142" s="78"/>
      <c r="AQ142" s="79"/>
      <c r="AR142" s="218"/>
      <c r="AS142" s="78"/>
      <c r="AT142" s="79"/>
      <c r="AU142" s="219"/>
      <c r="AV142" s="78"/>
      <c r="AW142" s="79"/>
      <c r="AX142" s="220"/>
      <c r="AY142" s="79"/>
      <c r="AZ142" s="38"/>
      <c r="BA142" s="39"/>
      <c r="BB142" s="38"/>
      <c r="BC142" s="39"/>
      <c r="BD142" s="38"/>
      <c r="BE142" s="39"/>
      <c r="BF142" s="38"/>
      <c r="BG142" s="39"/>
      <c r="BH142" s="38"/>
      <c r="BI142" s="42"/>
      <c r="BJ142" s="43"/>
      <c r="BK142" s="42"/>
      <c r="BL142" s="43"/>
      <c r="BM142" s="42"/>
      <c r="BN142" s="43"/>
      <c r="BO142" s="42"/>
      <c r="BP142" s="43"/>
      <c r="BQ142" s="42"/>
      <c r="BR142" s="221"/>
      <c r="BS142" s="78"/>
      <c r="BT142" s="78"/>
      <c r="BU142" s="78"/>
      <c r="BV142" s="78"/>
      <c r="BW142" s="78"/>
      <c r="BX142" s="78"/>
      <c r="BY142" s="78"/>
      <c r="BZ142" s="78"/>
      <c r="CA142" s="78"/>
      <c r="CB142" s="78"/>
      <c r="CC142" s="78"/>
      <c r="CD142" s="78"/>
      <c r="CE142" s="79"/>
    </row>
    <row r="143" spans="1:83" ht="34.5" customHeight="1" x14ac:dyDescent="0.2">
      <c r="A143" s="29">
        <f t="shared" si="0"/>
        <v>132</v>
      </c>
      <c r="B143" s="222"/>
      <c r="C143" s="79"/>
      <c r="D143" s="223"/>
      <c r="E143" s="78"/>
      <c r="F143" s="78"/>
      <c r="G143" s="78"/>
      <c r="H143" s="79"/>
      <c r="I143" s="218"/>
      <c r="J143" s="78"/>
      <c r="K143" s="78"/>
      <c r="L143" s="78"/>
      <c r="M143" s="78"/>
      <c r="N143" s="78"/>
      <c r="O143" s="78"/>
      <c r="P143" s="79"/>
      <c r="Q143" s="217"/>
      <c r="R143" s="78"/>
      <c r="S143" s="78"/>
      <c r="T143" s="78"/>
      <c r="U143" s="78"/>
      <c r="V143" s="78"/>
      <c r="W143" s="78"/>
      <c r="X143" s="78"/>
      <c r="Y143" s="78"/>
      <c r="Z143" s="79"/>
      <c r="AA143" s="218"/>
      <c r="AB143" s="78"/>
      <c r="AC143" s="78"/>
      <c r="AD143" s="79"/>
      <c r="AE143" s="217"/>
      <c r="AF143" s="78"/>
      <c r="AG143" s="78"/>
      <c r="AH143" s="79"/>
      <c r="AI143" s="218"/>
      <c r="AJ143" s="78"/>
      <c r="AK143" s="78"/>
      <c r="AL143" s="78"/>
      <c r="AM143" s="78"/>
      <c r="AN143" s="79"/>
      <c r="AO143" s="217"/>
      <c r="AP143" s="78"/>
      <c r="AQ143" s="79"/>
      <c r="AR143" s="218"/>
      <c r="AS143" s="78"/>
      <c r="AT143" s="79"/>
      <c r="AU143" s="219"/>
      <c r="AV143" s="78"/>
      <c r="AW143" s="79"/>
      <c r="AX143" s="220"/>
      <c r="AY143" s="79"/>
      <c r="AZ143" s="38"/>
      <c r="BA143" s="39"/>
      <c r="BB143" s="38"/>
      <c r="BC143" s="39"/>
      <c r="BD143" s="38"/>
      <c r="BE143" s="39"/>
      <c r="BF143" s="38"/>
      <c r="BG143" s="39"/>
      <c r="BH143" s="38"/>
      <c r="BI143" s="42"/>
      <c r="BJ143" s="43"/>
      <c r="BK143" s="42"/>
      <c r="BL143" s="43"/>
      <c r="BM143" s="42"/>
      <c r="BN143" s="43"/>
      <c r="BO143" s="42"/>
      <c r="BP143" s="43"/>
      <c r="BQ143" s="42"/>
      <c r="BR143" s="221"/>
      <c r="BS143" s="78"/>
      <c r="BT143" s="78"/>
      <c r="BU143" s="78"/>
      <c r="BV143" s="78"/>
      <c r="BW143" s="78"/>
      <c r="BX143" s="78"/>
      <c r="BY143" s="78"/>
      <c r="BZ143" s="78"/>
      <c r="CA143" s="78"/>
      <c r="CB143" s="78"/>
      <c r="CC143" s="78"/>
      <c r="CD143" s="78"/>
      <c r="CE143" s="79"/>
    </row>
    <row r="144" spans="1:83" ht="34.5" customHeight="1" x14ac:dyDescent="0.2">
      <c r="A144" s="29">
        <f t="shared" si="0"/>
        <v>133</v>
      </c>
      <c r="B144" s="222"/>
      <c r="C144" s="79"/>
      <c r="D144" s="223"/>
      <c r="E144" s="78"/>
      <c r="F144" s="78"/>
      <c r="G144" s="78"/>
      <c r="H144" s="79"/>
      <c r="I144" s="218"/>
      <c r="J144" s="78"/>
      <c r="K144" s="78"/>
      <c r="L144" s="78"/>
      <c r="M144" s="78"/>
      <c r="N144" s="78"/>
      <c r="O144" s="78"/>
      <c r="P144" s="79"/>
      <c r="Q144" s="217"/>
      <c r="R144" s="78"/>
      <c r="S144" s="78"/>
      <c r="T144" s="78"/>
      <c r="U144" s="78"/>
      <c r="V144" s="78"/>
      <c r="W144" s="78"/>
      <c r="X144" s="78"/>
      <c r="Y144" s="78"/>
      <c r="Z144" s="79"/>
      <c r="AA144" s="218"/>
      <c r="AB144" s="78"/>
      <c r="AC144" s="78"/>
      <c r="AD144" s="79"/>
      <c r="AE144" s="217"/>
      <c r="AF144" s="78"/>
      <c r="AG144" s="78"/>
      <c r="AH144" s="79"/>
      <c r="AI144" s="218"/>
      <c r="AJ144" s="78"/>
      <c r="AK144" s="78"/>
      <c r="AL144" s="78"/>
      <c r="AM144" s="78"/>
      <c r="AN144" s="79"/>
      <c r="AO144" s="217"/>
      <c r="AP144" s="78"/>
      <c r="AQ144" s="79"/>
      <c r="AR144" s="218"/>
      <c r="AS144" s="78"/>
      <c r="AT144" s="79"/>
      <c r="AU144" s="219"/>
      <c r="AV144" s="78"/>
      <c r="AW144" s="79"/>
      <c r="AX144" s="220"/>
      <c r="AY144" s="79"/>
      <c r="AZ144" s="38"/>
      <c r="BA144" s="39"/>
      <c r="BB144" s="38"/>
      <c r="BC144" s="39"/>
      <c r="BD144" s="38"/>
      <c r="BE144" s="39"/>
      <c r="BF144" s="38"/>
      <c r="BG144" s="39"/>
      <c r="BH144" s="38"/>
      <c r="BI144" s="42"/>
      <c r="BJ144" s="43"/>
      <c r="BK144" s="42"/>
      <c r="BL144" s="43"/>
      <c r="BM144" s="42"/>
      <c r="BN144" s="43"/>
      <c r="BO144" s="42"/>
      <c r="BP144" s="43"/>
      <c r="BQ144" s="42"/>
      <c r="BR144" s="221"/>
      <c r="BS144" s="78"/>
      <c r="BT144" s="78"/>
      <c r="BU144" s="78"/>
      <c r="BV144" s="78"/>
      <c r="BW144" s="78"/>
      <c r="BX144" s="78"/>
      <c r="BY144" s="78"/>
      <c r="BZ144" s="78"/>
      <c r="CA144" s="78"/>
      <c r="CB144" s="78"/>
      <c r="CC144" s="78"/>
      <c r="CD144" s="78"/>
      <c r="CE144" s="79"/>
    </row>
    <row r="145" spans="1:83" ht="34.5" customHeight="1" x14ac:dyDescent="0.2">
      <c r="A145" s="29">
        <f t="shared" si="0"/>
        <v>134</v>
      </c>
      <c r="B145" s="222"/>
      <c r="C145" s="79"/>
      <c r="D145" s="223"/>
      <c r="E145" s="78"/>
      <c r="F145" s="78"/>
      <c r="G145" s="78"/>
      <c r="H145" s="79"/>
      <c r="I145" s="218"/>
      <c r="J145" s="78"/>
      <c r="K145" s="78"/>
      <c r="L145" s="78"/>
      <c r="M145" s="78"/>
      <c r="N145" s="78"/>
      <c r="O145" s="78"/>
      <c r="P145" s="79"/>
      <c r="Q145" s="217"/>
      <c r="R145" s="78"/>
      <c r="S145" s="78"/>
      <c r="T145" s="78"/>
      <c r="U145" s="78"/>
      <c r="V145" s="78"/>
      <c r="W145" s="78"/>
      <c r="X145" s="78"/>
      <c r="Y145" s="78"/>
      <c r="Z145" s="79"/>
      <c r="AA145" s="218"/>
      <c r="AB145" s="78"/>
      <c r="AC145" s="78"/>
      <c r="AD145" s="79"/>
      <c r="AE145" s="217"/>
      <c r="AF145" s="78"/>
      <c r="AG145" s="78"/>
      <c r="AH145" s="79"/>
      <c r="AI145" s="218"/>
      <c r="AJ145" s="78"/>
      <c r="AK145" s="78"/>
      <c r="AL145" s="78"/>
      <c r="AM145" s="78"/>
      <c r="AN145" s="79"/>
      <c r="AO145" s="217"/>
      <c r="AP145" s="78"/>
      <c r="AQ145" s="79"/>
      <c r="AR145" s="218"/>
      <c r="AS145" s="78"/>
      <c r="AT145" s="79"/>
      <c r="AU145" s="219"/>
      <c r="AV145" s="78"/>
      <c r="AW145" s="79"/>
      <c r="AX145" s="220"/>
      <c r="AY145" s="79"/>
      <c r="AZ145" s="38"/>
      <c r="BA145" s="39"/>
      <c r="BB145" s="38"/>
      <c r="BC145" s="39"/>
      <c r="BD145" s="38"/>
      <c r="BE145" s="39"/>
      <c r="BF145" s="38"/>
      <c r="BG145" s="39"/>
      <c r="BH145" s="38"/>
      <c r="BI145" s="42"/>
      <c r="BJ145" s="43"/>
      <c r="BK145" s="42"/>
      <c r="BL145" s="43"/>
      <c r="BM145" s="42"/>
      <c r="BN145" s="43"/>
      <c r="BO145" s="42"/>
      <c r="BP145" s="43"/>
      <c r="BQ145" s="42"/>
      <c r="BR145" s="221"/>
      <c r="BS145" s="78"/>
      <c r="BT145" s="78"/>
      <c r="BU145" s="78"/>
      <c r="BV145" s="78"/>
      <c r="BW145" s="78"/>
      <c r="BX145" s="78"/>
      <c r="BY145" s="78"/>
      <c r="BZ145" s="78"/>
      <c r="CA145" s="78"/>
      <c r="CB145" s="78"/>
      <c r="CC145" s="78"/>
      <c r="CD145" s="78"/>
      <c r="CE145" s="79"/>
    </row>
    <row r="146" spans="1:83" ht="34.5" customHeight="1" x14ac:dyDescent="0.2">
      <c r="A146" s="29">
        <f t="shared" si="0"/>
        <v>135</v>
      </c>
      <c r="B146" s="222"/>
      <c r="C146" s="79"/>
      <c r="D146" s="223"/>
      <c r="E146" s="78"/>
      <c r="F146" s="78"/>
      <c r="G146" s="78"/>
      <c r="H146" s="79"/>
      <c r="I146" s="218"/>
      <c r="J146" s="78"/>
      <c r="K146" s="78"/>
      <c r="L146" s="78"/>
      <c r="M146" s="78"/>
      <c r="N146" s="78"/>
      <c r="O146" s="78"/>
      <c r="P146" s="79"/>
      <c r="Q146" s="217"/>
      <c r="R146" s="78"/>
      <c r="S146" s="78"/>
      <c r="T146" s="78"/>
      <c r="U146" s="78"/>
      <c r="V146" s="78"/>
      <c r="W146" s="78"/>
      <c r="X146" s="78"/>
      <c r="Y146" s="78"/>
      <c r="Z146" s="79"/>
      <c r="AA146" s="218"/>
      <c r="AB146" s="78"/>
      <c r="AC146" s="78"/>
      <c r="AD146" s="79"/>
      <c r="AE146" s="217"/>
      <c r="AF146" s="78"/>
      <c r="AG146" s="78"/>
      <c r="AH146" s="79"/>
      <c r="AI146" s="218"/>
      <c r="AJ146" s="78"/>
      <c r="AK146" s="78"/>
      <c r="AL146" s="78"/>
      <c r="AM146" s="78"/>
      <c r="AN146" s="79"/>
      <c r="AO146" s="217"/>
      <c r="AP146" s="78"/>
      <c r="AQ146" s="79"/>
      <c r="AR146" s="218"/>
      <c r="AS146" s="78"/>
      <c r="AT146" s="79"/>
      <c r="AU146" s="219"/>
      <c r="AV146" s="78"/>
      <c r="AW146" s="79"/>
      <c r="AX146" s="220"/>
      <c r="AY146" s="79"/>
      <c r="AZ146" s="38"/>
      <c r="BA146" s="39"/>
      <c r="BB146" s="38"/>
      <c r="BC146" s="39"/>
      <c r="BD146" s="38"/>
      <c r="BE146" s="39"/>
      <c r="BF146" s="38"/>
      <c r="BG146" s="39"/>
      <c r="BH146" s="38"/>
      <c r="BI146" s="42"/>
      <c r="BJ146" s="43"/>
      <c r="BK146" s="42"/>
      <c r="BL146" s="43"/>
      <c r="BM146" s="42"/>
      <c r="BN146" s="43"/>
      <c r="BO146" s="42"/>
      <c r="BP146" s="43"/>
      <c r="BQ146" s="42"/>
      <c r="BR146" s="221"/>
      <c r="BS146" s="78"/>
      <c r="BT146" s="78"/>
      <c r="BU146" s="78"/>
      <c r="BV146" s="78"/>
      <c r="BW146" s="78"/>
      <c r="BX146" s="78"/>
      <c r="BY146" s="78"/>
      <c r="BZ146" s="78"/>
      <c r="CA146" s="78"/>
      <c r="CB146" s="78"/>
      <c r="CC146" s="78"/>
      <c r="CD146" s="78"/>
      <c r="CE146" s="79"/>
    </row>
    <row r="147" spans="1:83" ht="34.5" customHeight="1" x14ac:dyDescent="0.2">
      <c r="A147" s="29">
        <f t="shared" si="0"/>
        <v>136</v>
      </c>
      <c r="B147" s="222"/>
      <c r="C147" s="79"/>
      <c r="D147" s="223"/>
      <c r="E147" s="78"/>
      <c r="F147" s="78"/>
      <c r="G147" s="78"/>
      <c r="H147" s="79"/>
      <c r="I147" s="218"/>
      <c r="J147" s="78"/>
      <c r="K147" s="78"/>
      <c r="L147" s="78"/>
      <c r="M147" s="78"/>
      <c r="N147" s="78"/>
      <c r="O147" s="78"/>
      <c r="P147" s="79"/>
      <c r="Q147" s="217"/>
      <c r="R147" s="78"/>
      <c r="S147" s="78"/>
      <c r="T147" s="78"/>
      <c r="U147" s="78"/>
      <c r="V147" s="78"/>
      <c r="W147" s="78"/>
      <c r="X147" s="78"/>
      <c r="Y147" s="78"/>
      <c r="Z147" s="79"/>
      <c r="AA147" s="218"/>
      <c r="AB147" s="78"/>
      <c r="AC147" s="78"/>
      <c r="AD147" s="79"/>
      <c r="AE147" s="217"/>
      <c r="AF147" s="78"/>
      <c r="AG147" s="78"/>
      <c r="AH147" s="79"/>
      <c r="AI147" s="218"/>
      <c r="AJ147" s="78"/>
      <c r="AK147" s="78"/>
      <c r="AL147" s="78"/>
      <c r="AM147" s="78"/>
      <c r="AN147" s="79"/>
      <c r="AO147" s="217"/>
      <c r="AP147" s="78"/>
      <c r="AQ147" s="79"/>
      <c r="AR147" s="218"/>
      <c r="AS147" s="78"/>
      <c r="AT147" s="79"/>
      <c r="AU147" s="219"/>
      <c r="AV147" s="78"/>
      <c r="AW147" s="79"/>
      <c r="AX147" s="220"/>
      <c r="AY147" s="79"/>
      <c r="AZ147" s="38"/>
      <c r="BA147" s="39"/>
      <c r="BB147" s="38"/>
      <c r="BC147" s="39"/>
      <c r="BD147" s="38"/>
      <c r="BE147" s="39"/>
      <c r="BF147" s="38"/>
      <c r="BG147" s="39"/>
      <c r="BH147" s="38"/>
      <c r="BI147" s="42"/>
      <c r="BJ147" s="43"/>
      <c r="BK147" s="42"/>
      <c r="BL147" s="43"/>
      <c r="BM147" s="42"/>
      <c r="BN147" s="43"/>
      <c r="BO147" s="42"/>
      <c r="BP147" s="43"/>
      <c r="BQ147" s="42"/>
      <c r="BR147" s="221"/>
      <c r="BS147" s="78"/>
      <c r="BT147" s="78"/>
      <c r="BU147" s="78"/>
      <c r="BV147" s="78"/>
      <c r="BW147" s="78"/>
      <c r="BX147" s="78"/>
      <c r="BY147" s="78"/>
      <c r="BZ147" s="78"/>
      <c r="CA147" s="78"/>
      <c r="CB147" s="78"/>
      <c r="CC147" s="78"/>
      <c r="CD147" s="78"/>
      <c r="CE147" s="79"/>
    </row>
    <row r="148" spans="1:83" ht="34.5" customHeight="1" x14ac:dyDescent="0.2">
      <c r="A148" s="29">
        <f t="shared" si="0"/>
        <v>137</v>
      </c>
      <c r="B148" s="222"/>
      <c r="C148" s="79"/>
      <c r="D148" s="223"/>
      <c r="E148" s="78"/>
      <c r="F148" s="78"/>
      <c r="G148" s="78"/>
      <c r="H148" s="79"/>
      <c r="I148" s="218"/>
      <c r="J148" s="78"/>
      <c r="K148" s="78"/>
      <c r="L148" s="78"/>
      <c r="M148" s="78"/>
      <c r="N148" s="78"/>
      <c r="O148" s="78"/>
      <c r="P148" s="79"/>
      <c r="Q148" s="217"/>
      <c r="R148" s="78"/>
      <c r="S148" s="78"/>
      <c r="T148" s="78"/>
      <c r="U148" s="78"/>
      <c r="V148" s="78"/>
      <c r="W148" s="78"/>
      <c r="X148" s="78"/>
      <c r="Y148" s="78"/>
      <c r="Z148" s="79"/>
      <c r="AA148" s="218"/>
      <c r="AB148" s="78"/>
      <c r="AC148" s="78"/>
      <c r="AD148" s="79"/>
      <c r="AE148" s="217"/>
      <c r="AF148" s="78"/>
      <c r="AG148" s="78"/>
      <c r="AH148" s="79"/>
      <c r="AI148" s="218"/>
      <c r="AJ148" s="78"/>
      <c r="AK148" s="78"/>
      <c r="AL148" s="78"/>
      <c r="AM148" s="78"/>
      <c r="AN148" s="79"/>
      <c r="AO148" s="217"/>
      <c r="AP148" s="78"/>
      <c r="AQ148" s="79"/>
      <c r="AR148" s="218"/>
      <c r="AS148" s="78"/>
      <c r="AT148" s="79"/>
      <c r="AU148" s="219"/>
      <c r="AV148" s="78"/>
      <c r="AW148" s="79"/>
      <c r="AX148" s="220"/>
      <c r="AY148" s="79"/>
      <c r="AZ148" s="38"/>
      <c r="BA148" s="39"/>
      <c r="BB148" s="38"/>
      <c r="BC148" s="39"/>
      <c r="BD148" s="38"/>
      <c r="BE148" s="39"/>
      <c r="BF148" s="38"/>
      <c r="BG148" s="39"/>
      <c r="BH148" s="38"/>
      <c r="BI148" s="42"/>
      <c r="BJ148" s="43"/>
      <c r="BK148" s="42"/>
      <c r="BL148" s="43"/>
      <c r="BM148" s="42"/>
      <c r="BN148" s="43"/>
      <c r="BO148" s="42"/>
      <c r="BP148" s="43"/>
      <c r="BQ148" s="42"/>
      <c r="BR148" s="221"/>
      <c r="BS148" s="78"/>
      <c r="BT148" s="78"/>
      <c r="BU148" s="78"/>
      <c r="BV148" s="78"/>
      <c r="BW148" s="78"/>
      <c r="BX148" s="78"/>
      <c r="BY148" s="78"/>
      <c r="BZ148" s="78"/>
      <c r="CA148" s="78"/>
      <c r="CB148" s="78"/>
      <c r="CC148" s="78"/>
      <c r="CD148" s="78"/>
      <c r="CE148" s="79"/>
    </row>
    <row r="149" spans="1:83" ht="34.5" customHeight="1" x14ac:dyDescent="0.2">
      <c r="A149" s="29">
        <f t="shared" si="0"/>
        <v>138</v>
      </c>
      <c r="B149" s="222"/>
      <c r="C149" s="79"/>
      <c r="D149" s="223"/>
      <c r="E149" s="78"/>
      <c r="F149" s="78"/>
      <c r="G149" s="78"/>
      <c r="H149" s="79"/>
      <c r="I149" s="218"/>
      <c r="J149" s="78"/>
      <c r="K149" s="78"/>
      <c r="L149" s="78"/>
      <c r="M149" s="78"/>
      <c r="N149" s="78"/>
      <c r="O149" s="78"/>
      <c r="P149" s="79"/>
      <c r="Q149" s="217"/>
      <c r="R149" s="78"/>
      <c r="S149" s="78"/>
      <c r="T149" s="78"/>
      <c r="U149" s="78"/>
      <c r="V149" s="78"/>
      <c r="W149" s="78"/>
      <c r="X149" s="78"/>
      <c r="Y149" s="78"/>
      <c r="Z149" s="79"/>
      <c r="AA149" s="218"/>
      <c r="AB149" s="78"/>
      <c r="AC149" s="78"/>
      <c r="AD149" s="79"/>
      <c r="AE149" s="217"/>
      <c r="AF149" s="78"/>
      <c r="AG149" s="78"/>
      <c r="AH149" s="79"/>
      <c r="AI149" s="218"/>
      <c r="AJ149" s="78"/>
      <c r="AK149" s="78"/>
      <c r="AL149" s="78"/>
      <c r="AM149" s="78"/>
      <c r="AN149" s="79"/>
      <c r="AO149" s="217"/>
      <c r="AP149" s="78"/>
      <c r="AQ149" s="79"/>
      <c r="AR149" s="218"/>
      <c r="AS149" s="78"/>
      <c r="AT149" s="79"/>
      <c r="AU149" s="219"/>
      <c r="AV149" s="78"/>
      <c r="AW149" s="79"/>
      <c r="AX149" s="220"/>
      <c r="AY149" s="79"/>
      <c r="AZ149" s="38"/>
      <c r="BA149" s="39"/>
      <c r="BB149" s="38"/>
      <c r="BC149" s="39"/>
      <c r="BD149" s="38"/>
      <c r="BE149" s="39"/>
      <c r="BF149" s="38"/>
      <c r="BG149" s="39"/>
      <c r="BH149" s="38"/>
      <c r="BI149" s="42"/>
      <c r="BJ149" s="43"/>
      <c r="BK149" s="42"/>
      <c r="BL149" s="43"/>
      <c r="BM149" s="42"/>
      <c r="BN149" s="43"/>
      <c r="BO149" s="42"/>
      <c r="BP149" s="43"/>
      <c r="BQ149" s="42"/>
      <c r="BR149" s="221"/>
      <c r="BS149" s="78"/>
      <c r="BT149" s="78"/>
      <c r="BU149" s="78"/>
      <c r="BV149" s="78"/>
      <c r="BW149" s="78"/>
      <c r="BX149" s="78"/>
      <c r="BY149" s="78"/>
      <c r="BZ149" s="78"/>
      <c r="CA149" s="78"/>
      <c r="CB149" s="78"/>
      <c r="CC149" s="78"/>
      <c r="CD149" s="78"/>
      <c r="CE149" s="79"/>
    </row>
    <row r="150" spans="1:83" ht="34.5" customHeight="1" x14ac:dyDescent="0.2">
      <c r="A150" s="29">
        <f t="shared" si="0"/>
        <v>139</v>
      </c>
      <c r="B150" s="222"/>
      <c r="C150" s="79"/>
      <c r="D150" s="223"/>
      <c r="E150" s="78"/>
      <c r="F150" s="78"/>
      <c r="G150" s="78"/>
      <c r="H150" s="79"/>
      <c r="I150" s="218"/>
      <c r="J150" s="78"/>
      <c r="K150" s="78"/>
      <c r="L150" s="78"/>
      <c r="M150" s="78"/>
      <c r="N150" s="78"/>
      <c r="O150" s="78"/>
      <c r="P150" s="79"/>
      <c r="Q150" s="217"/>
      <c r="R150" s="78"/>
      <c r="S150" s="78"/>
      <c r="T150" s="78"/>
      <c r="U150" s="78"/>
      <c r="V150" s="78"/>
      <c r="W150" s="78"/>
      <c r="X150" s="78"/>
      <c r="Y150" s="78"/>
      <c r="Z150" s="79"/>
      <c r="AA150" s="218"/>
      <c r="AB150" s="78"/>
      <c r="AC150" s="78"/>
      <c r="AD150" s="79"/>
      <c r="AE150" s="217"/>
      <c r="AF150" s="78"/>
      <c r="AG150" s="78"/>
      <c r="AH150" s="79"/>
      <c r="AI150" s="218"/>
      <c r="AJ150" s="78"/>
      <c r="AK150" s="78"/>
      <c r="AL150" s="78"/>
      <c r="AM150" s="78"/>
      <c r="AN150" s="79"/>
      <c r="AO150" s="217"/>
      <c r="AP150" s="78"/>
      <c r="AQ150" s="79"/>
      <c r="AR150" s="218"/>
      <c r="AS150" s="78"/>
      <c r="AT150" s="79"/>
      <c r="AU150" s="219"/>
      <c r="AV150" s="78"/>
      <c r="AW150" s="79"/>
      <c r="AX150" s="220"/>
      <c r="AY150" s="79"/>
      <c r="AZ150" s="38"/>
      <c r="BA150" s="39"/>
      <c r="BB150" s="38"/>
      <c r="BC150" s="39"/>
      <c r="BD150" s="38"/>
      <c r="BE150" s="39"/>
      <c r="BF150" s="38"/>
      <c r="BG150" s="39"/>
      <c r="BH150" s="38"/>
      <c r="BI150" s="42"/>
      <c r="BJ150" s="43"/>
      <c r="BK150" s="42"/>
      <c r="BL150" s="43"/>
      <c r="BM150" s="42"/>
      <c r="BN150" s="43"/>
      <c r="BO150" s="42"/>
      <c r="BP150" s="43"/>
      <c r="BQ150" s="42"/>
      <c r="BR150" s="221"/>
      <c r="BS150" s="78"/>
      <c r="BT150" s="78"/>
      <c r="BU150" s="78"/>
      <c r="BV150" s="78"/>
      <c r="BW150" s="78"/>
      <c r="BX150" s="78"/>
      <c r="BY150" s="78"/>
      <c r="BZ150" s="78"/>
      <c r="CA150" s="78"/>
      <c r="CB150" s="78"/>
      <c r="CC150" s="78"/>
      <c r="CD150" s="78"/>
      <c r="CE150" s="79"/>
    </row>
    <row r="151" spans="1:83" ht="34.5" customHeight="1" x14ac:dyDescent="0.2">
      <c r="A151" s="29">
        <f t="shared" si="0"/>
        <v>140</v>
      </c>
      <c r="B151" s="222"/>
      <c r="C151" s="79"/>
      <c r="D151" s="223"/>
      <c r="E151" s="78"/>
      <c r="F151" s="78"/>
      <c r="G151" s="78"/>
      <c r="H151" s="79"/>
      <c r="I151" s="218"/>
      <c r="J151" s="78"/>
      <c r="K151" s="78"/>
      <c r="L151" s="78"/>
      <c r="M151" s="78"/>
      <c r="N151" s="78"/>
      <c r="O151" s="78"/>
      <c r="P151" s="79"/>
      <c r="Q151" s="217"/>
      <c r="R151" s="78"/>
      <c r="S151" s="78"/>
      <c r="T151" s="78"/>
      <c r="U151" s="78"/>
      <c r="V151" s="78"/>
      <c r="W151" s="78"/>
      <c r="X151" s="78"/>
      <c r="Y151" s="78"/>
      <c r="Z151" s="79"/>
      <c r="AA151" s="218"/>
      <c r="AB151" s="78"/>
      <c r="AC151" s="78"/>
      <c r="AD151" s="79"/>
      <c r="AE151" s="217"/>
      <c r="AF151" s="78"/>
      <c r="AG151" s="78"/>
      <c r="AH151" s="79"/>
      <c r="AI151" s="218"/>
      <c r="AJ151" s="78"/>
      <c r="AK151" s="78"/>
      <c r="AL151" s="78"/>
      <c r="AM151" s="78"/>
      <c r="AN151" s="79"/>
      <c r="AO151" s="217"/>
      <c r="AP151" s="78"/>
      <c r="AQ151" s="79"/>
      <c r="AR151" s="218"/>
      <c r="AS151" s="78"/>
      <c r="AT151" s="79"/>
      <c r="AU151" s="219"/>
      <c r="AV151" s="78"/>
      <c r="AW151" s="79"/>
      <c r="AX151" s="220"/>
      <c r="AY151" s="79"/>
      <c r="AZ151" s="38"/>
      <c r="BA151" s="39"/>
      <c r="BB151" s="38"/>
      <c r="BC151" s="39"/>
      <c r="BD151" s="38"/>
      <c r="BE151" s="39"/>
      <c r="BF151" s="38"/>
      <c r="BG151" s="39"/>
      <c r="BH151" s="38"/>
      <c r="BI151" s="42"/>
      <c r="BJ151" s="43"/>
      <c r="BK151" s="42"/>
      <c r="BL151" s="43"/>
      <c r="BM151" s="42"/>
      <c r="BN151" s="43"/>
      <c r="BO151" s="42"/>
      <c r="BP151" s="43"/>
      <c r="BQ151" s="42"/>
      <c r="BR151" s="221"/>
      <c r="BS151" s="78"/>
      <c r="BT151" s="78"/>
      <c r="BU151" s="78"/>
      <c r="BV151" s="78"/>
      <c r="BW151" s="78"/>
      <c r="BX151" s="78"/>
      <c r="BY151" s="78"/>
      <c r="BZ151" s="78"/>
      <c r="CA151" s="78"/>
      <c r="CB151" s="78"/>
      <c r="CC151" s="78"/>
      <c r="CD151" s="78"/>
      <c r="CE151" s="79"/>
    </row>
    <row r="152" spans="1:83" ht="34.5" customHeight="1" x14ac:dyDescent="0.2">
      <c r="A152" s="29">
        <f t="shared" si="0"/>
        <v>141</v>
      </c>
      <c r="B152" s="222"/>
      <c r="C152" s="79"/>
      <c r="D152" s="223"/>
      <c r="E152" s="78"/>
      <c r="F152" s="78"/>
      <c r="G152" s="78"/>
      <c r="H152" s="79"/>
      <c r="I152" s="218"/>
      <c r="J152" s="78"/>
      <c r="K152" s="78"/>
      <c r="L152" s="78"/>
      <c r="M152" s="78"/>
      <c r="N152" s="78"/>
      <c r="O152" s="78"/>
      <c r="P152" s="79"/>
      <c r="Q152" s="217"/>
      <c r="R152" s="78"/>
      <c r="S152" s="78"/>
      <c r="T152" s="78"/>
      <c r="U152" s="78"/>
      <c r="V152" s="78"/>
      <c r="W152" s="78"/>
      <c r="X152" s="78"/>
      <c r="Y152" s="78"/>
      <c r="Z152" s="79"/>
      <c r="AA152" s="218"/>
      <c r="AB152" s="78"/>
      <c r="AC152" s="78"/>
      <c r="AD152" s="79"/>
      <c r="AE152" s="217"/>
      <c r="AF152" s="78"/>
      <c r="AG152" s="78"/>
      <c r="AH152" s="79"/>
      <c r="AI152" s="218"/>
      <c r="AJ152" s="78"/>
      <c r="AK152" s="78"/>
      <c r="AL152" s="78"/>
      <c r="AM152" s="78"/>
      <c r="AN152" s="79"/>
      <c r="AO152" s="217"/>
      <c r="AP152" s="78"/>
      <c r="AQ152" s="79"/>
      <c r="AR152" s="218"/>
      <c r="AS152" s="78"/>
      <c r="AT152" s="79"/>
      <c r="AU152" s="219"/>
      <c r="AV152" s="78"/>
      <c r="AW152" s="79"/>
      <c r="AX152" s="220"/>
      <c r="AY152" s="79"/>
      <c r="AZ152" s="38"/>
      <c r="BA152" s="39"/>
      <c r="BB152" s="38"/>
      <c r="BC152" s="39"/>
      <c r="BD152" s="38"/>
      <c r="BE152" s="39"/>
      <c r="BF152" s="38"/>
      <c r="BG152" s="39"/>
      <c r="BH152" s="38"/>
      <c r="BI152" s="42"/>
      <c r="BJ152" s="43"/>
      <c r="BK152" s="42"/>
      <c r="BL152" s="43"/>
      <c r="BM152" s="42"/>
      <c r="BN152" s="43"/>
      <c r="BO152" s="42"/>
      <c r="BP152" s="43"/>
      <c r="BQ152" s="42"/>
      <c r="BR152" s="221"/>
      <c r="BS152" s="78"/>
      <c r="BT152" s="78"/>
      <c r="BU152" s="78"/>
      <c r="BV152" s="78"/>
      <c r="BW152" s="78"/>
      <c r="BX152" s="78"/>
      <c r="BY152" s="78"/>
      <c r="BZ152" s="78"/>
      <c r="CA152" s="78"/>
      <c r="CB152" s="78"/>
      <c r="CC152" s="78"/>
      <c r="CD152" s="78"/>
      <c r="CE152" s="79"/>
    </row>
    <row r="153" spans="1:83" ht="34.5" customHeight="1" x14ac:dyDescent="0.2">
      <c r="A153" s="29">
        <f t="shared" si="0"/>
        <v>142</v>
      </c>
      <c r="B153" s="222"/>
      <c r="C153" s="79"/>
      <c r="D153" s="223"/>
      <c r="E153" s="78"/>
      <c r="F153" s="78"/>
      <c r="G153" s="78"/>
      <c r="H153" s="79"/>
      <c r="I153" s="218"/>
      <c r="J153" s="78"/>
      <c r="K153" s="78"/>
      <c r="L153" s="78"/>
      <c r="M153" s="78"/>
      <c r="N153" s="78"/>
      <c r="O153" s="78"/>
      <c r="P153" s="79"/>
      <c r="Q153" s="217"/>
      <c r="R153" s="78"/>
      <c r="S153" s="78"/>
      <c r="T153" s="78"/>
      <c r="U153" s="78"/>
      <c r="V153" s="78"/>
      <c r="W153" s="78"/>
      <c r="X153" s="78"/>
      <c r="Y153" s="78"/>
      <c r="Z153" s="79"/>
      <c r="AA153" s="218"/>
      <c r="AB153" s="78"/>
      <c r="AC153" s="78"/>
      <c r="AD153" s="79"/>
      <c r="AE153" s="217"/>
      <c r="AF153" s="78"/>
      <c r="AG153" s="78"/>
      <c r="AH153" s="79"/>
      <c r="AI153" s="218"/>
      <c r="AJ153" s="78"/>
      <c r="AK153" s="78"/>
      <c r="AL153" s="78"/>
      <c r="AM153" s="78"/>
      <c r="AN153" s="79"/>
      <c r="AO153" s="217"/>
      <c r="AP153" s="78"/>
      <c r="AQ153" s="79"/>
      <c r="AR153" s="218"/>
      <c r="AS153" s="78"/>
      <c r="AT153" s="79"/>
      <c r="AU153" s="219"/>
      <c r="AV153" s="78"/>
      <c r="AW153" s="79"/>
      <c r="AX153" s="220"/>
      <c r="AY153" s="79"/>
      <c r="AZ153" s="38"/>
      <c r="BA153" s="39"/>
      <c r="BB153" s="38"/>
      <c r="BC153" s="39"/>
      <c r="BD153" s="38"/>
      <c r="BE153" s="39"/>
      <c r="BF153" s="38"/>
      <c r="BG153" s="39"/>
      <c r="BH153" s="38"/>
      <c r="BI153" s="42"/>
      <c r="BJ153" s="43"/>
      <c r="BK153" s="42"/>
      <c r="BL153" s="43"/>
      <c r="BM153" s="42"/>
      <c r="BN153" s="43"/>
      <c r="BO153" s="42"/>
      <c r="BP153" s="43"/>
      <c r="BQ153" s="42"/>
      <c r="BR153" s="221"/>
      <c r="BS153" s="78"/>
      <c r="BT153" s="78"/>
      <c r="BU153" s="78"/>
      <c r="BV153" s="78"/>
      <c r="BW153" s="78"/>
      <c r="BX153" s="78"/>
      <c r="BY153" s="78"/>
      <c r="BZ153" s="78"/>
      <c r="CA153" s="78"/>
      <c r="CB153" s="78"/>
      <c r="CC153" s="78"/>
      <c r="CD153" s="78"/>
      <c r="CE153" s="79"/>
    </row>
    <row r="154" spans="1:83" ht="34.5" customHeight="1" x14ac:dyDescent="0.2">
      <c r="A154" s="29">
        <f t="shared" si="0"/>
        <v>143</v>
      </c>
      <c r="B154" s="222"/>
      <c r="C154" s="79"/>
      <c r="D154" s="223"/>
      <c r="E154" s="78"/>
      <c r="F154" s="78"/>
      <c r="G154" s="78"/>
      <c r="H154" s="79"/>
      <c r="I154" s="218"/>
      <c r="J154" s="78"/>
      <c r="K154" s="78"/>
      <c r="L154" s="78"/>
      <c r="M154" s="78"/>
      <c r="N154" s="78"/>
      <c r="O154" s="78"/>
      <c r="P154" s="79"/>
      <c r="Q154" s="217"/>
      <c r="R154" s="78"/>
      <c r="S154" s="78"/>
      <c r="T154" s="78"/>
      <c r="U154" s="78"/>
      <c r="V154" s="78"/>
      <c r="W154" s="78"/>
      <c r="X154" s="78"/>
      <c r="Y154" s="78"/>
      <c r="Z154" s="79"/>
      <c r="AA154" s="218"/>
      <c r="AB154" s="78"/>
      <c r="AC154" s="78"/>
      <c r="AD154" s="79"/>
      <c r="AE154" s="217"/>
      <c r="AF154" s="78"/>
      <c r="AG154" s="78"/>
      <c r="AH154" s="79"/>
      <c r="AI154" s="218"/>
      <c r="AJ154" s="78"/>
      <c r="AK154" s="78"/>
      <c r="AL154" s="78"/>
      <c r="AM154" s="78"/>
      <c r="AN154" s="79"/>
      <c r="AO154" s="217"/>
      <c r="AP154" s="78"/>
      <c r="AQ154" s="79"/>
      <c r="AR154" s="218"/>
      <c r="AS154" s="78"/>
      <c r="AT154" s="79"/>
      <c r="AU154" s="219"/>
      <c r="AV154" s="78"/>
      <c r="AW154" s="79"/>
      <c r="AX154" s="220"/>
      <c r="AY154" s="79"/>
      <c r="AZ154" s="38"/>
      <c r="BA154" s="39"/>
      <c r="BB154" s="38"/>
      <c r="BC154" s="39"/>
      <c r="BD154" s="38"/>
      <c r="BE154" s="39"/>
      <c r="BF154" s="38"/>
      <c r="BG154" s="39"/>
      <c r="BH154" s="38"/>
      <c r="BI154" s="42"/>
      <c r="BJ154" s="43"/>
      <c r="BK154" s="42"/>
      <c r="BL154" s="43"/>
      <c r="BM154" s="42"/>
      <c r="BN154" s="43"/>
      <c r="BO154" s="42"/>
      <c r="BP154" s="43"/>
      <c r="BQ154" s="42"/>
      <c r="BR154" s="221"/>
      <c r="BS154" s="78"/>
      <c r="BT154" s="78"/>
      <c r="BU154" s="78"/>
      <c r="BV154" s="78"/>
      <c r="BW154" s="78"/>
      <c r="BX154" s="78"/>
      <c r="BY154" s="78"/>
      <c r="BZ154" s="78"/>
      <c r="CA154" s="78"/>
      <c r="CB154" s="78"/>
      <c r="CC154" s="78"/>
      <c r="CD154" s="78"/>
      <c r="CE154" s="79"/>
    </row>
    <row r="155" spans="1:83" ht="34.5" customHeight="1" x14ac:dyDescent="0.2">
      <c r="A155" s="29">
        <f t="shared" si="0"/>
        <v>144</v>
      </c>
      <c r="B155" s="222"/>
      <c r="C155" s="79"/>
      <c r="D155" s="223"/>
      <c r="E155" s="78"/>
      <c r="F155" s="78"/>
      <c r="G155" s="78"/>
      <c r="H155" s="79"/>
      <c r="I155" s="218"/>
      <c r="J155" s="78"/>
      <c r="K155" s="78"/>
      <c r="L155" s="78"/>
      <c r="M155" s="78"/>
      <c r="N155" s="78"/>
      <c r="O155" s="78"/>
      <c r="P155" s="79"/>
      <c r="Q155" s="217"/>
      <c r="R155" s="78"/>
      <c r="S155" s="78"/>
      <c r="T155" s="78"/>
      <c r="U155" s="78"/>
      <c r="V155" s="78"/>
      <c r="W155" s="78"/>
      <c r="X155" s="78"/>
      <c r="Y155" s="78"/>
      <c r="Z155" s="79"/>
      <c r="AA155" s="218"/>
      <c r="AB155" s="78"/>
      <c r="AC155" s="78"/>
      <c r="AD155" s="79"/>
      <c r="AE155" s="217"/>
      <c r="AF155" s="78"/>
      <c r="AG155" s="78"/>
      <c r="AH155" s="79"/>
      <c r="AI155" s="218"/>
      <c r="AJ155" s="78"/>
      <c r="AK155" s="78"/>
      <c r="AL155" s="78"/>
      <c r="AM155" s="78"/>
      <c r="AN155" s="79"/>
      <c r="AO155" s="217"/>
      <c r="AP155" s="78"/>
      <c r="AQ155" s="79"/>
      <c r="AR155" s="218"/>
      <c r="AS155" s="78"/>
      <c r="AT155" s="79"/>
      <c r="AU155" s="219"/>
      <c r="AV155" s="78"/>
      <c r="AW155" s="79"/>
      <c r="AX155" s="220"/>
      <c r="AY155" s="79"/>
      <c r="AZ155" s="38"/>
      <c r="BA155" s="39"/>
      <c r="BB155" s="38"/>
      <c r="BC155" s="39"/>
      <c r="BD155" s="38"/>
      <c r="BE155" s="39"/>
      <c r="BF155" s="38"/>
      <c r="BG155" s="39"/>
      <c r="BH155" s="38"/>
      <c r="BI155" s="42"/>
      <c r="BJ155" s="43"/>
      <c r="BK155" s="42"/>
      <c r="BL155" s="43"/>
      <c r="BM155" s="42"/>
      <c r="BN155" s="43"/>
      <c r="BO155" s="42"/>
      <c r="BP155" s="43"/>
      <c r="BQ155" s="42"/>
      <c r="BR155" s="221"/>
      <c r="BS155" s="78"/>
      <c r="BT155" s="78"/>
      <c r="BU155" s="78"/>
      <c r="BV155" s="78"/>
      <c r="BW155" s="78"/>
      <c r="BX155" s="78"/>
      <c r="BY155" s="78"/>
      <c r="BZ155" s="78"/>
      <c r="CA155" s="78"/>
      <c r="CB155" s="78"/>
      <c r="CC155" s="78"/>
      <c r="CD155" s="78"/>
      <c r="CE155" s="79"/>
    </row>
    <row r="156" spans="1:83" ht="34.5" customHeight="1" x14ac:dyDescent="0.2">
      <c r="A156" s="29">
        <f t="shared" si="0"/>
        <v>145</v>
      </c>
      <c r="B156" s="222"/>
      <c r="C156" s="79"/>
      <c r="D156" s="223"/>
      <c r="E156" s="78"/>
      <c r="F156" s="78"/>
      <c r="G156" s="78"/>
      <c r="H156" s="79"/>
      <c r="I156" s="218"/>
      <c r="J156" s="78"/>
      <c r="K156" s="78"/>
      <c r="L156" s="78"/>
      <c r="M156" s="78"/>
      <c r="N156" s="78"/>
      <c r="O156" s="78"/>
      <c r="P156" s="79"/>
      <c r="Q156" s="217"/>
      <c r="R156" s="78"/>
      <c r="S156" s="78"/>
      <c r="T156" s="78"/>
      <c r="U156" s="78"/>
      <c r="V156" s="78"/>
      <c r="W156" s="78"/>
      <c r="X156" s="78"/>
      <c r="Y156" s="78"/>
      <c r="Z156" s="79"/>
      <c r="AA156" s="218"/>
      <c r="AB156" s="78"/>
      <c r="AC156" s="78"/>
      <c r="AD156" s="79"/>
      <c r="AE156" s="217"/>
      <c r="AF156" s="78"/>
      <c r="AG156" s="78"/>
      <c r="AH156" s="79"/>
      <c r="AI156" s="218"/>
      <c r="AJ156" s="78"/>
      <c r="AK156" s="78"/>
      <c r="AL156" s="78"/>
      <c r="AM156" s="78"/>
      <c r="AN156" s="79"/>
      <c r="AO156" s="217"/>
      <c r="AP156" s="78"/>
      <c r="AQ156" s="79"/>
      <c r="AR156" s="218"/>
      <c r="AS156" s="78"/>
      <c r="AT156" s="79"/>
      <c r="AU156" s="219"/>
      <c r="AV156" s="78"/>
      <c r="AW156" s="79"/>
      <c r="AX156" s="220"/>
      <c r="AY156" s="79"/>
      <c r="AZ156" s="38"/>
      <c r="BA156" s="39"/>
      <c r="BB156" s="38"/>
      <c r="BC156" s="39"/>
      <c r="BD156" s="38"/>
      <c r="BE156" s="39"/>
      <c r="BF156" s="38"/>
      <c r="BG156" s="39"/>
      <c r="BH156" s="38"/>
      <c r="BI156" s="42"/>
      <c r="BJ156" s="43"/>
      <c r="BK156" s="42"/>
      <c r="BL156" s="43"/>
      <c r="BM156" s="42"/>
      <c r="BN156" s="43"/>
      <c r="BO156" s="42"/>
      <c r="BP156" s="43"/>
      <c r="BQ156" s="42"/>
      <c r="BR156" s="221"/>
      <c r="BS156" s="78"/>
      <c r="BT156" s="78"/>
      <c r="BU156" s="78"/>
      <c r="BV156" s="78"/>
      <c r="BW156" s="78"/>
      <c r="BX156" s="78"/>
      <c r="BY156" s="78"/>
      <c r="BZ156" s="78"/>
      <c r="CA156" s="78"/>
      <c r="CB156" s="78"/>
      <c r="CC156" s="78"/>
      <c r="CD156" s="78"/>
      <c r="CE156" s="79"/>
    </row>
    <row r="157" spans="1:83" ht="34.5" customHeight="1" x14ac:dyDescent="0.2">
      <c r="A157" s="29">
        <f t="shared" si="0"/>
        <v>146</v>
      </c>
      <c r="B157" s="222"/>
      <c r="C157" s="79"/>
      <c r="D157" s="223"/>
      <c r="E157" s="78"/>
      <c r="F157" s="78"/>
      <c r="G157" s="78"/>
      <c r="H157" s="79"/>
      <c r="I157" s="218"/>
      <c r="J157" s="78"/>
      <c r="K157" s="78"/>
      <c r="L157" s="78"/>
      <c r="M157" s="78"/>
      <c r="N157" s="78"/>
      <c r="O157" s="78"/>
      <c r="P157" s="79"/>
      <c r="Q157" s="217"/>
      <c r="R157" s="78"/>
      <c r="S157" s="78"/>
      <c r="T157" s="78"/>
      <c r="U157" s="78"/>
      <c r="V157" s="78"/>
      <c r="W157" s="78"/>
      <c r="X157" s="78"/>
      <c r="Y157" s="78"/>
      <c r="Z157" s="79"/>
      <c r="AA157" s="218"/>
      <c r="AB157" s="78"/>
      <c r="AC157" s="78"/>
      <c r="AD157" s="79"/>
      <c r="AE157" s="217"/>
      <c r="AF157" s="78"/>
      <c r="AG157" s="78"/>
      <c r="AH157" s="79"/>
      <c r="AI157" s="218"/>
      <c r="AJ157" s="78"/>
      <c r="AK157" s="78"/>
      <c r="AL157" s="78"/>
      <c r="AM157" s="78"/>
      <c r="AN157" s="79"/>
      <c r="AO157" s="217"/>
      <c r="AP157" s="78"/>
      <c r="AQ157" s="79"/>
      <c r="AR157" s="218"/>
      <c r="AS157" s="78"/>
      <c r="AT157" s="79"/>
      <c r="AU157" s="219"/>
      <c r="AV157" s="78"/>
      <c r="AW157" s="79"/>
      <c r="AX157" s="220"/>
      <c r="AY157" s="79"/>
      <c r="AZ157" s="38"/>
      <c r="BA157" s="39"/>
      <c r="BB157" s="38"/>
      <c r="BC157" s="39"/>
      <c r="BD157" s="38"/>
      <c r="BE157" s="39"/>
      <c r="BF157" s="38"/>
      <c r="BG157" s="39"/>
      <c r="BH157" s="38"/>
      <c r="BI157" s="42"/>
      <c r="BJ157" s="43"/>
      <c r="BK157" s="42"/>
      <c r="BL157" s="43"/>
      <c r="BM157" s="42"/>
      <c r="BN157" s="43"/>
      <c r="BO157" s="42"/>
      <c r="BP157" s="43"/>
      <c r="BQ157" s="42"/>
      <c r="BR157" s="221"/>
      <c r="BS157" s="78"/>
      <c r="BT157" s="78"/>
      <c r="BU157" s="78"/>
      <c r="BV157" s="78"/>
      <c r="BW157" s="78"/>
      <c r="BX157" s="78"/>
      <c r="BY157" s="78"/>
      <c r="BZ157" s="78"/>
      <c r="CA157" s="78"/>
      <c r="CB157" s="78"/>
      <c r="CC157" s="78"/>
      <c r="CD157" s="78"/>
      <c r="CE157" s="79"/>
    </row>
    <row r="158" spans="1:83" ht="34.5" customHeight="1" x14ac:dyDescent="0.2">
      <c r="A158" s="29">
        <f t="shared" si="0"/>
        <v>147</v>
      </c>
      <c r="B158" s="222"/>
      <c r="C158" s="79"/>
      <c r="D158" s="223"/>
      <c r="E158" s="78"/>
      <c r="F158" s="78"/>
      <c r="G158" s="78"/>
      <c r="H158" s="79"/>
      <c r="I158" s="218"/>
      <c r="J158" s="78"/>
      <c r="K158" s="78"/>
      <c r="L158" s="78"/>
      <c r="M158" s="78"/>
      <c r="N158" s="78"/>
      <c r="O158" s="78"/>
      <c r="P158" s="79"/>
      <c r="Q158" s="217"/>
      <c r="R158" s="78"/>
      <c r="S158" s="78"/>
      <c r="T158" s="78"/>
      <c r="U158" s="78"/>
      <c r="V158" s="78"/>
      <c r="W158" s="78"/>
      <c r="X158" s="78"/>
      <c r="Y158" s="78"/>
      <c r="Z158" s="79"/>
      <c r="AA158" s="218"/>
      <c r="AB158" s="78"/>
      <c r="AC158" s="78"/>
      <c r="AD158" s="79"/>
      <c r="AE158" s="217"/>
      <c r="AF158" s="78"/>
      <c r="AG158" s="78"/>
      <c r="AH158" s="79"/>
      <c r="AI158" s="218"/>
      <c r="AJ158" s="78"/>
      <c r="AK158" s="78"/>
      <c r="AL158" s="78"/>
      <c r="AM158" s="78"/>
      <c r="AN158" s="79"/>
      <c r="AO158" s="217"/>
      <c r="AP158" s="78"/>
      <c r="AQ158" s="79"/>
      <c r="AR158" s="218"/>
      <c r="AS158" s="78"/>
      <c r="AT158" s="79"/>
      <c r="AU158" s="219"/>
      <c r="AV158" s="78"/>
      <c r="AW158" s="79"/>
      <c r="AX158" s="220"/>
      <c r="AY158" s="79"/>
      <c r="AZ158" s="38"/>
      <c r="BA158" s="39"/>
      <c r="BB158" s="38"/>
      <c r="BC158" s="39"/>
      <c r="BD158" s="38"/>
      <c r="BE158" s="39"/>
      <c r="BF158" s="38"/>
      <c r="BG158" s="39"/>
      <c r="BH158" s="38"/>
      <c r="BI158" s="42"/>
      <c r="BJ158" s="43"/>
      <c r="BK158" s="42"/>
      <c r="BL158" s="43"/>
      <c r="BM158" s="42"/>
      <c r="BN158" s="43"/>
      <c r="BO158" s="42"/>
      <c r="BP158" s="43"/>
      <c r="BQ158" s="42"/>
      <c r="BR158" s="221"/>
      <c r="BS158" s="78"/>
      <c r="BT158" s="78"/>
      <c r="BU158" s="78"/>
      <c r="BV158" s="78"/>
      <c r="BW158" s="78"/>
      <c r="BX158" s="78"/>
      <c r="BY158" s="78"/>
      <c r="BZ158" s="78"/>
      <c r="CA158" s="78"/>
      <c r="CB158" s="78"/>
      <c r="CC158" s="78"/>
      <c r="CD158" s="78"/>
      <c r="CE158" s="79"/>
    </row>
    <row r="159" spans="1:83" ht="34.5" customHeight="1" x14ac:dyDescent="0.2">
      <c r="A159" s="29">
        <f t="shared" si="0"/>
        <v>148</v>
      </c>
      <c r="B159" s="222"/>
      <c r="C159" s="79"/>
      <c r="D159" s="223"/>
      <c r="E159" s="78"/>
      <c r="F159" s="78"/>
      <c r="G159" s="78"/>
      <c r="H159" s="79"/>
      <c r="I159" s="218"/>
      <c r="J159" s="78"/>
      <c r="K159" s="78"/>
      <c r="L159" s="78"/>
      <c r="M159" s="78"/>
      <c r="N159" s="78"/>
      <c r="O159" s="78"/>
      <c r="P159" s="79"/>
      <c r="Q159" s="217"/>
      <c r="R159" s="78"/>
      <c r="S159" s="78"/>
      <c r="T159" s="78"/>
      <c r="U159" s="78"/>
      <c r="V159" s="78"/>
      <c r="W159" s="78"/>
      <c r="X159" s="78"/>
      <c r="Y159" s="78"/>
      <c r="Z159" s="79"/>
      <c r="AA159" s="218"/>
      <c r="AB159" s="78"/>
      <c r="AC159" s="78"/>
      <c r="AD159" s="79"/>
      <c r="AE159" s="217"/>
      <c r="AF159" s="78"/>
      <c r="AG159" s="78"/>
      <c r="AH159" s="79"/>
      <c r="AI159" s="218"/>
      <c r="AJ159" s="78"/>
      <c r="AK159" s="78"/>
      <c r="AL159" s="78"/>
      <c r="AM159" s="78"/>
      <c r="AN159" s="79"/>
      <c r="AO159" s="217"/>
      <c r="AP159" s="78"/>
      <c r="AQ159" s="79"/>
      <c r="AR159" s="218"/>
      <c r="AS159" s="78"/>
      <c r="AT159" s="79"/>
      <c r="AU159" s="219"/>
      <c r="AV159" s="78"/>
      <c r="AW159" s="79"/>
      <c r="AX159" s="220"/>
      <c r="AY159" s="79"/>
      <c r="AZ159" s="38"/>
      <c r="BA159" s="39"/>
      <c r="BB159" s="38"/>
      <c r="BC159" s="39"/>
      <c r="BD159" s="38"/>
      <c r="BE159" s="39"/>
      <c r="BF159" s="38"/>
      <c r="BG159" s="39"/>
      <c r="BH159" s="38"/>
      <c r="BI159" s="42"/>
      <c r="BJ159" s="43"/>
      <c r="BK159" s="42"/>
      <c r="BL159" s="43"/>
      <c r="BM159" s="42"/>
      <c r="BN159" s="43"/>
      <c r="BO159" s="42"/>
      <c r="BP159" s="43"/>
      <c r="BQ159" s="42"/>
      <c r="BR159" s="221"/>
      <c r="BS159" s="78"/>
      <c r="BT159" s="78"/>
      <c r="BU159" s="78"/>
      <c r="BV159" s="78"/>
      <c r="BW159" s="78"/>
      <c r="BX159" s="78"/>
      <c r="BY159" s="78"/>
      <c r="BZ159" s="78"/>
      <c r="CA159" s="78"/>
      <c r="CB159" s="78"/>
      <c r="CC159" s="78"/>
      <c r="CD159" s="78"/>
      <c r="CE159" s="79"/>
    </row>
    <row r="160" spans="1:83" ht="34.5" customHeight="1" x14ac:dyDescent="0.2">
      <c r="A160" s="29">
        <f t="shared" si="0"/>
        <v>149</v>
      </c>
      <c r="B160" s="222"/>
      <c r="C160" s="79"/>
      <c r="D160" s="223"/>
      <c r="E160" s="78"/>
      <c r="F160" s="78"/>
      <c r="G160" s="78"/>
      <c r="H160" s="79"/>
      <c r="I160" s="218"/>
      <c r="J160" s="78"/>
      <c r="K160" s="78"/>
      <c r="L160" s="78"/>
      <c r="M160" s="78"/>
      <c r="N160" s="78"/>
      <c r="O160" s="78"/>
      <c r="P160" s="79"/>
      <c r="Q160" s="217"/>
      <c r="R160" s="78"/>
      <c r="S160" s="78"/>
      <c r="T160" s="78"/>
      <c r="U160" s="78"/>
      <c r="V160" s="78"/>
      <c r="W160" s="78"/>
      <c r="X160" s="78"/>
      <c r="Y160" s="78"/>
      <c r="Z160" s="79"/>
      <c r="AA160" s="218"/>
      <c r="AB160" s="78"/>
      <c r="AC160" s="78"/>
      <c r="AD160" s="79"/>
      <c r="AE160" s="217"/>
      <c r="AF160" s="78"/>
      <c r="AG160" s="78"/>
      <c r="AH160" s="79"/>
      <c r="AI160" s="218"/>
      <c r="AJ160" s="78"/>
      <c r="AK160" s="78"/>
      <c r="AL160" s="78"/>
      <c r="AM160" s="78"/>
      <c r="AN160" s="79"/>
      <c r="AO160" s="217"/>
      <c r="AP160" s="78"/>
      <c r="AQ160" s="79"/>
      <c r="AR160" s="218"/>
      <c r="AS160" s="78"/>
      <c r="AT160" s="79"/>
      <c r="AU160" s="219"/>
      <c r="AV160" s="78"/>
      <c r="AW160" s="79"/>
      <c r="AX160" s="220"/>
      <c r="AY160" s="79"/>
      <c r="AZ160" s="38"/>
      <c r="BA160" s="39"/>
      <c r="BB160" s="38"/>
      <c r="BC160" s="39"/>
      <c r="BD160" s="38"/>
      <c r="BE160" s="39"/>
      <c r="BF160" s="38"/>
      <c r="BG160" s="39"/>
      <c r="BH160" s="38"/>
      <c r="BI160" s="42"/>
      <c r="BJ160" s="43"/>
      <c r="BK160" s="42"/>
      <c r="BL160" s="43"/>
      <c r="BM160" s="42"/>
      <c r="BN160" s="43"/>
      <c r="BO160" s="42"/>
      <c r="BP160" s="43"/>
      <c r="BQ160" s="42"/>
      <c r="BR160" s="221"/>
      <c r="BS160" s="78"/>
      <c r="BT160" s="78"/>
      <c r="BU160" s="78"/>
      <c r="BV160" s="78"/>
      <c r="BW160" s="78"/>
      <c r="BX160" s="78"/>
      <c r="BY160" s="78"/>
      <c r="BZ160" s="78"/>
      <c r="CA160" s="78"/>
      <c r="CB160" s="78"/>
      <c r="CC160" s="78"/>
      <c r="CD160" s="78"/>
      <c r="CE160" s="79"/>
    </row>
    <row r="161" spans="1:83" ht="34.5" customHeight="1" x14ac:dyDescent="0.2">
      <c r="A161" s="29">
        <f t="shared" si="0"/>
        <v>150</v>
      </c>
      <c r="B161" s="222"/>
      <c r="C161" s="79"/>
      <c r="D161" s="223"/>
      <c r="E161" s="78"/>
      <c r="F161" s="78"/>
      <c r="G161" s="78"/>
      <c r="H161" s="79"/>
      <c r="I161" s="218"/>
      <c r="J161" s="78"/>
      <c r="K161" s="78"/>
      <c r="L161" s="78"/>
      <c r="M161" s="78"/>
      <c r="N161" s="78"/>
      <c r="O161" s="78"/>
      <c r="P161" s="79"/>
      <c r="Q161" s="217"/>
      <c r="R161" s="78"/>
      <c r="S161" s="78"/>
      <c r="T161" s="78"/>
      <c r="U161" s="78"/>
      <c r="V161" s="78"/>
      <c r="W161" s="78"/>
      <c r="X161" s="78"/>
      <c r="Y161" s="78"/>
      <c r="Z161" s="79"/>
      <c r="AA161" s="218"/>
      <c r="AB161" s="78"/>
      <c r="AC161" s="78"/>
      <c r="AD161" s="79"/>
      <c r="AE161" s="217"/>
      <c r="AF161" s="78"/>
      <c r="AG161" s="78"/>
      <c r="AH161" s="79"/>
      <c r="AI161" s="218"/>
      <c r="AJ161" s="78"/>
      <c r="AK161" s="78"/>
      <c r="AL161" s="78"/>
      <c r="AM161" s="78"/>
      <c r="AN161" s="79"/>
      <c r="AO161" s="217"/>
      <c r="AP161" s="78"/>
      <c r="AQ161" s="79"/>
      <c r="AR161" s="218"/>
      <c r="AS161" s="78"/>
      <c r="AT161" s="79"/>
      <c r="AU161" s="219"/>
      <c r="AV161" s="78"/>
      <c r="AW161" s="79"/>
      <c r="AX161" s="220"/>
      <c r="AY161" s="79"/>
      <c r="AZ161" s="38"/>
      <c r="BA161" s="39"/>
      <c r="BB161" s="38"/>
      <c r="BC161" s="39"/>
      <c r="BD161" s="38"/>
      <c r="BE161" s="39"/>
      <c r="BF161" s="38"/>
      <c r="BG161" s="39"/>
      <c r="BH161" s="38"/>
      <c r="BI161" s="42"/>
      <c r="BJ161" s="43"/>
      <c r="BK161" s="42"/>
      <c r="BL161" s="43"/>
      <c r="BM161" s="42"/>
      <c r="BN161" s="43"/>
      <c r="BO161" s="42"/>
      <c r="BP161" s="43"/>
      <c r="BQ161" s="42"/>
      <c r="BR161" s="221"/>
      <c r="BS161" s="78"/>
      <c r="BT161" s="78"/>
      <c r="BU161" s="78"/>
      <c r="BV161" s="78"/>
      <c r="BW161" s="78"/>
      <c r="BX161" s="78"/>
      <c r="BY161" s="78"/>
      <c r="BZ161" s="78"/>
      <c r="CA161" s="78"/>
      <c r="CB161" s="78"/>
      <c r="CC161" s="78"/>
      <c r="CD161" s="78"/>
      <c r="CE161" s="79"/>
    </row>
    <row r="162" spans="1:83" ht="34.5" customHeight="1" x14ac:dyDescent="0.2">
      <c r="A162" s="29">
        <f t="shared" si="0"/>
        <v>151</v>
      </c>
      <c r="B162" s="222"/>
      <c r="C162" s="79"/>
      <c r="D162" s="223"/>
      <c r="E162" s="78"/>
      <c r="F162" s="78"/>
      <c r="G162" s="78"/>
      <c r="H162" s="79"/>
      <c r="I162" s="218"/>
      <c r="J162" s="78"/>
      <c r="K162" s="78"/>
      <c r="L162" s="78"/>
      <c r="M162" s="78"/>
      <c r="N162" s="78"/>
      <c r="O162" s="78"/>
      <c r="P162" s="79"/>
      <c r="Q162" s="217"/>
      <c r="R162" s="78"/>
      <c r="S162" s="78"/>
      <c r="T162" s="78"/>
      <c r="U162" s="78"/>
      <c r="V162" s="78"/>
      <c r="W162" s="78"/>
      <c r="X162" s="78"/>
      <c r="Y162" s="78"/>
      <c r="Z162" s="79"/>
      <c r="AA162" s="218"/>
      <c r="AB162" s="78"/>
      <c r="AC162" s="78"/>
      <c r="AD162" s="79"/>
      <c r="AE162" s="217"/>
      <c r="AF162" s="78"/>
      <c r="AG162" s="78"/>
      <c r="AH162" s="79"/>
      <c r="AI162" s="218"/>
      <c r="AJ162" s="78"/>
      <c r="AK162" s="78"/>
      <c r="AL162" s="78"/>
      <c r="AM162" s="78"/>
      <c r="AN162" s="79"/>
      <c r="AO162" s="217"/>
      <c r="AP162" s="78"/>
      <c r="AQ162" s="79"/>
      <c r="AR162" s="218"/>
      <c r="AS162" s="78"/>
      <c r="AT162" s="79"/>
      <c r="AU162" s="219"/>
      <c r="AV162" s="78"/>
      <c r="AW162" s="79"/>
      <c r="AX162" s="220"/>
      <c r="AY162" s="79"/>
      <c r="AZ162" s="38"/>
      <c r="BA162" s="39"/>
      <c r="BB162" s="38"/>
      <c r="BC162" s="39"/>
      <c r="BD162" s="38"/>
      <c r="BE162" s="39"/>
      <c r="BF162" s="38"/>
      <c r="BG162" s="39"/>
      <c r="BH162" s="38"/>
      <c r="BI162" s="42"/>
      <c r="BJ162" s="43"/>
      <c r="BK162" s="42"/>
      <c r="BL162" s="43"/>
      <c r="BM162" s="42"/>
      <c r="BN162" s="43"/>
      <c r="BO162" s="42"/>
      <c r="BP162" s="43"/>
      <c r="BQ162" s="42"/>
      <c r="BR162" s="221"/>
      <c r="BS162" s="78"/>
      <c r="BT162" s="78"/>
      <c r="BU162" s="78"/>
      <c r="BV162" s="78"/>
      <c r="BW162" s="78"/>
      <c r="BX162" s="78"/>
      <c r="BY162" s="78"/>
      <c r="BZ162" s="78"/>
      <c r="CA162" s="78"/>
      <c r="CB162" s="78"/>
      <c r="CC162" s="78"/>
      <c r="CD162" s="78"/>
      <c r="CE162" s="79"/>
    </row>
    <row r="163" spans="1:83" ht="34.5" customHeight="1" x14ac:dyDescent="0.2">
      <c r="A163" s="29">
        <f t="shared" si="0"/>
        <v>152</v>
      </c>
      <c r="B163" s="222"/>
      <c r="C163" s="79"/>
      <c r="D163" s="223"/>
      <c r="E163" s="78"/>
      <c r="F163" s="78"/>
      <c r="G163" s="78"/>
      <c r="H163" s="79"/>
      <c r="I163" s="218"/>
      <c r="J163" s="78"/>
      <c r="K163" s="78"/>
      <c r="L163" s="78"/>
      <c r="M163" s="78"/>
      <c r="N163" s="78"/>
      <c r="O163" s="78"/>
      <c r="P163" s="79"/>
      <c r="Q163" s="217"/>
      <c r="R163" s="78"/>
      <c r="S163" s="78"/>
      <c r="T163" s="78"/>
      <c r="U163" s="78"/>
      <c r="V163" s="78"/>
      <c r="W163" s="78"/>
      <c r="X163" s="78"/>
      <c r="Y163" s="78"/>
      <c r="Z163" s="79"/>
      <c r="AA163" s="218"/>
      <c r="AB163" s="78"/>
      <c r="AC163" s="78"/>
      <c r="AD163" s="79"/>
      <c r="AE163" s="217"/>
      <c r="AF163" s="78"/>
      <c r="AG163" s="78"/>
      <c r="AH163" s="79"/>
      <c r="AI163" s="218"/>
      <c r="AJ163" s="78"/>
      <c r="AK163" s="78"/>
      <c r="AL163" s="78"/>
      <c r="AM163" s="78"/>
      <c r="AN163" s="79"/>
      <c r="AO163" s="217"/>
      <c r="AP163" s="78"/>
      <c r="AQ163" s="79"/>
      <c r="AR163" s="218"/>
      <c r="AS163" s="78"/>
      <c r="AT163" s="79"/>
      <c r="AU163" s="219"/>
      <c r="AV163" s="78"/>
      <c r="AW163" s="79"/>
      <c r="AX163" s="220"/>
      <c r="AY163" s="79"/>
      <c r="AZ163" s="38"/>
      <c r="BA163" s="39"/>
      <c r="BB163" s="38"/>
      <c r="BC163" s="39"/>
      <c r="BD163" s="38"/>
      <c r="BE163" s="39"/>
      <c r="BF163" s="38"/>
      <c r="BG163" s="39"/>
      <c r="BH163" s="38"/>
      <c r="BI163" s="42"/>
      <c r="BJ163" s="43"/>
      <c r="BK163" s="42"/>
      <c r="BL163" s="43"/>
      <c r="BM163" s="42"/>
      <c r="BN163" s="43"/>
      <c r="BO163" s="42"/>
      <c r="BP163" s="43"/>
      <c r="BQ163" s="42"/>
      <c r="BR163" s="221"/>
      <c r="BS163" s="78"/>
      <c r="BT163" s="78"/>
      <c r="BU163" s="78"/>
      <c r="BV163" s="78"/>
      <c r="BW163" s="78"/>
      <c r="BX163" s="78"/>
      <c r="BY163" s="78"/>
      <c r="BZ163" s="78"/>
      <c r="CA163" s="78"/>
      <c r="CB163" s="78"/>
      <c r="CC163" s="78"/>
      <c r="CD163" s="78"/>
      <c r="CE163" s="79"/>
    </row>
    <row r="164" spans="1:83" ht="34.5" customHeight="1" x14ac:dyDescent="0.2">
      <c r="A164" s="29">
        <f t="shared" si="0"/>
        <v>153</v>
      </c>
      <c r="B164" s="222"/>
      <c r="C164" s="79"/>
      <c r="D164" s="223"/>
      <c r="E164" s="78"/>
      <c r="F164" s="78"/>
      <c r="G164" s="78"/>
      <c r="H164" s="79"/>
      <c r="I164" s="218"/>
      <c r="J164" s="78"/>
      <c r="K164" s="78"/>
      <c r="L164" s="78"/>
      <c r="M164" s="78"/>
      <c r="N164" s="78"/>
      <c r="O164" s="78"/>
      <c r="P164" s="79"/>
      <c r="Q164" s="217"/>
      <c r="R164" s="78"/>
      <c r="S164" s="78"/>
      <c r="T164" s="78"/>
      <c r="U164" s="78"/>
      <c r="V164" s="78"/>
      <c r="W164" s="78"/>
      <c r="X164" s="78"/>
      <c r="Y164" s="78"/>
      <c r="Z164" s="79"/>
      <c r="AA164" s="218"/>
      <c r="AB164" s="78"/>
      <c r="AC164" s="78"/>
      <c r="AD164" s="79"/>
      <c r="AE164" s="217"/>
      <c r="AF164" s="78"/>
      <c r="AG164" s="78"/>
      <c r="AH164" s="79"/>
      <c r="AI164" s="218"/>
      <c r="AJ164" s="78"/>
      <c r="AK164" s="78"/>
      <c r="AL164" s="78"/>
      <c r="AM164" s="78"/>
      <c r="AN164" s="79"/>
      <c r="AO164" s="217"/>
      <c r="AP164" s="78"/>
      <c r="AQ164" s="79"/>
      <c r="AR164" s="218"/>
      <c r="AS164" s="78"/>
      <c r="AT164" s="79"/>
      <c r="AU164" s="219"/>
      <c r="AV164" s="78"/>
      <c r="AW164" s="79"/>
      <c r="AX164" s="220"/>
      <c r="AY164" s="79"/>
      <c r="AZ164" s="38"/>
      <c r="BA164" s="39"/>
      <c r="BB164" s="38"/>
      <c r="BC164" s="39"/>
      <c r="BD164" s="38"/>
      <c r="BE164" s="39"/>
      <c r="BF164" s="38"/>
      <c r="BG164" s="39"/>
      <c r="BH164" s="38"/>
      <c r="BI164" s="42"/>
      <c r="BJ164" s="43"/>
      <c r="BK164" s="42"/>
      <c r="BL164" s="43"/>
      <c r="BM164" s="42"/>
      <c r="BN164" s="43"/>
      <c r="BO164" s="42"/>
      <c r="BP164" s="43"/>
      <c r="BQ164" s="42"/>
      <c r="BR164" s="221"/>
      <c r="BS164" s="78"/>
      <c r="BT164" s="78"/>
      <c r="BU164" s="78"/>
      <c r="BV164" s="78"/>
      <c r="BW164" s="78"/>
      <c r="BX164" s="78"/>
      <c r="BY164" s="78"/>
      <c r="BZ164" s="78"/>
      <c r="CA164" s="78"/>
      <c r="CB164" s="78"/>
      <c r="CC164" s="78"/>
      <c r="CD164" s="78"/>
      <c r="CE164" s="79"/>
    </row>
    <row r="165" spans="1:83" ht="34.5" customHeight="1" x14ac:dyDescent="0.2">
      <c r="A165" s="29">
        <f t="shared" si="0"/>
        <v>154</v>
      </c>
      <c r="B165" s="222"/>
      <c r="C165" s="79"/>
      <c r="D165" s="223"/>
      <c r="E165" s="78"/>
      <c r="F165" s="78"/>
      <c r="G165" s="78"/>
      <c r="H165" s="79"/>
      <c r="I165" s="218"/>
      <c r="J165" s="78"/>
      <c r="K165" s="78"/>
      <c r="L165" s="78"/>
      <c r="M165" s="78"/>
      <c r="N165" s="78"/>
      <c r="O165" s="78"/>
      <c r="P165" s="79"/>
      <c r="Q165" s="217"/>
      <c r="R165" s="78"/>
      <c r="S165" s="78"/>
      <c r="T165" s="78"/>
      <c r="U165" s="78"/>
      <c r="V165" s="78"/>
      <c r="W165" s="78"/>
      <c r="X165" s="78"/>
      <c r="Y165" s="78"/>
      <c r="Z165" s="79"/>
      <c r="AA165" s="218"/>
      <c r="AB165" s="78"/>
      <c r="AC165" s="78"/>
      <c r="AD165" s="79"/>
      <c r="AE165" s="217"/>
      <c r="AF165" s="78"/>
      <c r="AG165" s="78"/>
      <c r="AH165" s="79"/>
      <c r="AI165" s="218"/>
      <c r="AJ165" s="78"/>
      <c r="AK165" s="78"/>
      <c r="AL165" s="78"/>
      <c r="AM165" s="78"/>
      <c r="AN165" s="79"/>
      <c r="AO165" s="217"/>
      <c r="AP165" s="78"/>
      <c r="AQ165" s="79"/>
      <c r="AR165" s="218"/>
      <c r="AS165" s="78"/>
      <c r="AT165" s="79"/>
      <c r="AU165" s="219"/>
      <c r="AV165" s="78"/>
      <c r="AW165" s="79"/>
      <c r="AX165" s="220"/>
      <c r="AY165" s="79"/>
      <c r="AZ165" s="38"/>
      <c r="BA165" s="39"/>
      <c r="BB165" s="38"/>
      <c r="BC165" s="39"/>
      <c r="BD165" s="38"/>
      <c r="BE165" s="39"/>
      <c r="BF165" s="38"/>
      <c r="BG165" s="39"/>
      <c r="BH165" s="38"/>
      <c r="BI165" s="42"/>
      <c r="BJ165" s="43"/>
      <c r="BK165" s="42"/>
      <c r="BL165" s="43"/>
      <c r="BM165" s="42"/>
      <c r="BN165" s="43"/>
      <c r="BO165" s="42"/>
      <c r="BP165" s="43"/>
      <c r="BQ165" s="42"/>
      <c r="BR165" s="221"/>
      <c r="BS165" s="78"/>
      <c r="BT165" s="78"/>
      <c r="BU165" s="78"/>
      <c r="BV165" s="78"/>
      <c r="BW165" s="78"/>
      <c r="BX165" s="78"/>
      <c r="BY165" s="78"/>
      <c r="BZ165" s="78"/>
      <c r="CA165" s="78"/>
      <c r="CB165" s="78"/>
      <c r="CC165" s="78"/>
      <c r="CD165" s="78"/>
      <c r="CE165" s="79"/>
    </row>
    <row r="166" spans="1:83" ht="34.5" customHeight="1" x14ac:dyDescent="0.2">
      <c r="A166" s="29">
        <f t="shared" si="0"/>
        <v>155</v>
      </c>
      <c r="B166" s="222"/>
      <c r="C166" s="79"/>
      <c r="D166" s="223"/>
      <c r="E166" s="78"/>
      <c r="F166" s="78"/>
      <c r="G166" s="78"/>
      <c r="H166" s="79"/>
      <c r="I166" s="218"/>
      <c r="J166" s="78"/>
      <c r="K166" s="78"/>
      <c r="L166" s="78"/>
      <c r="M166" s="78"/>
      <c r="N166" s="78"/>
      <c r="O166" s="78"/>
      <c r="P166" s="79"/>
      <c r="Q166" s="217"/>
      <c r="R166" s="78"/>
      <c r="S166" s="78"/>
      <c r="T166" s="78"/>
      <c r="U166" s="78"/>
      <c r="V166" s="78"/>
      <c r="W166" s="78"/>
      <c r="X166" s="78"/>
      <c r="Y166" s="78"/>
      <c r="Z166" s="79"/>
      <c r="AA166" s="218"/>
      <c r="AB166" s="78"/>
      <c r="AC166" s="78"/>
      <c r="AD166" s="79"/>
      <c r="AE166" s="217"/>
      <c r="AF166" s="78"/>
      <c r="AG166" s="78"/>
      <c r="AH166" s="79"/>
      <c r="AI166" s="218"/>
      <c r="AJ166" s="78"/>
      <c r="AK166" s="78"/>
      <c r="AL166" s="78"/>
      <c r="AM166" s="78"/>
      <c r="AN166" s="79"/>
      <c r="AO166" s="217"/>
      <c r="AP166" s="78"/>
      <c r="AQ166" s="79"/>
      <c r="AR166" s="218"/>
      <c r="AS166" s="78"/>
      <c r="AT166" s="79"/>
      <c r="AU166" s="219"/>
      <c r="AV166" s="78"/>
      <c r="AW166" s="79"/>
      <c r="AX166" s="220"/>
      <c r="AY166" s="79"/>
      <c r="AZ166" s="38"/>
      <c r="BA166" s="39"/>
      <c r="BB166" s="38"/>
      <c r="BC166" s="39"/>
      <c r="BD166" s="38"/>
      <c r="BE166" s="39"/>
      <c r="BF166" s="38"/>
      <c r="BG166" s="39"/>
      <c r="BH166" s="38"/>
      <c r="BI166" s="42"/>
      <c r="BJ166" s="43"/>
      <c r="BK166" s="42"/>
      <c r="BL166" s="43"/>
      <c r="BM166" s="42"/>
      <c r="BN166" s="43"/>
      <c r="BO166" s="42"/>
      <c r="BP166" s="43"/>
      <c r="BQ166" s="42"/>
      <c r="BR166" s="221"/>
      <c r="BS166" s="78"/>
      <c r="BT166" s="78"/>
      <c r="BU166" s="78"/>
      <c r="BV166" s="78"/>
      <c r="BW166" s="78"/>
      <c r="BX166" s="78"/>
      <c r="BY166" s="78"/>
      <c r="BZ166" s="78"/>
      <c r="CA166" s="78"/>
      <c r="CB166" s="78"/>
      <c r="CC166" s="78"/>
      <c r="CD166" s="78"/>
      <c r="CE166" s="79"/>
    </row>
    <row r="167" spans="1:83" ht="34.5" customHeight="1" x14ac:dyDescent="0.2">
      <c r="A167" s="29">
        <f t="shared" si="0"/>
        <v>156</v>
      </c>
      <c r="B167" s="222"/>
      <c r="C167" s="79"/>
      <c r="D167" s="223"/>
      <c r="E167" s="78"/>
      <c r="F167" s="78"/>
      <c r="G167" s="78"/>
      <c r="H167" s="79"/>
      <c r="I167" s="218"/>
      <c r="J167" s="78"/>
      <c r="K167" s="78"/>
      <c r="L167" s="78"/>
      <c r="M167" s="78"/>
      <c r="N167" s="78"/>
      <c r="O167" s="78"/>
      <c r="P167" s="79"/>
      <c r="Q167" s="217"/>
      <c r="R167" s="78"/>
      <c r="S167" s="78"/>
      <c r="T167" s="78"/>
      <c r="U167" s="78"/>
      <c r="V167" s="78"/>
      <c r="W167" s="78"/>
      <c r="X167" s="78"/>
      <c r="Y167" s="78"/>
      <c r="Z167" s="79"/>
      <c r="AA167" s="218"/>
      <c r="AB167" s="78"/>
      <c r="AC167" s="78"/>
      <c r="AD167" s="79"/>
      <c r="AE167" s="217"/>
      <c r="AF167" s="78"/>
      <c r="AG167" s="78"/>
      <c r="AH167" s="79"/>
      <c r="AI167" s="218"/>
      <c r="AJ167" s="78"/>
      <c r="AK167" s="78"/>
      <c r="AL167" s="78"/>
      <c r="AM167" s="78"/>
      <c r="AN167" s="79"/>
      <c r="AO167" s="217"/>
      <c r="AP167" s="78"/>
      <c r="AQ167" s="79"/>
      <c r="AR167" s="218"/>
      <c r="AS167" s="78"/>
      <c r="AT167" s="79"/>
      <c r="AU167" s="219"/>
      <c r="AV167" s="78"/>
      <c r="AW167" s="79"/>
      <c r="AX167" s="220"/>
      <c r="AY167" s="79"/>
      <c r="AZ167" s="38"/>
      <c r="BA167" s="39"/>
      <c r="BB167" s="38"/>
      <c r="BC167" s="39"/>
      <c r="BD167" s="38"/>
      <c r="BE167" s="39"/>
      <c r="BF167" s="38"/>
      <c r="BG167" s="39"/>
      <c r="BH167" s="38"/>
      <c r="BI167" s="42"/>
      <c r="BJ167" s="43"/>
      <c r="BK167" s="42"/>
      <c r="BL167" s="43"/>
      <c r="BM167" s="42"/>
      <c r="BN167" s="43"/>
      <c r="BO167" s="42"/>
      <c r="BP167" s="43"/>
      <c r="BQ167" s="42"/>
      <c r="BR167" s="221"/>
      <c r="BS167" s="78"/>
      <c r="BT167" s="78"/>
      <c r="BU167" s="78"/>
      <c r="BV167" s="78"/>
      <c r="BW167" s="78"/>
      <c r="BX167" s="78"/>
      <c r="BY167" s="78"/>
      <c r="BZ167" s="78"/>
      <c r="CA167" s="78"/>
      <c r="CB167" s="78"/>
      <c r="CC167" s="78"/>
      <c r="CD167" s="78"/>
      <c r="CE167" s="79"/>
    </row>
    <row r="168" spans="1:83" ht="34.5" customHeight="1" x14ac:dyDescent="0.2">
      <c r="A168" s="29">
        <f t="shared" si="0"/>
        <v>157</v>
      </c>
      <c r="B168" s="222"/>
      <c r="C168" s="79"/>
      <c r="D168" s="223"/>
      <c r="E168" s="78"/>
      <c r="F168" s="78"/>
      <c r="G168" s="78"/>
      <c r="H168" s="79"/>
      <c r="I168" s="218"/>
      <c r="J168" s="78"/>
      <c r="K168" s="78"/>
      <c r="L168" s="78"/>
      <c r="M168" s="78"/>
      <c r="N168" s="78"/>
      <c r="O168" s="78"/>
      <c r="P168" s="79"/>
      <c r="Q168" s="217"/>
      <c r="R168" s="78"/>
      <c r="S168" s="78"/>
      <c r="T168" s="78"/>
      <c r="U168" s="78"/>
      <c r="V168" s="78"/>
      <c r="W168" s="78"/>
      <c r="X168" s="78"/>
      <c r="Y168" s="78"/>
      <c r="Z168" s="79"/>
      <c r="AA168" s="218"/>
      <c r="AB168" s="78"/>
      <c r="AC168" s="78"/>
      <c r="AD168" s="79"/>
      <c r="AE168" s="217"/>
      <c r="AF168" s="78"/>
      <c r="AG168" s="78"/>
      <c r="AH168" s="79"/>
      <c r="AI168" s="218"/>
      <c r="AJ168" s="78"/>
      <c r="AK168" s="78"/>
      <c r="AL168" s="78"/>
      <c r="AM168" s="78"/>
      <c r="AN168" s="79"/>
      <c r="AO168" s="217"/>
      <c r="AP168" s="78"/>
      <c r="AQ168" s="79"/>
      <c r="AR168" s="218"/>
      <c r="AS168" s="78"/>
      <c r="AT168" s="79"/>
      <c r="AU168" s="219"/>
      <c r="AV168" s="78"/>
      <c r="AW168" s="79"/>
      <c r="AX168" s="220"/>
      <c r="AY168" s="79"/>
      <c r="AZ168" s="38"/>
      <c r="BA168" s="39"/>
      <c r="BB168" s="38"/>
      <c r="BC168" s="39"/>
      <c r="BD168" s="38"/>
      <c r="BE168" s="39"/>
      <c r="BF168" s="38"/>
      <c r="BG168" s="39"/>
      <c r="BH168" s="38"/>
      <c r="BI168" s="42"/>
      <c r="BJ168" s="43"/>
      <c r="BK168" s="42"/>
      <c r="BL168" s="43"/>
      <c r="BM168" s="42"/>
      <c r="BN168" s="43"/>
      <c r="BO168" s="42"/>
      <c r="BP168" s="43"/>
      <c r="BQ168" s="42"/>
      <c r="BR168" s="221"/>
      <c r="BS168" s="78"/>
      <c r="BT168" s="78"/>
      <c r="BU168" s="78"/>
      <c r="BV168" s="78"/>
      <c r="BW168" s="78"/>
      <c r="BX168" s="78"/>
      <c r="BY168" s="78"/>
      <c r="BZ168" s="78"/>
      <c r="CA168" s="78"/>
      <c r="CB168" s="78"/>
      <c r="CC168" s="78"/>
      <c r="CD168" s="78"/>
      <c r="CE168" s="79"/>
    </row>
    <row r="169" spans="1:83" ht="34.5" customHeight="1" x14ac:dyDescent="0.2">
      <c r="A169" s="29">
        <f t="shared" si="0"/>
        <v>158</v>
      </c>
      <c r="B169" s="222"/>
      <c r="C169" s="79"/>
      <c r="D169" s="223"/>
      <c r="E169" s="78"/>
      <c r="F169" s="78"/>
      <c r="G169" s="78"/>
      <c r="H169" s="79"/>
      <c r="I169" s="218"/>
      <c r="J169" s="78"/>
      <c r="K169" s="78"/>
      <c r="L169" s="78"/>
      <c r="M169" s="78"/>
      <c r="N169" s="78"/>
      <c r="O169" s="78"/>
      <c r="P169" s="79"/>
      <c r="Q169" s="217"/>
      <c r="R169" s="78"/>
      <c r="S169" s="78"/>
      <c r="T169" s="78"/>
      <c r="U169" s="78"/>
      <c r="V169" s="78"/>
      <c r="W169" s="78"/>
      <c r="X169" s="78"/>
      <c r="Y169" s="78"/>
      <c r="Z169" s="79"/>
      <c r="AA169" s="218"/>
      <c r="AB169" s="78"/>
      <c r="AC169" s="78"/>
      <c r="AD169" s="79"/>
      <c r="AE169" s="217"/>
      <c r="AF169" s="78"/>
      <c r="AG169" s="78"/>
      <c r="AH169" s="79"/>
      <c r="AI169" s="218"/>
      <c r="AJ169" s="78"/>
      <c r="AK169" s="78"/>
      <c r="AL169" s="78"/>
      <c r="AM169" s="78"/>
      <c r="AN169" s="79"/>
      <c r="AO169" s="217"/>
      <c r="AP169" s="78"/>
      <c r="AQ169" s="79"/>
      <c r="AR169" s="218"/>
      <c r="AS169" s="78"/>
      <c r="AT169" s="79"/>
      <c r="AU169" s="219"/>
      <c r="AV169" s="78"/>
      <c r="AW169" s="79"/>
      <c r="AX169" s="220"/>
      <c r="AY169" s="79"/>
      <c r="AZ169" s="38"/>
      <c r="BA169" s="39"/>
      <c r="BB169" s="38"/>
      <c r="BC169" s="39"/>
      <c r="BD169" s="38"/>
      <c r="BE169" s="39"/>
      <c r="BF169" s="38"/>
      <c r="BG169" s="39"/>
      <c r="BH169" s="38"/>
      <c r="BI169" s="42"/>
      <c r="BJ169" s="43"/>
      <c r="BK169" s="42"/>
      <c r="BL169" s="43"/>
      <c r="BM169" s="42"/>
      <c r="BN169" s="43"/>
      <c r="BO169" s="42"/>
      <c r="BP169" s="43"/>
      <c r="BQ169" s="42"/>
      <c r="BR169" s="221"/>
      <c r="BS169" s="78"/>
      <c r="BT169" s="78"/>
      <c r="BU169" s="78"/>
      <c r="BV169" s="78"/>
      <c r="BW169" s="78"/>
      <c r="BX169" s="78"/>
      <c r="BY169" s="78"/>
      <c r="BZ169" s="78"/>
      <c r="CA169" s="78"/>
      <c r="CB169" s="78"/>
      <c r="CC169" s="78"/>
      <c r="CD169" s="78"/>
      <c r="CE169" s="79"/>
    </row>
    <row r="170" spans="1:83" ht="34.5" customHeight="1" x14ac:dyDescent="0.2">
      <c r="A170" s="29">
        <f t="shared" si="0"/>
        <v>159</v>
      </c>
      <c r="B170" s="222"/>
      <c r="C170" s="79"/>
      <c r="D170" s="223"/>
      <c r="E170" s="78"/>
      <c r="F170" s="78"/>
      <c r="G170" s="78"/>
      <c r="H170" s="79"/>
      <c r="I170" s="218"/>
      <c r="J170" s="78"/>
      <c r="K170" s="78"/>
      <c r="L170" s="78"/>
      <c r="M170" s="78"/>
      <c r="N170" s="78"/>
      <c r="O170" s="78"/>
      <c r="P170" s="79"/>
      <c r="Q170" s="217"/>
      <c r="R170" s="78"/>
      <c r="S170" s="78"/>
      <c r="T170" s="78"/>
      <c r="U170" s="78"/>
      <c r="V170" s="78"/>
      <c r="W170" s="78"/>
      <c r="X170" s="78"/>
      <c r="Y170" s="78"/>
      <c r="Z170" s="79"/>
      <c r="AA170" s="218"/>
      <c r="AB170" s="78"/>
      <c r="AC170" s="78"/>
      <c r="AD170" s="79"/>
      <c r="AE170" s="217"/>
      <c r="AF170" s="78"/>
      <c r="AG170" s="78"/>
      <c r="AH170" s="79"/>
      <c r="AI170" s="218"/>
      <c r="AJ170" s="78"/>
      <c r="AK170" s="78"/>
      <c r="AL170" s="78"/>
      <c r="AM170" s="78"/>
      <c r="AN170" s="79"/>
      <c r="AO170" s="217"/>
      <c r="AP170" s="78"/>
      <c r="AQ170" s="79"/>
      <c r="AR170" s="218"/>
      <c r="AS170" s="78"/>
      <c r="AT170" s="79"/>
      <c r="AU170" s="219"/>
      <c r="AV170" s="78"/>
      <c r="AW170" s="79"/>
      <c r="AX170" s="220"/>
      <c r="AY170" s="79"/>
      <c r="AZ170" s="38"/>
      <c r="BA170" s="39"/>
      <c r="BB170" s="38"/>
      <c r="BC170" s="39"/>
      <c r="BD170" s="38"/>
      <c r="BE170" s="39"/>
      <c r="BF170" s="38"/>
      <c r="BG170" s="39"/>
      <c r="BH170" s="38"/>
      <c r="BI170" s="42"/>
      <c r="BJ170" s="43"/>
      <c r="BK170" s="42"/>
      <c r="BL170" s="43"/>
      <c r="BM170" s="42"/>
      <c r="BN170" s="43"/>
      <c r="BO170" s="42"/>
      <c r="BP170" s="43"/>
      <c r="BQ170" s="42"/>
      <c r="BR170" s="221"/>
      <c r="BS170" s="78"/>
      <c r="BT170" s="78"/>
      <c r="BU170" s="78"/>
      <c r="BV170" s="78"/>
      <c r="BW170" s="78"/>
      <c r="BX170" s="78"/>
      <c r="BY170" s="78"/>
      <c r="BZ170" s="78"/>
      <c r="CA170" s="78"/>
      <c r="CB170" s="78"/>
      <c r="CC170" s="78"/>
      <c r="CD170" s="78"/>
      <c r="CE170" s="79"/>
    </row>
    <row r="171" spans="1:83" ht="34.5" customHeight="1" x14ac:dyDescent="0.2">
      <c r="A171" s="29">
        <f t="shared" si="0"/>
        <v>160</v>
      </c>
      <c r="B171" s="222"/>
      <c r="C171" s="79"/>
      <c r="D171" s="223"/>
      <c r="E171" s="78"/>
      <c r="F171" s="78"/>
      <c r="G171" s="78"/>
      <c r="H171" s="79"/>
      <c r="I171" s="218"/>
      <c r="J171" s="78"/>
      <c r="K171" s="78"/>
      <c r="L171" s="78"/>
      <c r="M171" s="78"/>
      <c r="N171" s="78"/>
      <c r="O171" s="78"/>
      <c r="P171" s="79"/>
      <c r="Q171" s="217"/>
      <c r="R171" s="78"/>
      <c r="S171" s="78"/>
      <c r="T171" s="78"/>
      <c r="U171" s="78"/>
      <c r="V171" s="78"/>
      <c r="W171" s="78"/>
      <c r="X171" s="78"/>
      <c r="Y171" s="78"/>
      <c r="Z171" s="79"/>
      <c r="AA171" s="218"/>
      <c r="AB171" s="78"/>
      <c r="AC171" s="78"/>
      <c r="AD171" s="79"/>
      <c r="AE171" s="217"/>
      <c r="AF171" s="78"/>
      <c r="AG171" s="78"/>
      <c r="AH171" s="79"/>
      <c r="AI171" s="218"/>
      <c r="AJ171" s="78"/>
      <c r="AK171" s="78"/>
      <c r="AL171" s="78"/>
      <c r="AM171" s="78"/>
      <c r="AN171" s="79"/>
      <c r="AO171" s="217"/>
      <c r="AP171" s="78"/>
      <c r="AQ171" s="79"/>
      <c r="AR171" s="218"/>
      <c r="AS171" s="78"/>
      <c r="AT171" s="79"/>
      <c r="AU171" s="219"/>
      <c r="AV171" s="78"/>
      <c r="AW171" s="79"/>
      <c r="AX171" s="220"/>
      <c r="AY171" s="79"/>
      <c r="AZ171" s="38"/>
      <c r="BA171" s="39"/>
      <c r="BB171" s="38"/>
      <c r="BC171" s="39"/>
      <c r="BD171" s="38"/>
      <c r="BE171" s="39"/>
      <c r="BF171" s="38"/>
      <c r="BG171" s="39"/>
      <c r="BH171" s="38"/>
      <c r="BI171" s="42"/>
      <c r="BJ171" s="43"/>
      <c r="BK171" s="42"/>
      <c r="BL171" s="43"/>
      <c r="BM171" s="42"/>
      <c r="BN171" s="43"/>
      <c r="BO171" s="42"/>
      <c r="BP171" s="43"/>
      <c r="BQ171" s="42"/>
      <c r="BR171" s="221"/>
      <c r="BS171" s="78"/>
      <c r="BT171" s="78"/>
      <c r="BU171" s="78"/>
      <c r="BV171" s="78"/>
      <c r="BW171" s="78"/>
      <c r="BX171" s="78"/>
      <c r="BY171" s="78"/>
      <c r="BZ171" s="78"/>
      <c r="CA171" s="78"/>
      <c r="CB171" s="78"/>
      <c r="CC171" s="78"/>
      <c r="CD171" s="78"/>
      <c r="CE171" s="79"/>
    </row>
    <row r="172" spans="1:83" ht="34.5" customHeight="1" x14ac:dyDescent="0.2">
      <c r="A172" s="29">
        <f t="shared" si="0"/>
        <v>161</v>
      </c>
      <c r="B172" s="222"/>
      <c r="C172" s="79"/>
      <c r="D172" s="223"/>
      <c r="E172" s="78"/>
      <c r="F172" s="78"/>
      <c r="G172" s="78"/>
      <c r="H172" s="79"/>
      <c r="I172" s="218"/>
      <c r="J172" s="78"/>
      <c r="K172" s="78"/>
      <c r="L172" s="78"/>
      <c r="M172" s="78"/>
      <c r="N172" s="78"/>
      <c r="O172" s="78"/>
      <c r="P172" s="79"/>
      <c r="Q172" s="217"/>
      <c r="R172" s="78"/>
      <c r="S172" s="78"/>
      <c r="T172" s="78"/>
      <c r="U172" s="78"/>
      <c r="V172" s="78"/>
      <c r="W172" s="78"/>
      <c r="X172" s="78"/>
      <c r="Y172" s="78"/>
      <c r="Z172" s="79"/>
      <c r="AA172" s="218"/>
      <c r="AB172" s="78"/>
      <c r="AC172" s="78"/>
      <c r="AD172" s="79"/>
      <c r="AE172" s="217"/>
      <c r="AF172" s="78"/>
      <c r="AG172" s="78"/>
      <c r="AH172" s="79"/>
      <c r="AI172" s="218"/>
      <c r="AJ172" s="78"/>
      <c r="AK172" s="78"/>
      <c r="AL172" s="78"/>
      <c r="AM172" s="78"/>
      <c r="AN172" s="79"/>
      <c r="AO172" s="217"/>
      <c r="AP172" s="78"/>
      <c r="AQ172" s="79"/>
      <c r="AR172" s="218"/>
      <c r="AS172" s="78"/>
      <c r="AT172" s="79"/>
      <c r="AU172" s="219"/>
      <c r="AV172" s="78"/>
      <c r="AW172" s="79"/>
      <c r="AX172" s="220"/>
      <c r="AY172" s="79"/>
      <c r="AZ172" s="38"/>
      <c r="BA172" s="39"/>
      <c r="BB172" s="38"/>
      <c r="BC172" s="39"/>
      <c r="BD172" s="38"/>
      <c r="BE172" s="39"/>
      <c r="BF172" s="38"/>
      <c r="BG172" s="39"/>
      <c r="BH172" s="38"/>
      <c r="BI172" s="42"/>
      <c r="BJ172" s="43"/>
      <c r="BK172" s="42"/>
      <c r="BL172" s="43"/>
      <c r="BM172" s="42"/>
      <c r="BN172" s="43"/>
      <c r="BO172" s="42"/>
      <c r="BP172" s="43"/>
      <c r="BQ172" s="42"/>
      <c r="BR172" s="221"/>
      <c r="BS172" s="78"/>
      <c r="BT172" s="78"/>
      <c r="BU172" s="78"/>
      <c r="BV172" s="78"/>
      <c r="BW172" s="78"/>
      <c r="BX172" s="78"/>
      <c r="BY172" s="78"/>
      <c r="BZ172" s="78"/>
      <c r="CA172" s="78"/>
      <c r="CB172" s="78"/>
      <c r="CC172" s="78"/>
      <c r="CD172" s="78"/>
      <c r="CE172" s="79"/>
    </row>
    <row r="173" spans="1:83" ht="34.5" customHeight="1" x14ac:dyDescent="0.2">
      <c r="A173" s="29">
        <f t="shared" si="0"/>
        <v>162</v>
      </c>
      <c r="B173" s="222"/>
      <c r="C173" s="79"/>
      <c r="D173" s="223"/>
      <c r="E173" s="78"/>
      <c r="F173" s="78"/>
      <c r="G173" s="78"/>
      <c r="H173" s="79"/>
      <c r="I173" s="218"/>
      <c r="J173" s="78"/>
      <c r="K173" s="78"/>
      <c r="L173" s="78"/>
      <c r="M173" s="78"/>
      <c r="N173" s="78"/>
      <c r="O173" s="78"/>
      <c r="P173" s="79"/>
      <c r="Q173" s="217"/>
      <c r="R173" s="78"/>
      <c r="S173" s="78"/>
      <c r="T173" s="78"/>
      <c r="U173" s="78"/>
      <c r="V173" s="78"/>
      <c r="W173" s="78"/>
      <c r="X173" s="78"/>
      <c r="Y173" s="78"/>
      <c r="Z173" s="79"/>
      <c r="AA173" s="218"/>
      <c r="AB173" s="78"/>
      <c r="AC173" s="78"/>
      <c r="AD173" s="79"/>
      <c r="AE173" s="217"/>
      <c r="AF173" s="78"/>
      <c r="AG173" s="78"/>
      <c r="AH173" s="79"/>
      <c r="AI173" s="218"/>
      <c r="AJ173" s="78"/>
      <c r="AK173" s="78"/>
      <c r="AL173" s="78"/>
      <c r="AM173" s="78"/>
      <c r="AN173" s="79"/>
      <c r="AO173" s="217"/>
      <c r="AP173" s="78"/>
      <c r="AQ173" s="79"/>
      <c r="AR173" s="218"/>
      <c r="AS173" s="78"/>
      <c r="AT173" s="79"/>
      <c r="AU173" s="219"/>
      <c r="AV173" s="78"/>
      <c r="AW173" s="79"/>
      <c r="AX173" s="220"/>
      <c r="AY173" s="79"/>
      <c r="AZ173" s="38"/>
      <c r="BA173" s="39"/>
      <c r="BB173" s="38"/>
      <c r="BC173" s="39"/>
      <c r="BD173" s="38"/>
      <c r="BE173" s="39"/>
      <c r="BF173" s="38"/>
      <c r="BG173" s="39"/>
      <c r="BH173" s="38"/>
      <c r="BI173" s="42"/>
      <c r="BJ173" s="43"/>
      <c r="BK173" s="42"/>
      <c r="BL173" s="43"/>
      <c r="BM173" s="42"/>
      <c r="BN173" s="43"/>
      <c r="BO173" s="42"/>
      <c r="BP173" s="43"/>
      <c r="BQ173" s="42"/>
      <c r="BR173" s="221"/>
      <c r="BS173" s="78"/>
      <c r="BT173" s="78"/>
      <c r="BU173" s="78"/>
      <c r="BV173" s="78"/>
      <c r="BW173" s="78"/>
      <c r="BX173" s="78"/>
      <c r="BY173" s="78"/>
      <c r="BZ173" s="78"/>
      <c r="CA173" s="78"/>
      <c r="CB173" s="78"/>
      <c r="CC173" s="78"/>
      <c r="CD173" s="78"/>
      <c r="CE173" s="79"/>
    </row>
    <row r="174" spans="1:83" ht="34.5" customHeight="1" x14ac:dyDescent="0.2">
      <c r="A174" s="29">
        <f t="shared" si="0"/>
        <v>163</v>
      </c>
      <c r="B174" s="222"/>
      <c r="C174" s="79"/>
      <c r="D174" s="223"/>
      <c r="E174" s="78"/>
      <c r="F174" s="78"/>
      <c r="G174" s="78"/>
      <c r="H174" s="79"/>
      <c r="I174" s="218"/>
      <c r="J174" s="78"/>
      <c r="K174" s="78"/>
      <c r="L174" s="78"/>
      <c r="M174" s="78"/>
      <c r="N174" s="78"/>
      <c r="O174" s="78"/>
      <c r="P174" s="79"/>
      <c r="Q174" s="217"/>
      <c r="R174" s="78"/>
      <c r="S174" s="78"/>
      <c r="T174" s="78"/>
      <c r="U174" s="78"/>
      <c r="V174" s="78"/>
      <c r="W174" s="78"/>
      <c r="X174" s="78"/>
      <c r="Y174" s="78"/>
      <c r="Z174" s="79"/>
      <c r="AA174" s="218"/>
      <c r="AB174" s="78"/>
      <c r="AC174" s="78"/>
      <c r="AD174" s="79"/>
      <c r="AE174" s="217"/>
      <c r="AF174" s="78"/>
      <c r="AG174" s="78"/>
      <c r="AH174" s="79"/>
      <c r="AI174" s="218"/>
      <c r="AJ174" s="78"/>
      <c r="AK174" s="78"/>
      <c r="AL174" s="78"/>
      <c r="AM174" s="78"/>
      <c r="AN174" s="79"/>
      <c r="AO174" s="217"/>
      <c r="AP174" s="78"/>
      <c r="AQ174" s="79"/>
      <c r="AR174" s="218"/>
      <c r="AS174" s="78"/>
      <c r="AT174" s="79"/>
      <c r="AU174" s="219"/>
      <c r="AV174" s="78"/>
      <c r="AW174" s="79"/>
      <c r="AX174" s="220"/>
      <c r="AY174" s="79"/>
      <c r="AZ174" s="38"/>
      <c r="BA174" s="39"/>
      <c r="BB174" s="38"/>
      <c r="BC174" s="39"/>
      <c r="BD174" s="38"/>
      <c r="BE174" s="39"/>
      <c r="BF174" s="38"/>
      <c r="BG174" s="39"/>
      <c r="BH174" s="38"/>
      <c r="BI174" s="42"/>
      <c r="BJ174" s="43"/>
      <c r="BK174" s="42"/>
      <c r="BL174" s="43"/>
      <c r="BM174" s="42"/>
      <c r="BN174" s="43"/>
      <c r="BO174" s="42"/>
      <c r="BP174" s="43"/>
      <c r="BQ174" s="42"/>
      <c r="BR174" s="221"/>
      <c r="BS174" s="78"/>
      <c r="BT174" s="78"/>
      <c r="BU174" s="78"/>
      <c r="BV174" s="78"/>
      <c r="BW174" s="78"/>
      <c r="BX174" s="78"/>
      <c r="BY174" s="78"/>
      <c r="BZ174" s="78"/>
      <c r="CA174" s="78"/>
      <c r="CB174" s="78"/>
      <c r="CC174" s="78"/>
      <c r="CD174" s="78"/>
      <c r="CE174" s="79"/>
    </row>
    <row r="175" spans="1:83" ht="34.5" customHeight="1" x14ac:dyDescent="0.2">
      <c r="A175" s="29">
        <f t="shared" si="0"/>
        <v>164</v>
      </c>
      <c r="B175" s="222"/>
      <c r="C175" s="79"/>
      <c r="D175" s="223"/>
      <c r="E175" s="78"/>
      <c r="F175" s="78"/>
      <c r="G175" s="78"/>
      <c r="H175" s="79"/>
      <c r="I175" s="218"/>
      <c r="J175" s="78"/>
      <c r="K175" s="78"/>
      <c r="L175" s="78"/>
      <c r="M175" s="78"/>
      <c r="N175" s="78"/>
      <c r="O175" s="78"/>
      <c r="P175" s="79"/>
      <c r="Q175" s="217"/>
      <c r="R175" s="78"/>
      <c r="S175" s="78"/>
      <c r="T175" s="78"/>
      <c r="U175" s="78"/>
      <c r="V175" s="78"/>
      <c r="W175" s="78"/>
      <c r="X175" s="78"/>
      <c r="Y175" s="78"/>
      <c r="Z175" s="79"/>
      <c r="AA175" s="218"/>
      <c r="AB175" s="78"/>
      <c r="AC175" s="78"/>
      <c r="AD175" s="79"/>
      <c r="AE175" s="217"/>
      <c r="AF175" s="78"/>
      <c r="AG175" s="78"/>
      <c r="AH175" s="79"/>
      <c r="AI175" s="218"/>
      <c r="AJ175" s="78"/>
      <c r="AK175" s="78"/>
      <c r="AL175" s="78"/>
      <c r="AM175" s="78"/>
      <c r="AN175" s="79"/>
      <c r="AO175" s="217"/>
      <c r="AP175" s="78"/>
      <c r="AQ175" s="79"/>
      <c r="AR175" s="218"/>
      <c r="AS175" s="78"/>
      <c r="AT175" s="79"/>
      <c r="AU175" s="219"/>
      <c r="AV175" s="78"/>
      <c r="AW175" s="79"/>
      <c r="AX175" s="220"/>
      <c r="AY175" s="79"/>
      <c r="AZ175" s="38"/>
      <c r="BA175" s="39"/>
      <c r="BB175" s="38"/>
      <c r="BC175" s="39"/>
      <c r="BD175" s="38"/>
      <c r="BE175" s="39"/>
      <c r="BF175" s="38"/>
      <c r="BG175" s="39"/>
      <c r="BH175" s="38"/>
      <c r="BI175" s="42"/>
      <c r="BJ175" s="43"/>
      <c r="BK175" s="42"/>
      <c r="BL175" s="43"/>
      <c r="BM175" s="42"/>
      <c r="BN175" s="43"/>
      <c r="BO175" s="42"/>
      <c r="BP175" s="43"/>
      <c r="BQ175" s="42"/>
      <c r="BR175" s="221"/>
      <c r="BS175" s="78"/>
      <c r="BT175" s="78"/>
      <c r="BU175" s="78"/>
      <c r="BV175" s="78"/>
      <c r="BW175" s="78"/>
      <c r="BX175" s="78"/>
      <c r="BY175" s="78"/>
      <c r="BZ175" s="78"/>
      <c r="CA175" s="78"/>
      <c r="CB175" s="78"/>
      <c r="CC175" s="78"/>
      <c r="CD175" s="78"/>
      <c r="CE175" s="79"/>
    </row>
    <row r="176" spans="1:83" ht="34.5" customHeight="1" x14ac:dyDescent="0.2">
      <c r="A176" s="29">
        <f t="shared" si="0"/>
        <v>165</v>
      </c>
      <c r="B176" s="222"/>
      <c r="C176" s="79"/>
      <c r="D176" s="223"/>
      <c r="E176" s="78"/>
      <c r="F176" s="78"/>
      <c r="G176" s="78"/>
      <c r="H176" s="79"/>
      <c r="I176" s="218"/>
      <c r="J176" s="78"/>
      <c r="K176" s="78"/>
      <c r="L176" s="78"/>
      <c r="M176" s="78"/>
      <c r="N176" s="78"/>
      <c r="O176" s="78"/>
      <c r="P176" s="79"/>
      <c r="Q176" s="217"/>
      <c r="R176" s="78"/>
      <c r="S176" s="78"/>
      <c r="T176" s="78"/>
      <c r="U176" s="78"/>
      <c r="V176" s="78"/>
      <c r="W176" s="78"/>
      <c r="X176" s="78"/>
      <c r="Y176" s="78"/>
      <c r="Z176" s="79"/>
      <c r="AA176" s="218"/>
      <c r="AB176" s="78"/>
      <c r="AC176" s="78"/>
      <c r="AD176" s="79"/>
      <c r="AE176" s="217"/>
      <c r="AF176" s="78"/>
      <c r="AG176" s="78"/>
      <c r="AH176" s="79"/>
      <c r="AI176" s="218"/>
      <c r="AJ176" s="78"/>
      <c r="AK176" s="78"/>
      <c r="AL176" s="78"/>
      <c r="AM176" s="78"/>
      <c r="AN176" s="79"/>
      <c r="AO176" s="217"/>
      <c r="AP176" s="78"/>
      <c r="AQ176" s="79"/>
      <c r="AR176" s="218"/>
      <c r="AS176" s="78"/>
      <c r="AT176" s="79"/>
      <c r="AU176" s="219"/>
      <c r="AV176" s="78"/>
      <c r="AW176" s="79"/>
      <c r="AX176" s="220"/>
      <c r="AY176" s="79"/>
      <c r="AZ176" s="38"/>
      <c r="BA176" s="39"/>
      <c r="BB176" s="38"/>
      <c r="BC176" s="39"/>
      <c r="BD176" s="38"/>
      <c r="BE176" s="39"/>
      <c r="BF176" s="38"/>
      <c r="BG176" s="39"/>
      <c r="BH176" s="38"/>
      <c r="BI176" s="42"/>
      <c r="BJ176" s="43"/>
      <c r="BK176" s="42"/>
      <c r="BL176" s="43"/>
      <c r="BM176" s="42"/>
      <c r="BN176" s="43"/>
      <c r="BO176" s="42"/>
      <c r="BP176" s="43"/>
      <c r="BQ176" s="42"/>
      <c r="BR176" s="221"/>
      <c r="BS176" s="78"/>
      <c r="BT176" s="78"/>
      <c r="BU176" s="78"/>
      <c r="BV176" s="78"/>
      <c r="BW176" s="78"/>
      <c r="BX176" s="78"/>
      <c r="BY176" s="78"/>
      <c r="BZ176" s="78"/>
      <c r="CA176" s="78"/>
      <c r="CB176" s="78"/>
      <c r="CC176" s="78"/>
      <c r="CD176" s="78"/>
      <c r="CE176" s="79"/>
    </row>
    <row r="177" spans="1:83" ht="34.5" customHeight="1" x14ac:dyDescent="0.2">
      <c r="A177" s="29">
        <f t="shared" si="0"/>
        <v>166</v>
      </c>
      <c r="B177" s="222"/>
      <c r="C177" s="79"/>
      <c r="D177" s="223"/>
      <c r="E177" s="78"/>
      <c r="F177" s="78"/>
      <c r="G177" s="78"/>
      <c r="H177" s="79"/>
      <c r="I177" s="218"/>
      <c r="J177" s="78"/>
      <c r="K177" s="78"/>
      <c r="L177" s="78"/>
      <c r="M177" s="78"/>
      <c r="N177" s="78"/>
      <c r="O177" s="78"/>
      <c r="P177" s="79"/>
      <c r="Q177" s="217"/>
      <c r="R177" s="78"/>
      <c r="S177" s="78"/>
      <c r="T177" s="78"/>
      <c r="U177" s="78"/>
      <c r="V177" s="78"/>
      <c r="W177" s="78"/>
      <c r="X177" s="78"/>
      <c r="Y177" s="78"/>
      <c r="Z177" s="79"/>
      <c r="AA177" s="218"/>
      <c r="AB177" s="78"/>
      <c r="AC177" s="78"/>
      <c r="AD177" s="79"/>
      <c r="AE177" s="217"/>
      <c r="AF177" s="78"/>
      <c r="AG177" s="78"/>
      <c r="AH177" s="79"/>
      <c r="AI177" s="218"/>
      <c r="AJ177" s="78"/>
      <c r="AK177" s="78"/>
      <c r="AL177" s="78"/>
      <c r="AM177" s="78"/>
      <c r="AN177" s="79"/>
      <c r="AO177" s="217"/>
      <c r="AP177" s="78"/>
      <c r="AQ177" s="79"/>
      <c r="AR177" s="218"/>
      <c r="AS177" s="78"/>
      <c r="AT177" s="79"/>
      <c r="AU177" s="219"/>
      <c r="AV177" s="78"/>
      <c r="AW177" s="79"/>
      <c r="AX177" s="220"/>
      <c r="AY177" s="79"/>
      <c r="AZ177" s="38"/>
      <c r="BA177" s="39"/>
      <c r="BB177" s="38"/>
      <c r="BC177" s="39"/>
      <c r="BD177" s="38"/>
      <c r="BE177" s="39"/>
      <c r="BF177" s="38"/>
      <c r="BG177" s="39"/>
      <c r="BH177" s="38"/>
      <c r="BI177" s="42"/>
      <c r="BJ177" s="43"/>
      <c r="BK177" s="42"/>
      <c r="BL177" s="43"/>
      <c r="BM177" s="42"/>
      <c r="BN177" s="43"/>
      <c r="BO177" s="42"/>
      <c r="BP177" s="43"/>
      <c r="BQ177" s="42"/>
      <c r="BR177" s="221"/>
      <c r="BS177" s="78"/>
      <c r="BT177" s="78"/>
      <c r="BU177" s="78"/>
      <c r="BV177" s="78"/>
      <c r="BW177" s="78"/>
      <c r="BX177" s="78"/>
      <c r="BY177" s="78"/>
      <c r="BZ177" s="78"/>
      <c r="CA177" s="78"/>
      <c r="CB177" s="78"/>
      <c r="CC177" s="78"/>
      <c r="CD177" s="78"/>
      <c r="CE177" s="79"/>
    </row>
    <row r="178" spans="1:83" ht="34.5" customHeight="1" x14ac:dyDescent="0.2">
      <c r="A178" s="29">
        <f t="shared" si="0"/>
        <v>167</v>
      </c>
      <c r="B178" s="222"/>
      <c r="C178" s="79"/>
      <c r="D178" s="223"/>
      <c r="E178" s="78"/>
      <c r="F178" s="78"/>
      <c r="G178" s="78"/>
      <c r="H178" s="79"/>
      <c r="I178" s="218"/>
      <c r="J178" s="78"/>
      <c r="K178" s="78"/>
      <c r="L178" s="78"/>
      <c r="M178" s="78"/>
      <c r="N178" s="78"/>
      <c r="O178" s="78"/>
      <c r="P178" s="79"/>
      <c r="Q178" s="217"/>
      <c r="R178" s="78"/>
      <c r="S178" s="78"/>
      <c r="T178" s="78"/>
      <c r="U178" s="78"/>
      <c r="V178" s="78"/>
      <c r="W178" s="78"/>
      <c r="X178" s="78"/>
      <c r="Y178" s="78"/>
      <c r="Z178" s="79"/>
      <c r="AA178" s="218"/>
      <c r="AB178" s="78"/>
      <c r="AC178" s="78"/>
      <c r="AD178" s="79"/>
      <c r="AE178" s="217"/>
      <c r="AF178" s="78"/>
      <c r="AG178" s="78"/>
      <c r="AH178" s="79"/>
      <c r="AI178" s="218"/>
      <c r="AJ178" s="78"/>
      <c r="AK178" s="78"/>
      <c r="AL178" s="78"/>
      <c r="AM178" s="78"/>
      <c r="AN178" s="79"/>
      <c r="AO178" s="217"/>
      <c r="AP178" s="78"/>
      <c r="AQ178" s="79"/>
      <c r="AR178" s="218"/>
      <c r="AS178" s="78"/>
      <c r="AT178" s="79"/>
      <c r="AU178" s="219"/>
      <c r="AV178" s="78"/>
      <c r="AW178" s="79"/>
      <c r="AX178" s="220"/>
      <c r="AY178" s="79"/>
      <c r="AZ178" s="38"/>
      <c r="BA178" s="39"/>
      <c r="BB178" s="38"/>
      <c r="BC178" s="39"/>
      <c r="BD178" s="38"/>
      <c r="BE178" s="39"/>
      <c r="BF178" s="38"/>
      <c r="BG178" s="39"/>
      <c r="BH178" s="38"/>
      <c r="BI178" s="42"/>
      <c r="BJ178" s="43"/>
      <c r="BK178" s="42"/>
      <c r="BL178" s="43"/>
      <c r="BM178" s="42"/>
      <c r="BN178" s="43"/>
      <c r="BO178" s="42"/>
      <c r="BP178" s="43"/>
      <c r="BQ178" s="42"/>
      <c r="BR178" s="221"/>
      <c r="BS178" s="78"/>
      <c r="BT178" s="78"/>
      <c r="BU178" s="78"/>
      <c r="BV178" s="78"/>
      <c r="BW178" s="78"/>
      <c r="BX178" s="78"/>
      <c r="BY178" s="78"/>
      <c r="BZ178" s="78"/>
      <c r="CA178" s="78"/>
      <c r="CB178" s="78"/>
      <c r="CC178" s="78"/>
      <c r="CD178" s="78"/>
      <c r="CE178" s="79"/>
    </row>
    <row r="179" spans="1:83" ht="34.5" customHeight="1" x14ac:dyDescent="0.2">
      <c r="A179" s="29">
        <f t="shared" si="0"/>
        <v>168</v>
      </c>
      <c r="B179" s="222"/>
      <c r="C179" s="79"/>
      <c r="D179" s="223"/>
      <c r="E179" s="78"/>
      <c r="F179" s="78"/>
      <c r="G179" s="78"/>
      <c r="H179" s="79"/>
      <c r="I179" s="218"/>
      <c r="J179" s="78"/>
      <c r="K179" s="78"/>
      <c r="L179" s="78"/>
      <c r="M179" s="78"/>
      <c r="N179" s="78"/>
      <c r="O179" s="78"/>
      <c r="P179" s="79"/>
      <c r="Q179" s="217"/>
      <c r="R179" s="78"/>
      <c r="S179" s="78"/>
      <c r="T179" s="78"/>
      <c r="U179" s="78"/>
      <c r="V179" s="78"/>
      <c r="W179" s="78"/>
      <c r="X179" s="78"/>
      <c r="Y179" s="78"/>
      <c r="Z179" s="79"/>
      <c r="AA179" s="218"/>
      <c r="AB179" s="78"/>
      <c r="AC179" s="78"/>
      <c r="AD179" s="79"/>
      <c r="AE179" s="217"/>
      <c r="AF179" s="78"/>
      <c r="AG179" s="78"/>
      <c r="AH179" s="79"/>
      <c r="AI179" s="218"/>
      <c r="AJ179" s="78"/>
      <c r="AK179" s="78"/>
      <c r="AL179" s="78"/>
      <c r="AM179" s="78"/>
      <c r="AN179" s="79"/>
      <c r="AO179" s="217"/>
      <c r="AP179" s="78"/>
      <c r="AQ179" s="79"/>
      <c r="AR179" s="218"/>
      <c r="AS179" s="78"/>
      <c r="AT179" s="79"/>
      <c r="AU179" s="219"/>
      <c r="AV179" s="78"/>
      <c r="AW179" s="79"/>
      <c r="AX179" s="220"/>
      <c r="AY179" s="79"/>
      <c r="AZ179" s="38"/>
      <c r="BA179" s="39"/>
      <c r="BB179" s="38"/>
      <c r="BC179" s="39"/>
      <c r="BD179" s="38"/>
      <c r="BE179" s="39"/>
      <c r="BF179" s="38"/>
      <c r="BG179" s="39"/>
      <c r="BH179" s="38"/>
      <c r="BI179" s="42"/>
      <c r="BJ179" s="43"/>
      <c r="BK179" s="42"/>
      <c r="BL179" s="43"/>
      <c r="BM179" s="42"/>
      <c r="BN179" s="43"/>
      <c r="BO179" s="42"/>
      <c r="BP179" s="43"/>
      <c r="BQ179" s="42"/>
      <c r="BR179" s="221"/>
      <c r="BS179" s="78"/>
      <c r="BT179" s="78"/>
      <c r="BU179" s="78"/>
      <c r="BV179" s="78"/>
      <c r="BW179" s="78"/>
      <c r="BX179" s="78"/>
      <c r="BY179" s="78"/>
      <c r="BZ179" s="78"/>
      <c r="CA179" s="78"/>
      <c r="CB179" s="78"/>
      <c r="CC179" s="78"/>
      <c r="CD179" s="78"/>
      <c r="CE179" s="79"/>
    </row>
    <row r="180" spans="1:83" ht="34.5" customHeight="1" x14ac:dyDescent="0.2">
      <c r="A180" s="29">
        <f t="shared" si="0"/>
        <v>169</v>
      </c>
      <c r="B180" s="222"/>
      <c r="C180" s="79"/>
      <c r="D180" s="223"/>
      <c r="E180" s="78"/>
      <c r="F180" s="78"/>
      <c r="G180" s="78"/>
      <c r="H180" s="79"/>
      <c r="I180" s="218"/>
      <c r="J180" s="78"/>
      <c r="K180" s="78"/>
      <c r="L180" s="78"/>
      <c r="M180" s="78"/>
      <c r="N180" s="78"/>
      <c r="O180" s="78"/>
      <c r="P180" s="79"/>
      <c r="Q180" s="217"/>
      <c r="R180" s="78"/>
      <c r="S180" s="78"/>
      <c r="T180" s="78"/>
      <c r="U180" s="78"/>
      <c r="V180" s="78"/>
      <c r="W180" s="78"/>
      <c r="X180" s="78"/>
      <c r="Y180" s="78"/>
      <c r="Z180" s="79"/>
      <c r="AA180" s="218"/>
      <c r="AB180" s="78"/>
      <c r="AC180" s="78"/>
      <c r="AD180" s="79"/>
      <c r="AE180" s="217"/>
      <c r="AF180" s="78"/>
      <c r="AG180" s="78"/>
      <c r="AH180" s="79"/>
      <c r="AI180" s="218"/>
      <c r="AJ180" s="78"/>
      <c r="AK180" s="78"/>
      <c r="AL180" s="78"/>
      <c r="AM180" s="78"/>
      <c r="AN180" s="79"/>
      <c r="AO180" s="217"/>
      <c r="AP180" s="78"/>
      <c r="AQ180" s="79"/>
      <c r="AR180" s="218"/>
      <c r="AS180" s="78"/>
      <c r="AT180" s="79"/>
      <c r="AU180" s="219"/>
      <c r="AV180" s="78"/>
      <c r="AW180" s="79"/>
      <c r="AX180" s="220"/>
      <c r="AY180" s="79"/>
      <c r="AZ180" s="38"/>
      <c r="BA180" s="39"/>
      <c r="BB180" s="38"/>
      <c r="BC180" s="39"/>
      <c r="BD180" s="38"/>
      <c r="BE180" s="39"/>
      <c r="BF180" s="38"/>
      <c r="BG180" s="39"/>
      <c r="BH180" s="38"/>
      <c r="BI180" s="42"/>
      <c r="BJ180" s="43"/>
      <c r="BK180" s="42"/>
      <c r="BL180" s="43"/>
      <c r="BM180" s="42"/>
      <c r="BN180" s="43"/>
      <c r="BO180" s="42"/>
      <c r="BP180" s="43"/>
      <c r="BQ180" s="42"/>
      <c r="BR180" s="221"/>
      <c r="BS180" s="78"/>
      <c r="BT180" s="78"/>
      <c r="BU180" s="78"/>
      <c r="BV180" s="78"/>
      <c r="BW180" s="78"/>
      <c r="BX180" s="78"/>
      <c r="BY180" s="78"/>
      <c r="BZ180" s="78"/>
      <c r="CA180" s="78"/>
      <c r="CB180" s="78"/>
      <c r="CC180" s="78"/>
      <c r="CD180" s="78"/>
      <c r="CE180" s="79"/>
    </row>
    <row r="181" spans="1:83" ht="34.5" customHeight="1" x14ac:dyDescent="0.2">
      <c r="A181" s="29">
        <f t="shared" si="0"/>
        <v>170</v>
      </c>
      <c r="B181" s="222"/>
      <c r="C181" s="79"/>
      <c r="D181" s="223"/>
      <c r="E181" s="78"/>
      <c r="F181" s="78"/>
      <c r="G181" s="78"/>
      <c r="H181" s="79"/>
      <c r="I181" s="218"/>
      <c r="J181" s="78"/>
      <c r="K181" s="78"/>
      <c r="L181" s="78"/>
      <c r="M181" s="78"/>
      <c r="N181" s="78"/>
      <c r="O181" s="78"/>
      <c r="P181" s="79"/>
      <c r="Q181" s="217"/>
      <c r="R181" s="78"/>
      <c r="S181" s="78"/>
      <c r="T181" s="78"/>
      <c r="U181" s="78"/>
      <c r="V181" s="78"/>
      <c r="W181" s="78"/>
      <c r="X181" s="78"/>
      <c r="Y181" s="78"/>
      <c r="Z181" s="79"/>
      <c r="AA181" s="218"/>
      <c r="AB181" s="78"/>
      <c r="AC181" s="78"/>
      <c r="AD181" s="79"/>
      <c r="AE181" s="217"/>
      <c r="AF181" s="78"/>
      <c r="AG181" s="78"/>
      <c r="AH181" s="79"/>
      <c r="AI181" s="218"/>
      <c r="AJ181" s="78"/>
      <c r="AK181" s="78"/>
      <c r="AL181" s="78"/>
      <c r="AM181" s="78"/>
      <c r="AN181" s="79"/>
      <c r="AO181" s="217"/>
      <c r="AP181" s="78"/>
      <c r="AQ181" s="79"/>
      <c r="AR181" s="218"/>
      <c r="AS181" s="78"/>
      <c r="AT181" s="79"/>
      <c r="AU181" s="219"/>
      <c r="AV181" s="78"/>
      <c r="AW181" s="79"/>
      <c r="AX181" s="220"/>
      <c r="AY181" s="79"/>
      <c r="AZ181" s="38"/>
      <c r="BA181" s="39"/>
      <c r="BB181" s="38"/>
      <c r="BC181" s="39"/>
      <c r="BD181" s="38"/>
      <c r="BE181" s="39"/>
      <c r="BF181" s="38"/>
      <c r="BG181" s="39"/>
      <c r="BH181" s="38"/>
      <c r="BI181" s="42"/>
      <c r="BJ181" s="43"/>
      <c r="BK181" s="42"/>
      <c r="BL181" s="43"/>
      <c r="BM181" s="42"/>
      <c r="BN181" s="43"/>
      <c r="BO181" s="42"/>
      <c r="BP181" s="43"/>
      <c r="BQ181" s="42"/>
      <c r="BR181" s="221"/>
      <c r="BS181" s="78"/>
      <c r="BT181" s="78"/>
      <c r="BU181" s="78"/>
      <c r="BV181" s="78"/>
      <c r="BW181" s="78"/>
      <c r="BX181" s="78"/>
      <c r="BY181" s="78"/>
      <c r="BZ181" s="78"/>
      <c r="CA181" s="78"/>
      <c r="CB181" s="78"/>
      <c r="CC181" s="78"/>
      <c r="CD181" s="78"/>
      <c r="CE181" s="79"/>
    </row>
    <row r="182" spans="1:83" ht="34.5" customHeight="1" x14ac:dyDescent="0.2">
      <c r="A182" s="29">
        <f t="shared" si="0"/>
        <v>171</v>
      </c>
      <c r="B182" s="222"/>
      <c r="C182" s="79"/>
      <c r="D182" s="223"/>
      <c r="E182" s="78"/>
      <c r="F182" s="78"/>
      <c r="G182" s="78"/>
      <c r="H182" s="79"/>
      <c r="I182" s="218"/>
      <c r="J182" s="78"/>
      <c r="K182" s="78"/>
      <c r="L182" s="78"/>
      <c r="M182" s="78"/>
      <c r="N182" s="78"/>
      <c r="O182" s="78"/>
      <c r="P182" s="79"/>
      <c r="Q182" s="217"/>
      <c r="R182" s="78"/>
      <c r="S182" s="78"/>
      <c r="T182" s="78"/>
      <c r="U182" s="78"/>
      <c r="V182" s="78"/>
      <c r="W182" s="78"/>
      <c r="X182" s="78"/>
      <c r="Y182" s="78"/>
      <c r="Z182" s="79"/>
      <c r="AA182" s="218"/>
      <c r="AB182" s="78"/>
      <c r="AC182" s="78"/>
      <c r="AD182" s="79"/>
      <c r="AE182" s="217"/>
      <c r="AF182" s="78"/>
      <c r="AG182" s="78"/>
      <c r="AH182" s="79"/>
      <c r="AI182" s="218"/>
      <c r="AJ182" s="78"/>
      <c r="AK182" s="78"/>
      <c r="AL182" s="78"/>
      <c r="AM182" s="78"/>
      <c r="AN182" s="79"/>
      <c r="AO182" s="217"/>
      <c r="AP182" s="78"/>
      <c r="AQ182" s="79"/>
      <c r="AR182" s="218"/>
      <c r="AS182" s="78"/>
      <c r="AT182" s="79"/>
      <c r="AU182" s="219"/>
      <c r="AV182" s="78"/>
      <c r="AW182" s="79"/>
      <c r="AX182" s="220"/>
      <c r="AY182" s="79"/>
      <c r="AZ182" s="38"/>
      <c r="BA182" s="39"/>
      <c r="BB182" s="38"/>
      <c r="BC182" s="39"/>
      <c r="BD182" s="38"/>
      <c r="BE182" s="39"/>
      <c r="BF182" s="38"/>
      <c r="BG182" s="39"/>
      <c r="BH182" s="38"/>
      <c r="BI182" s="42"/>
      <c r="BJ182" s="43"/>
      <c r="BK182" s="42"/>
      <c r="BL182" s="43"/>
      <c r="BM182" s="42"/>
      <c r="BN182" s="43"/>
      <c r="BO182" s="42"/>
      <c r="BP182" s="43"/>
      <c r="BQ182" s="42"/>
      <c r="BR182" s="221"/>
      <c r="BS182" s="78"/>
      <c r="BT182" s="78"/>
      <c r="BU182" s="78"/>
      <c r="BV182" s="78"/>
      <c r="BW182" s="78"/>
      <c r="BX182" s="78"/>
      <c r="BY182" s="78"/>
      <c r="BZ182" s="78"/>
      <c r="CA182" s="78"/>
      <c r="CB182" s="78"/>
      <c r="CC182" s="78"/>
      <c r="CD182" s="78"/>
      <c r="CE182" s="79"/>
    </row>
    <row r="183" spans="1:83" ht="34.5" customHeight="1" x14ac:dyDescent="0.2">
      <c r="A183" s="29">
        <f t="shared" si="0"/>
        <v>172</v>
      </c>
      <c r="B183" s="222"/>
      <c r="C183" s="79"/>
      <c r="D183" s="223"/>
      <c r="E183" s="78"/>
      <c r="F183" s="78"/>
      <c r="G183" s="78"/>
      <c r="H183" s="79"/>
      <c r="I183" s="218"/>
      <c r="J183" s="78"/>
      <c r="K183" s="78"/>
      <c r="L183" s="78"/>
      <c r="M183" s="78"/>
      <c r="N183" s="78"/>
      <c r="O183" s="78"/>
      <c r="P183" s="79"/>
      <c r="Q183" s="217"/>
      <c r="R183" s="78"/>
      <c r="S183" s="78"/>
      <c r="T183" s="78"/>
      <c r="U183" s="78"/>
      <c r="V183" s="78"/>
      <c r="W183" s="78"/>
      <c r="X183" s="78"/>
      <c r="Y183" s="78"/>
      <c r="Z183" s="79"/>
      <c r="AA183" s="218"/>
      <c r="AB183" s="78"/>
      <c r="AC183" s="78"/>
      <c r="AD183" s="79"/>
      <c r="AE183" s="217"/>
      <c r="AF183" s="78"/>
      <c r="AG183" s="78"/>
      <c r="AH183" s="79"/>
      <c r="AI183" s="218"/>
      <c r="AJ183" s="78"/>
      <c r="AK183" s="78"/>
      <c r="AL183" s="78"/>
      <c r="AM183" s="78"/>
      <c r="AN183" s="79"/>
      <c r="AO183" s="217"/>
      <c r="AP183" s="78"/>
      <c r="AQ183" s="79"/>
      <c r="AR183" s="218"/>
      <c r="AS183" s="78"/>
      <c r="AT183" s="79"/>
      <c r="AU183" s="219"/>
      <c r="AV183" s="78"/>
      <c r="AW183" s="79"/>
      <c r="AX183" s="220"/>
      <c r="AY183" s="79"/>
      <c r="AZ183" s="38"/>
      <c r="BA183" s="39"/>
      <c r="BB183" s="38"/>
      <c r="BC183" s="39"/>
      <c r="BD183" s="38"/>
      <c r="BE183" s="39"/>
      <c r="BF183" s="38"/>
      <c r="BG183" s="39"/>
      <c r="BH183" s="38"/>
      <c r="BI183" s="42"/>
      <c r="BJ183" s="43"/>
      <c r="BK183" s="42"/>
      <c r="BL183" s="43"/>
      <c r="BM183" s="42"/>
      <c r="BN183" s="43"/>
      <c r="BO183" s="42"/>
      <c r="BP183" s="43"/>
      <c r="BQ183" s="42"/>
      <c r="BR183" s="221"/>
      <c r="BS183" s="78"/>
      <c r="BT183" s="78"/>
      <c r="BU183" s="78"/>
      <c r="BV183" s="78"/>
      <c r="BW183" s="78"/>
      <c r="BX183" s="78"/>
      <c r="BY183" s="78"/>
      <c r="BZ183" s="78"/>
      <c r="CA183" s="78"/>
      <c r="CB183" s="78"/>
      <c r="CC183" s="78"/>
      <c r="CD183" s="78"/>
      <c r="CE183" s="79"/>
    </row>
    <row r="184" spans="1:83" ht="34.5" customHeight="1" x14ac:dyDescent="0.2">
      <c r="A184" s="29">
        <f t="shared" si="0"/>
        <v>173</v>
      </c>
      <c r="B184" s="222"/>
      <c r="C184" s="79"/>
      <c r="D184" s="223"/>
      <c r="E184" s="78"/>
      <c r="F184" s="78"/>
      <c r="G184" s="78"/>
      <c r="H184" s="79"/>
      <c r="I184" s="218"/>
      <c r="J184" s="78"/>
      <c r="K184" s="78"/>
      <c r="L184" s="78"/>
      <c r="M184" s="78"/>
      <c r="N184" s="78"/>
      <c r="O184" s="78"/>
      <c r="P184" s="79"/>
      <c r="Q184" s="217"/>
      <c r="R184" s="78"/>
      <c r="S184" s="78"/>
      <c r="T184" s="78"/>
      <c r="U184" s="78"/>
      <c r="V184" s="78"/>
      <c r="W184" s="78"/>
      <c r="X184" s="78"/>
      <c r="Y184" s="78"/>
      <c r="Z184" s="79"/>
      <c r="AA184" s="218"/>
      <c r="AB184" s="78"/>
      <c r="AC184" s="78"/>
      <c r="AD184" s="79"/>
      <c r="AE184" s="217"/>
      <c r="AF184" s="78"/>
      <c r="AG184" s="78"/>
      <c r="AH184" s="79"/>
      <c r="AI184" s="218"/>
      <c r="AJ184" s="78"/>
      <c r="AK184" s="78"/>
      <c r="AL184" s="78"/>
      <c r="AM184" s="78"/>
      <c r="AN184" s="79"/>
      <c r="AO184" s="217"/>
      <c r="AP184" s="78"/>
      <c r="AQ184" s="79"/>
      <c r="AR184" s="218"/>
      <c r="AS184" s="78"/>
      <c r="AT184" s="79"/>
      <c r="AU184" s="219"/>
      <c r="AV184" s="78"/>
      <c r="AW184" s="79"/>
      <c r="AX184" s="220"/>
      <c r="AY184" s="79"/>
      <c r="AZ184" s="38"/>
      <c r="BA184" s="39"/>
      <c r="BB184" s="38"/>
      <c r="BC184" s="39"/>
      <c r="BD184" s="38"/>
      <c r="BE184" s="39"/>
      <c r="BF184" s="38"/>
      <c r="BG184" s="39"/>
      <c r="BH184" s="38"/>
      <c r="BI184" s="42"/>
      <c r="BJ184" s="43"/>
      <c r="BK184" s="42"/>
      <c r="BL184" s="43"/>
      <c r="BM184" s="42"/>
      <c r="BN184" s="43"/>
      <c r="BO184" s="42"/>
      <c r="BP184" s="43"/>
      <c r="BQ184" s="42"/>
      <c r="BR184" s="221"/>
      <c r="BS184" s="78"/>
      <c r="BT184" s="78"/>
      <c r="BU184" s="78"/>
      <c r="BV184" s="78"/>
      <c r="BW184" s="78"/>
      <c r="BX184" s="78"/>
      <c r="BY184" s="78"/>
      <c r="BZ184" s="78"/>
      <c r="CA184" s="78"/>
      <c r="CB184" s="78"/>
      <c r="CC184" s="78"/>
      <c r="CD184" s="78"/>
      <c r="CE184" s="79"/>
    </row>
    <row r="185" spans="1:83" ht="34.5" customHeight="1" x14ac:dyDescent="0.2">
      <c r="A185" s="29">
        <f t="shared" si="0"/>
        <v>174</v>
      </c>
      <c r="B185" s="222"/>
      <c r="C185" s="79"/>
      <c r="D185" s="223"/>
      <c r="E185" s="78"/>
      <c r="F185" s="78"/>
      <c r="G185" s="78"/>
      <c r="H185" s="79"/>
      <c r="I185" s="218"/>
      <c r="J185" s="78"/>
      <c r="K185" s="78"/>
      <c r="L185" s="78"/>
      <c r="M185" s="78"/>
      <c r="N185" s="78"/>
      <c r="O185" s="78"/>
      <c r="P185" s="79"/>
      <c r="Q185" s="217"/>
      <c r="R185" s="78"/>
      <c r="S185" s="78"/>
      <c r="T185" s="78"/>
      <c r="U185" s="78"/>
      <c r="V185" s="78"/>
      <c r="W185" s="78"/>
      <c r="X185" s="78"/>
      <c r="Y185" s="78"/>
      <c r="Z185" s="79"/>
      <c r="AA185" s="218"/>
      <c r="AB185" s="78"/>
      <c r="AC185" s="78"/>
      <c r="AD185" s="79"/>
      <c r="AE185" s="217"/>
      <c r="AF185" s="78"/>
      <c r="AG185" s="78"/>
      <c r="AH185" s="79"/>
      <c r="AI185" s="218"/>
      <c r="AJ185" s="78"/>
      <c r="AK185" s="78"/>
      <c r="AL185" s="78"/>
      <c r="AM185" s="78"/>
      <c r="AN185" s="79"/>
      <c r="AO185" s="217"/>
      <c r="AP185" s="78"/>
      <c r="AQ185" s="79"/>
      <c r="AR185" s="218"/>
      <c r="AS185" s="78"/>
      <c r="AT185" s="79"/>
      <c r="AU185" s="219"/>
      <c r="AV185" s="78"/>
      <c r="AW185" s="79"/>
      <c r="AX185" s="220"/>
      <c r="AY185" s="79"/>
      <c r="AZ185" s="38"/>
      <c r="BA185" s="39"/>
      <c r="BB185" s="38"/>
      <c r="BC185" s="39"/>
      <c r="BD185" s="38"/>
      <c r="BE185" s="39"/>
      <c r="BF185" s="38"/>
      <c r="BG185" s="39"/>
      <c r="BH185" s="38"/>
      <c r="BI185" s="42"/>
      <c r="BJ185" s="43"/>
      <c r="BK185" s="42"/>
      <c r="BL185" s="43"/>
      <c r="BM185" s="42"/>
      <c r="BN185" s="43"/>
      <c r="BO185" s="42"/>
      <c r="BP185" s="43"/>
      <c r="BQ185" s="42"/>
      <c r="BR185" s="221"/>
      <c r="BS185" s="78"/>
      <c r="BT185" s="78"/>
      <c r="BU185" s="78"/>
      <c r="BV185" s="78"/>
      <c r="BW185" s="78"/>
      <c r="BX185" s="78"/>
      <c r="BY185" s="78"/>
      <c r="BZ185" s="78"/>
      <c r="CA185" s="78"/>
      <c r="CB185" s="78"/>
      <c r="CC185" s="78"/>
      <c r="CD185" s="78"/>
      <c r="CE185" s="79"/>
    </row>
    <row r="186" spans="1:83" ht="34.5" customHeight="1" x14ac:dyDescent="0.2">
      <c r="A186" s="29">
        <f t="shared" si="0"/>
        <v>175</v>
      </c>
      <c r="B186" s="222"/>
      <c r="C186" s="79"/>
      <c r="D186" s="223"/>
      <c r="E186" s="78"/>
      <c r="F186" s="78"/>
      <c r="G186" s="78"/>
      <c r="H186" s="79"/>
      <c r="I186" s="218"/>
      <c r="J186" s="78"/>
      <c r="K186" s="78"/>
      <c r="L186" s="78"/>
      <c r="M186" s="78"/>
      <c r="N186" s="78"/>
      <c r="O186" s="78"/>
      <c r="P186" s="79"/>
      <c r="Q186" s="217"/>
      <c r="R186" s="78"/>
      <c r="S186" s="78"/>
      <c r="T186" s="78"/>
      <c r="U186" s="78"/>
      <c r="V186" s="78"/>
      <c r="W186" s="78"/>
      <c r="X186" s="78"/>
      <c r="Y186" s="78"/>
      <c r="Z186" s="79"/>
      <c r="AA186" s="218"/>
      <c r="AB186" s="78"/>
      <c r="AC186" s="78"/>
      <c r="AD186" s="79"/>
      <c r="AE186" s="217"/>
      <c r="AF186" s="78"/>
      <c r="AG186" s="78"/>
      <c r="AH186" s="79"/>
      <c r="AI186" s="218"/>
      <c r="AJ186" s="78"/>
      <c r="AK186" s="78"/>
      <c r="AL186" s="78"/>
      <c r="AM186" s="78"/>
      <c r="AN186" s="79"/>
      <c r="AO186" s="217"/>
      <c r="AP186" s="78"/>
      <c r="AQ186" s="79"/>
      <c r="AR186" s="218"/>
      <c r="AS186" s="78"/>
      <c r="AT186" s="79"/>
      <c r="AU186" s="219"/>
      <c r="AV186" s="78"/>
      <c r="AW186" s="79"/>
      <c r="AX186" s="220"/>
      <c r="AY186" s="79"/>
      <c r="AZ186" s="38"/>
      <c r="BA186" s="39"/>
      <c r="BB186" s="38"/>
      <c r="BC186" s="39"/>
      <c r="BD186" s="38"/>
      <c r="BE186" s="39"/>
      <c r="BF186" s="38"/>
      <c r="BG186" s="39"/>
      <c r="BH186" s="38"/>
      <c r="BI186" s="42"/>
      <c r="BJ186" s="43"/>
      <c r="BK186" s="42"/>
      <c r="BL186" s="43"/>
      <c r="BM186" s="42"/>
      <c r="BN186" s="43"/>
      <c r="BO186" s="42"/>
      <c r="BP186" s="43"/>
      <c r="BQ186" s="42"/>
      <c r="BR186" s="221"/>
      <c r="BS186" s="78"/>
      <c r="BT186" s="78"/>
      <c r="BU186" s="78"/>
      <c r="BV186" s="78"/>
      <c r="BW186" s="78"/>
      <c r="BX186" s="78"/>
      <c r="BY186" s="78"/>
      <c r="BZ186" s="78"/>
      <c r="CA186" s="78"/>
      <c r="CB186" s="78"/>
      <c r="CC186" s="78"/>
      <c r="CD186" s="78"/>
      <c r="CE186" s="79"/>
    </row>
    <row r="187" spans="1:83" ht="34.5" customHeight="1" x14ac:dyDescent="0.2">
      <c r="A187" s="29">
        <f t="shared" si="0"/>
        <v>176</v>
      </c>
      <c r="B187" s="222"/>
      <c r="C187" s="79"/>
      <c r="D187" s="223"/>
      <c r="E187" s="78"/>
      <c r="F187" s="78"/>
      <c r="G187" s="78"/>
      <c r="H187" s="79"/>
      <c r="I187" s="218"/>
      <c r="J187" s="78"/>
      <c r="K187" s="78"/>
      <c r="L187" s="78"/>
      <c r="M187" s="78"/>
      <c r="N187" s="78"/>
      <c r="O187" s="78"/>
      <c r="P187" s="79"/>
      <c r="Q187" s="217"/>
      <c r="R187" s="78"/>
      <c r="S187" s="78"/>
      <c r="T187" s="78"/>
      <c r="U187" s="78"/>
      <c r="V187" s="78"/>
      <c r="W187" s="78"/>
      <c r="X187" s="78"/>
      <c r="Y187" s="78"/>
      <c r="Z187" s="79"/>
      <c r="AA187" s="218"/>
      <c r="AB187" s="78"/>
      <c r="AC187" s="78"/>
      <c r="AD187" s="79"/>
      <c r="AE187" s="217"/>
      <c r="AF187" s="78"/>
      <c r="AG187" s="78"/>
      <c r="AH187" s="79"/>
      <c r="AI187" s="218"/>
      <c r="AJ187" s="78"/>
      <c r="AK187" s="78"/>
      <c r="AL187" s="78"/>
      <c r="AM187" s="78"/>
      <c r="AN187" s="79"/>
      <c r="AO187" s="217"/>
      <c r="AP187" s="78"/>
      <c r="AQ187" s="79"/>
      <c r="AR187" s="218"/>
      <c r="AS187" s="78"/>
      <c r="AT187" s="79"/>
      <c r="AU187" s="219"/>
      <c r="AV187" s="78"/>
      <c r="AW187" s="79"/>
      <c r="AX187" s="220"/>
      <c r="AY187" s="79"/>
      <c r="AZ187" s="38"/>
      <c r="BA187" s="39"/>
      <c r="BB187" s="38"/>
      <c r="BC187" s="39"/>
      <c r="BD187" s="38"/>
      <c r="BE187" s="39"/>
      <c r="BF187" s="38"/>
      <c r="BG187" s="39"/>
      <c r="BH187" s="38"/>
      <c r="BI187" s="42"/>
      <c r="BJ187" s="43"/>
      <c r="BK187" s="42"/>
      <c r="BL187" s="43"/>
      <c r="BM187" s="42"/>
      <c r="BN187" s="43"/>
      <c r="BO187" s="42"/>
      <c r="BP187" s="43"/>
      <c r="BQ187" s="42"/>
      <c r="BR187" s="221"/>
      <c r="BS187" s="78"/>
      <c r="BT187" s="78"/>
      <c r="BU187" s="78"/>
      <c r="BV187" s="78"/>
      <c r="BW187" s="78"/>
      <c r="BX187" s="78"/>
      <c r="BY187" s="78"/>
      <c r="BZ187" s="78"/>
      <c r="CA187" s="78"/>
      <c r="CB187" s="78"/>
      <c r="CC187" s="78"/>
      <c r="CD187" s="78"/>
      <c r="CE187" s="79"/>
    </row>
    <row r="188" spans="1:83" ht="34.5" customHeight="1" x14ac:dyDescent="0.2">
      <c r="A188" s="29">
        <f t="shared" si="0"/>
        <v>177</v>
      </c>
      <c r="B188" s="222"/>
      <c r="C188" s="79"/>
      <c r="D188" s="223"/>
      <c r="E188" s="78"/>
      <c r="F188" s="78"/>
      <c r="G188" s="78"/>
      <c r="H188" s="79"/>
      <c r="I188" s="218"/>
      <c r="J188" s="78"/>
      <c r="K188" s="78"/>
      <c r="L188" s="78"/>
      <c r="M188" s="78"/>
      <c r="N188" s="78"/>
      <c r="O188" s="78"/>
      <c r="P188" s="79"/>
      <c r="Q188" s="217"/>
      <c r="R188" s="78"/>
      <c r="S188" s="78"/>
      <c r="T188" s="78"/>
      <c r="U188" s="78"/>
      <c r="V188" s="78"/>
      <c r="W188" s="78"/>
      <c r="X188" s="78"/>
      <c r="Y188" s="78"/>
      <c r="Z188" s="79"/>
      <c r="AA188" s="218"/>
      <c r="AB188" s="78"/>
      <c r="AC188" s="78"/>
      <c r="AD188" s="79"/>
      <c r="AE188" s="217"/>
      <c r="AF188" s="78"/>
      <c r="AG188" s="78"/>
      <c r="AH188" s="79"/>
      <c r="AI188" s="218"/>
      <c r="AJ188" s="78"/>
      <c r="AK188" s="78"/>
      <c r="AL188" s="78"/>
      <c r="AM188" s="78"/>
      <c r="AN188" s="79"/>
      <c r="AO188" s="217"/>
      <c r="AP188" s="78"/>
      <c r="AQ188" s="79"/>
      <c r="AR188" s="218"/>
      <c r="AS188" s="78"/>
      <c r="AT188" s="79"/>
      <c r="AU188" s="219"/>
      <c r="AV188" s="78"/>
      <c r="AW188" s="79"/>
      <c r="AX188" s="220"/>
      <c r="AY188" s="79"/>
      <c r="AZ188" s="38"/>
      <c r="BA188" s="39"/>
      <c r="BB188" s="38"/>
      <c r="BC188" s="39"/>
      <c r="BD188" s="38"/>
      <c r="BE188" s="39"/>
      <c r="BF188" s="38"/>
      <c r="BG188" s="39"/>
      <c r="BH188" s="38"/>
      <c r="BI188" s="42"/>
      <c r="BJ188" s="43"/>
      <c r="BK188" s="42"/>
      <c r="BL188" s="43"/>
      <c r="BM188" s="42"/>
      <c r="BN188" s="43"/>
      <c r="BO188" s="42"/>
      <c r="BP188" s="43"/>
      <c r="BQ188" s="42"/>
      <c r="BR188" s="221"/>
      <c r="BS188" s="78"/>
      <c r="BT188" s="78"/>
      <c r="BU188" s="78"/>
      <c r="BV188" s="78"/>
      <c r="BW188" s="78"/>
      <c r="BX188" s="78"/>
      <c r="BY188" s="78"/>
      <c r="BZ188" s="78"/>
      <c r="CA188" s="78"/>
      <c r="CB188" s="78"/>
      <c r="CC188" s="78"/>
      <c r="CD188" s="78"/>
      <c r="CE188" s="79"/>
    </row>
    <row r="189" spans="1:83" ht="34.5" customHeight="1" x14ac:dyDescent="0.2">
      <c r="A189" s="29">
        <f t="shared" si="0"/>
        <v>178</v>
      </c>
      <c r="B189" s="222"/>
      <c r="C189" s="79"/>
      <c r="D189" s="223"/>
      <c r="E189" s="78"/>
      <c r="F189" s="78"/>
      <c r="G189" s="78"/>
      <c r="H189" s="79"/>
      <c r="I189" s="218"/>
      <c r="J189" s="78"/>
      <c r="K189" s="78"/>
      <c r="L189" s="78"/>
      <c r="M189" s="78"/>
      <c r="N189" s="78"/>
      <c r="O189" s="78"/>
      <c r="P189" s="79"/>
      <c r="Q189" s="217"/>
      <c r="R189" s="78"/>
      <c r="S189" s="78"/>
      <c r="T189" s="78"/>
      <c r="U189" s="78"/>
      <c r="V189" s="78"/>
      <c r="W189" s="78"/>
      <c r="X189" s="78"/>
      <c r="Y189" s="78"/>
      <c r="Z189" s="79"/>
      <c r="AA189" s="218"/>
      <c r="AB189" s="78"/>
      <c r="AC189" s="78"/>
      <c r="AD189" s="79"/>
      <c r="AE189" s="217"/>
      <c r="AF189" s="78"/>
      <c r="AG189" s="78"/>
      <c r="AH189" s="79"/>
      <c r="AI189" s="218"/>
      <c r="AJ189" s="78"/>
      <c r="AK189" s="78"/>
      <c r="AL189" s="78"/>
      <c r="AM189" s="78"/>
      <c r="AN189" s="79"/>
      <c r="AO189" s="217"/>
      <c r="AP189" s="78"/>
      <c r="AQ189" s="79"/>
      <c r="AR189" s="218"/>
      <c r="AS189" s="78"/>
      <c r="AT189" s="79"/>
      <c r="AU189" s="219"/>
      <c r="AV189" s="78"/>
      <c r="AW189" s="79"/>
      <c r="AX189" s="220"/>
      <c r="AY189" s="79"/>
      <c r="AZ189" s="38"/>
      <c r="BA189" s="39"/>
      <c r="BB189" s="38"/>
      <c r="BC189" s="39"/>
      <c r="BD189" s="38"/>
      <c r="BE189" s="39"/>
      <c r="BF189" s="38"/>
      <c r="BG189" s="39"/>
      <c r="BH189" s="38"/>
      <c r="BI189" s="42"/>
      <c r="BJ189" s="43"/>
      <c r="BK189" s="42"/>
      <c r="BL189" s="43"/>
      <c r="BM189" s="42"/>
      <c r="BN189" s="43"/>
      <c r="BO189" s="42"/>
      <c r="BP189" s="43"/>
      <c r="BQ189" s="42"/>
      <c r="BR189" s="221"/>
      <c r="BS189" s="78"/>
      <c r="BT189" s="78"/>
      <c r="BU189" s="78"/>
      <c r="BV189" s="78"/>
      <c r="BW189" s="78"/>
      <c r="BX189" s="78"/>
      <c r="BY189" s="78"/>
      <c r="BZ189" s="78"/>
      <c r="CA189" s="78"/>
      <c r="CB189" s="78"/>
      <c r="CC189" s="78"/>
      <c r="CD189" s="78"/>
      <c r="CE189" s="79"/>
    </row>
    <row r="190" spans="1:83" ht="34.5" customHeight="1" x14ac:dyDescent="0.2">
      <c r="A190" s="29">
        <f t="shared" si="0"/>
        <v>179</v>
      </c>
      <c r="B190" s="222"/>
      <c r="C190" s="79"/>
      <c r="D190" s="223"/>
      <c r="E190" s="78"/>
      <c r="F190" s="78"/>
      <c r="G190" s="78"/>
      <c r="H190" s="79"/>
      <c r="I190" s="218"/>
      <c r="J190" s="78"/>
      <c r="K190" s="78"/>
      <c r="L190" s="78"/>
      <c r="M190" s="78"/>
      <c r="N190" s="78"/>
      <c r="O190" s="78"/>
      <c r="P190" s="79"/>
      <c r="Q190" s="217"/>
      <c r="R190" s="78"/>
      <c r="S190" s="78"/>
      <c r="T190" s="78"/>
      <c r="U190" s="78"/>
      <c r="V190" s="78"/>
      <c r="W190" s="78"/>
      <c r="X190" s="78"/>
      <c r="Y190" s="78"/>
      <c r="Z190" s="79"/>
      <c r="AA190" s="218"/>
      <c r="AB190" s="78"/>
      <c r="AC190" s="78"/>
      <c r="AD190" s="79"/>
      <c r="AE190" s="217"/>
      <c r="AF190" s="78"/>
      <c r="AG190" s="78"/>
      <c r="AH190" s="79"/>
      <c r="AI190" s="218"/>
      <c r="AJ190" s="78"/>
      <c r="AK190" s="78"/>
      <c r="AL190" s="78"/>
      <c r="AM190" s="78"/>
      <c r="AN190" s="79"/>
      <c r="AO190" s="217"/>
      <c r="AP190" s="78"/>
      <c r="AQ190" s="79"/>
      <c r="AR190" s="218"/>
      <c r="AS190" s="78"/>
      <c r="AT190" s="79"/>
      <c r="AU190" s="219"/>
      <c r="AV190" s="78"/>
      <c r="AW190" s="79"/>
      <c r="AX190" s="220"/>
      <c r="AY190" s="79"/>
      <c r="AZ190" s="38"/>
      <c r="BA190" s="39"/>
      <c r="BB190" s="38"/>
      <c r="BC190" s="39"/>
      <c r="BD190" s="38"/>
      <c r="BE190" s="39"/>
      <c r="BF190" s="38"/>
      <c r="BG190" s="39"/>
      <c r="BH190" s="38"/>
      <c r="BI190" s="42"/>
      <c r="BJ190" s="43"/>
      <c r="BK190" s="42"/>
      <c r="BL190" s="43"/>
      <c r="BM190" s="42"/>
      <c r="BN190" s="43"/>
      <c r="BO190" s="42"/>
      <c r="BP190" s="43"/>
      <c r="BQ190" s="42"/>
      <c r="BR190" s="221"/>
      <c r="BS190" s="78"/>
      <c r="BT190" s="78"/>
      <c r="BU190" s="78"/>
      <c r="BV190" s="78"/>
      <c r="BW190" s="78"/>
      <c r="BX190" s="78"/>
      <c r="BY190" s="78"/>
      <c r="BZ190" s="78"/>
      <c r="CA190" s="78"/>
      <c r="CB190" s="78"/>
      <c r="CC190" s="78"/>
      <c r="CD190" s="78"/>
      <c r="CE190" s="79"/>
    </row>
    <row r="191" spans="1:83" ht="34.5" customHeight="1" x14ac:dyDescent="0.2">
      <c r="A191" s="29">
        <f t="shared" si="0"/>
        <v>180</v>
      </c>
      <c r="B191" s="222"/>
      <c r="C191" s="79"/>
      <c r="D191" s="223"/>
      <c r="E191" s="78"/>
      <c r="F191" s="78"/>
      <c r="G191" s="78"/>
      <c r="H191" s="79"/>
      <c r="I191" s="218"/>
      <c r="J191" s="78"/>
      <c r="K191" s="78"/>
      <c r="L191" s="78"/>
      <c r="M191" s="78"/>
      <c r="N191" s="78"/>
      <c r="O191" s="78"/>
      <c r="P191" s="79"/>
      <c r="Q191" s="217"/>
      <c r="R191" s="78"/>
      <c r="S191" s="78"/>
      <c r="T191" s="78"/>
      <c r="U191" s="78"/>
      <c r="V191" s="78"/>
      <c r="W191" s="78"/>
      <c r="X191" s="78"/>
      <c r="Y191" s="78"/>
      <c r="Z191" s="79"/>
      <c r="AA191" s="218"/>
      <c r="AB191" s="78"/>
      <c r="AC191" s="78"/>
      <c r="AD191" s="79"/>
      <c r="AE191" s="217"/>
      <c r="AF191" s="78"/>
      <c r="AG191" s="78"/>
      <c r="AH191" s="79"/>
      <c r="AI191" s="218"/>
      <c r="AJ191" s="78"/>
      <c r="AK191" s="78"/>
      <c r="AL191" s="78"/>
      <c r="AM191" s="78"/>
      <c r="AN191" s="79"/>
      <c r="AO191" s="217"/>
      <c r="AP191" s="78"/>
      <c r="AQ191" s="79"/>
      <c r="AR191" s="218"/>
      <c r="AS191" s="78"/>
      <c r="AT191" s="79"/>
      <c r="AU191" s="219"/>
      <c r="AV191" s="78"/>
      <c r="AW191" s="79"/>
      <c r="AX191" s="220"/>
      <c r="AY191" s="79"/>
      <c r="AZ191" s="38"/>
      <c r="BA191" s="39"/>
      <c r="BB191" s="38"/>
      <c r="BC191" s="39"/>
      <c r="BD191" s="38"/>
      <c r="BE191" s="39"/>
      <c r="BF191" s="38"/>
      <c r="BG191" s="39"/>
      <c r="BH191" s="38"/>
      <c r="BI191" s="42"/>
      <c r="BJ191" s="43"/>
      <c r="BK191" s="42"/>
      <c r="BL191" s="43"/>
      <c r="BM191" s="42"/>
      <c r="BN191" s="43"/>
      <c r="BO191" s="42"/>
      <c r="BP191" s="43"/>
      <c r="BQ191" s="42"/>
      <c r="BR191" s="221"/>
      <c r="BS191" s="78"/>
      <c r="BT191" s="78"/>
      <c r="BU191" s="78"/>
      <c r="BV191" s="78"/>
      <c r="BW191" s="78"/>
      <c r="BX191" s="78"/>
      <c r="BY191" s="78"/>
      <c r="BZ191" s="78"/>
      <c r="CA191" s="78"/>
      <c r="CB191" s="78"/>
      <c r="CC191" s="78"/>
      <c r="CD191" s="78"/>
      <c r="CE191" s="79"/>
    </row>
    <row r="192" spans="1:83" ht="34.5" customHeight="1" x14ac:dyDescent="0.2">
      <c r="A192" s="29">
        <f t="shared" si="0"/>
        <v>181</v>
      </c>
      <c r="B192" s="222"/>
      <c r="C192" s="79"/>
      <c r="D192" s="223"/>
      <c r="E192" s="78"/>
      <c r="F192" s="78"/>
      <c r="G192" s="78"/>
      <c r="H192" s="79"/>
      <c r="I192" s="218"/>
      <c r="J192" s="78"/>
      <c r="K192" s="78"/>
      <c r="L192" s="78"/>
      <c r="M192" s="78"/>
      <c r="N192" s="78"/>
      <c r="O192" s="78"/>
      <c r="P192" s="79"/>
      <c r="Q192" s="217"/>
      <c r="R192" s="78"/>
      <c r="S192" s="78"/>
      <c r="T192" s="78"/>
      <c r="U192" s="78"/>
      <c r="V192" s="78"/>
      <c r="W192" s="78"/>
      <c r="X192" s="78"/>
      <c r="Y192" s="78"/>
      <c r="Z192" s="79"/>
      <c r="AA192" s="218"/>
      <c r="AB192" s="78"/>
      <c r="AC192" s="78"/>
      <c r="AD192" s="79"/>
      <c r="AE192" s="217"/>
      <c r="AF192" s="78"/>
      <c r="AG192" s="78"/>
      <c r="AH192" s="79"/>
      <c r="AI192" s="218"/>
      <c r="AJ192" s="78"/>
      <c r="AK192" s="78"/>
      <c r="AL192" s="78"/>
      <c r="AM192" s="78"/>
      <c r="AN192" s="79"/>
      <c r="AO192" s="217"/>
      <c r="AP192" s="78"/>
      <c r="AQ192" s="79"/>
      <c r="AR192" s="218"/>
      <c r="AS192" s="78"/>
      <c r="AT192" s="79"/>
      <c r="AU192" s="219"/>
      <c r="AV192" s="78"/>
      <c r="AW192" s="79"/>
      <c r="AX192" s="220"/>
      <c r="AY192" s="79"/>
      <c r="AZ192" s="38"/>
      <c r="BA192" s="39"/>
      <c r="BB192" s="38"/>
      <c r="BC192" s="39"/>
      <c r="BD192" s="38"/>
      <c r="BE192" s="39"/>
      <c r="BF192" s="38"/>
      <c r="BG192" s="39"/>
      <c r="BH192" s="38"/>
      <c r="BI192" s="42"/>
      <c r="BJ192" s="43"/>
      <c r="BK192" s="42"/>
      <c r="BL192" s="43"/>
      <c r="BM192" s="42"/>
      <c r="BN192" s="43"/>
      <c r="BO192" s="42"/>
      <c r="BP192" s="43"/>
      <c r="BQ192" s="42"/>
      <c r="BR192" s="221"/>
      <c r="BS192" s="78"/>
      <c r="BT192" s="78"/>
      <c r="BU192" s="78"/>
      <c r="BV192" s="78"/>
      <c r="BW192" s="78"/>
      <c r="BX192" s="78"/>
      <c r="BY192" s="78"/>
      <c r="BZ192" s="78"/>
      <c r="CA192" s="78"/>
      <c r="CB192" s="78"/>
      <c r="CC192" s="78"/>
      <c r="CD192" s="78"/>
      <c r="CE192" s="79"/>
    </row>
    <row r="193" spans="1:83" ht="34.5" customHeight="1" x14ac:dyDescent="0.2">
      <c r="A193" s="29">
        <f t="shared" si="0"/>
        <v>182</v>
      </c>
      <c r="B193" s="222"/>
      <c r="C193" s="79"/>
      <c r="D193" s="223"/>
      <c r="E193" s="78"/>
      <c r="F193" s="78"/>
      <c r="G193" s="78"/>
      <c r="H193" s="79"/>
      <c r="I193" s="218"/>
      <c r="J193" s="78"/>
      <c r="K193" s="78"/>
      <c r="L193" s="78"/>
      <c r="M193" s="78"/>
      <c r="N193" s="78"/>
      <c r="O193" s="78"/>
      <c r="P193" s="79"/>
      <c r="Q193" s="217"/>
      <c r="R193" s="78"/>
      <c r="S193" s="78"/>
      <c r="T193" s="78"/>
      <c r="U193" s="78"/>
      <c r="V193" s="78"/>
      <c r="W193" s="78"/>
      <c r="X193" s="78"/>
      <c r="Y193" s="78"/>
      <c r="Z193" s="79"/>
      <c r="AA193" s="218"/>
      <c r="AB193" s="78"/>
      <c r="AC193" s="78"/>
      <c r="AD193" s="79"/>
      <c r="AE193" s="217"/>
      <c r="AF193" s="78"/>
      <c r="AG193" s="78"/>
      <c r="AH193" s="79"/>
      <c r="AI193" s="218"/>
      <c r="AJ193" s="78"/>
      <c r="AK193" s="78"/>
      <c r="AL193" s="78"/>
      <c r="AM193" s="78"/>
      <c r="AN193" s="79"/>
      <c r="AO193" s="217"/>
      <c r="AP193" s="78"/>
      <c r="AQ193" s="79"/>
      <c r="AR193" s="218"/>
      <c r="AS193" s="78"/>
      <c r="AT193" s="79"/>
      <c r="AU193" s="219"/>
      <c r="AV193" s="78"/>
      <c r="AW193" s="79"/>
      <c r="AX193" s="220"/>
      <c r="AY193" s="79"/>
      <c r="AZ193" s="38"/>
      <c r="BA193" s="39"/>
      <c r="BB193" s="38"/>
      <c r="BC193" s="39"/>
      <c r="BD193" s="38"/>
      <c r="BE193" s="39"/>
      <c r="BF193" s="38"/>
      <c r="BG193" s="39"/>
      <c r="BH193" s="38"/>
      <c r="BI193" s="42"/>
      <c r="BJ193" s="43"/>
      <c r="BK193" s="42"/>
      <c r="BL193" s="43"/>
      <c r="BM193" s="42"/>
      <c r="BN193" s="43"/>
      <c r="BO193" s="42"/>
      <c r="BP193" s="43"/>
      <c r="BQ193" s="42"/>
      <c r="BR193" s="221"/>
      <c r="BS193" s="78"/>
      <c r="BT193" s="78"/>
      <c r="BU193" s="78"/>
      <c r="BV193" s="78"/>
      <c r="BW193" s="78"/>
      <c r="BX193" s="78"/>
      <c r="BY193" s="78"/>
      <c r="BZ193" s="78"/>
      <c r="CA193" s="78"/>
      <c r="CB193" s="78"/>
      <c r="CC193" s="78"/>
      <c r="CD193" s="78"/>
      <c r="CE193" s="79"/>
    </row>
    <row r="194" spans="1:83" ht="34.5" customHeight="1" x14ac:dyDescent="0.2">
      <c r="A194" s="29">
        <f t="shared" si="0"/>
        <v>183</v>
      </c>
      <c r="B194" s="222"/>
      <c r="C194" s="79"/>
      <c r="D194" s="223"/>
      <c r="E194" s="78"/>
      <c r="F194" s="78"/>
      <c r="G194" s="78"/>
      <c r="H194" s="79"/>
      <c r="I194" s="218"/>
      <c r="J194" s="78"/>
      <c r="K194" s="78"/>
      <c r="L194" s="78"/>
      <c r="M194" s="78"/>
      <c r="N194" s="78"/>
      <c r="O194" s="78"/>
      <c r="P194" s="79"/>
      <c r="Q194" s="217"/>
      <c r="R194" s="78"/>
      <c r="S194" s="78"/>
      <c r="T194" s="78"/>
      <c r="U194" s="78"/>
      <c r="V194" s="78"/>
      <c r="W194" s="78"/>
      <c r="X194" s="78"/>
      <c r="Y194" s="78"/>
      <c r="Z194" s="79"/>
      <c r="AA194" s="218"/>
      <c r="AB194" s="78"/>
      <c r="AC194" s="78"/>
      <c r="AD194" s="79"/>
      <c r="AE194" s="217"/>
      <c r="AF194" s="78"/>
      <c r="AG194" s="78"/>
      <c r="AH194" s="79"/>
      <c r="AI194" s="218"/>
      <c r="AJ194" s="78"/>
      <c r="AK194" s="78"/>
      <c r="AL194" s="78"/>
      <c r="AM194" s="78"/>
      <c r="AN194" s="79"/>
      <c r="AO194" s="217"/>
      <c r="AP194" s="78"/>
      <c r="AQ194" s="79"/>
      <c r="AR194" s="218"/>
      <c r="AS194" s="78"/>
      <c r="AT194" s="79"/>
      <c r="AU194" s="219"/>
      <c r="AV194" s="78"/>
      <c r="AW194" s="79"/>
      <c r="AX194" s="220"/>
      <c r="AY194" s="79"/>
      <c r="AZ194" s="38"/>
      <c r="BA194" s="39"/>
      <c r="BB194" s="38"/>
      <c r="BC194" s="39"/>
      <c r="BD194" s="38"/>
      <c r="BE194" s="39"/>
      <c r="BF194" s="38"/>
      <c r="BG194" s="39"/>
      <c r="BH194" s="38"/>
      <c r="BI194" s="42"/>
      <c r="BJ194" s="43"/>
      <c r="BK194" s="42"/>
      <c r="BL194" s="43"/>
      <c r="BM194" s="42"/>
      <c r="BN194" s="43"/>
      <c r="BO194" s="42"/>
      <c r="BP194" s="43"/>
      <c r="BQ194" s="42"/>
      <c r="BR194" s="221"/>
      <c r="BS194" s="78"/>
      <c r="BT194" s="78"/>
      <c r="BU194" s="78"/>
      <c r="BV194" s="78"/>
      <c r="BW194" s="78"/>
      <c r="BX194" s="78"/>
      <c r="BY194" s="78"/>
      <c r="BZ194" s="78"/>
      <c r="CA194" s="78"/>
      <c r="CB194" s="78"/>
      <c r="CC194" s="78"/>
      <c r="CD194" s="78"/>
      <c r="CE194" s="79"/>
    </row>
    <row r="195" spans="1:83" ht="34.5" customHeight="1" x14ac:dyDescent="0.2">
      <c r="A195" s="29">
        <f t="shared" si="0"/>
        <v>184</v>
      </c>
      <c r="B195" s="222"/>
      <c r="C195" s="79"/>
      <c r="D195" s="223"/>
      <c r="E195" s="78"/>
      <c r="F195" s="78"/>
      <c r="G195" s="78"/>
      <c r="H195" s="79"/>
      <c r="I195" s="218"/>
      <c r="J195" s="78"/>
      <c r="K195" s="78"/>
      <c r="L195" s="78"/>
      <c r="M195" s="78"/>
      <c r="N195" s="78"/>
      <c r="O195" s="78"/>
      <c r="P195" s="79"/>
      <c r="Q195" s="217"/>
      <c r="R195" s="78"/>
      <c r="S195" s="78"/>
      <c r="T195" s="78"/>
      <c r="U195" s="78"/>
      <c r="V195" s="78"/>
      <c r="W195" s="78"/>
      <c r="X195" s="78"/>
      <c r="Y195" s="78"/>
      <c r="Z195" s="79"/>
      <c r="AA195" s="218"/>
      <c r="AB195" s="78"/>
      <c r="AC195" s="78"/>
      <c r="AD195" s="79"/>
      <c r="AE195" s="217"/>
      <c r="AF195" s="78"/>
      <c r="AG195" s="78"/>
      <c r="AH195" s="79"/>
      <c r="AI195" s="218"/>
      <c r="AJ195" s="78"/>
      <c r="AK195" s="78"/>
      <c r="AL195" s="78"/>
      <c r="AM195" s="78"/>
      <c r="AN195" s="79"/>
      <c r="AO195" s="217"/>
      <c r="AP195" s="78"/>
      <c r="AQ195" s="79"/>
      <c r="AR195" s="218"/>
      <c r="AS195" s="78"/>
      <c r="AT195" s="79"/>
      <c r="AU195" s="219"/>
      <c r="AV195" s="78"/>
      <c r="AW195" s="79"/>
      <c r="AX195" s="220"/>
      <c r="AY195" s="79"/>
      <c r="AZ195" s="38"/>
      <c r="BA195" s="39"/>
      <c r="BB195" s="38"/>
      <c r="BC195" s="39"/>
      <c r="BD195" s="38"/>
      <c r="BE195" s="39"/>
      <c r="BF195" s="38"/>
      <c r="BG195" s="39"/>
      <c r="BH195" s="38"/>
      <c r="BI195" s="42"/>
      <c r="BJ195" s="43"/>
      <c r="BK195" s="42"/>
      <c r="BL195" s="43"/>
      <c r="BM195" s="42"/>
      <c r="BN195" s="43"/>
      <c r="BO195" s="42"/>
      <c r="BP195" s="43"/>
      <c r="BQ195" s="42"/>
      <c r="BR195" s="221"/>
      <c r="BS195" s="78"/>
      <c r="BT195" s="78"/>
      <c r="BU195" s="78"/>
      <c r="BV195" s="78"/>
      <c r="BW195" s="78"/>
      <c r="BX195" s="78"/>
      <c r="BY195" s="78"/>
      <c r="BZ195" s="78"/>
      <c r="CA195" s="78"/>
      <c r="CB195" s="78"/>
      <c r="CC195" s="78"/>
      <c r="CD195" s="78"/>
      <c r="CE195" s="79"/>
    </row>
    <row r="196" spans="1:83" ht="34.5" customHeight="1" x14ac:dyDescent="0.2">
      <c r="A196" s="29">
        <f t="shared" si="0"/>
        <v>185</v>
      </c>
      <c r="B196" s="222"/>
      <c r="C196" s="79"/>
      <c r="D196" s="223"/>
      <c r="E196" s="78"/>
      <c r="F196" s="78"/>
      <c r="G196" s="78"/>
      <c r="H196" s="79"/>
      <c r="I196" s="218"/>
      <c r="J196" s="78"/>
      <c r="K196" s="78"/>
      <c r="L196" s="78"/>
      <c r="M196" s="78"/>
      <c r="N196" s="78"/>
      <c r="O196" s="78"/>
      <c r="P196" s="79"/>
      <c r="Q196" s="217"/>
      <c r="R196" s="78"/>
      <c r="S196" s="78"/>
      <c r="T196" s="78"/>
      <c r="U196" s="78"/>
      <c r="V196" s="78"/>
      <c r="W196" s="78"/>
      <c r="X196" s="78"/>
      <c r="Y196" s="78"/>
      <c r="Z196" s="79"/>
      <c r="AA196" s="218"/>
      <c r="AB196" s="78"/>
      <c r="AC196" s="78"/>
      <c r="AD196" s="79"/>
      <c r="AE196" s="217"/>
      <c r="AF196" s="78"/>
      <c r="AG196" s="78"/>
      <c r="AH196" s="79"/>
      <c r="AI196" s="218"/>
      <c r="AJ196" s="78"/>
      <c r="AK196" s="78"/>
      <c r="AL196" s="78"/>
      <c r="AM196" s="78"/>
      <c r="AN196" s="79"/>
      <c r="AO196" s="217"/>
      <c r="AP196" s="78"/>
      <c r="AQ196" s="79"/>
      <c r="AR196" s="218"/>
      <c r="AS196" s="78"/>
      <c r="AT196" s="79"/>
      <c r="AU196" s="219"/>
      <c r="AV196" s="78"/>
      <c r="AW196" s="79"/>
      <c r="AX196" s="220"/>
      <c r="AY196" s="79"/>
      <c r="AZ196" s="38"/>
      <c r="BA196" s="39"/>
      <c r="BB196" s="38"/>
      <c r="BC196" s="39"/>
      <c r="BD196" s="38"/>
      <c r="BE196" s="39"/>
      <c r="BF196" s="38"/>
      <c r="BG196" s="39"/>
      <c r="BH196" s="38"/>
      <c r="BI196" s="42"/>
      <c r="BJ196" s="43"/>
      <c r="BK196" s="42"/>
      <c r="BL196" s="43"/>
      <c r="BM196" s="42"/>
      <c r="BN196" s="43"/>
      <c r="BO196" s="42"/>
      <c r="BP196" s="43"/>
      <c r="BQ196" s="42"/>
      <c r="BR196" s="221"/>
      <c r="BS196" s="78"/>
      <c r="BT196" s="78"/>
      <c r="BU196" s="78"/>
      <c r="BV196" s="78"/>
      <c r="BW196" s="78"/>
      <c r="BX196" s="78"/>
      <c r="BY196" s="78"/>
      <c r="BZ196" s="78"/>
      <c r="CA196" s="78"/>
      <c r="CB196" s="78"/>
      <c r="CC196" s="78"/>
      <c r="CD196" s="78"/>
      <c r="CE196" s="79"/>
    </row>
    <row r="197" spans="1:83" ht="34.5" customHeight="1" x14ac:dyDescent="0.2">
      <c r="A197" s="29">
        <f t="shared" si="0"/>
        <v>186</v>
      </c>
      <c r="B197" s="222"/>
      <c r="C197" s="79"/>
      <c r="D197" s="223"/>
      <c r="E197" s="78"/>
      <c r="F197" s="78"/>
      <c r="G197" s="78"/>
      <c r="H197" s="79"/>
      <c r="I197" s="218"/>
      <c r="J197" s="78"/>
      <c r="K197" s="78"/>
      <c r="L197" s="78"/>
      <c r="M197" s="78"/>
      <c r="N197" s="78"/>
      <c r="O197" s="78"/>
      <c r="P197" s="79"/>
      <c r="Q197" s="217"/>
      <c r="R197" s="78"/>
      <c r="S197" s="78"/>
      <c r="T197" s="78"/>
      <c r="U197" s="78"/>
      <c r="V197" s="78"/>
      <c r="W197" s="78"/>
      <c r="X197" s="78"/>
      <c r="Y197" s="78"/>
      <c r="Z197" s="79"/>
      <c r="AA197" s="218"/>
      <c r="AB197" s="78"/>
      <c r="AC197" s="78"/>
      <c r="AD197" s="79"/>
      <c r="AE197" s="217"/>
      <c r="AF197" s="78"/>
      <c r="AG197" s="78"/>
      <c r="AH197" s="79"/>
      <c r="AI197" s="218"/>
      <c r="AJ197" s="78"/>
      <c r="AK197" s="78"/>
      <c r="AL197" s="78"/>
      <c r="AM197" s="78"/>
      <c r="AN197" s="79"/>
      <c r="AO197" s="217"/>
      <c r="AP197" s="78"/>
      <c r="AQ197" s="79"/>
      <c r="AR197" s="218"/>
      <c r="AS197" s="78"/>
      <c r="AT197" s="79"/>
      <c r="AU197" s="219"/>
      <c r="AV197" s="78"/>
      <c r="AW197" s="79"/>
      <c r="AX197" s="220"/>
      <c r="AY197" s="79"/>
      <c r="AZ197" s="38"/>
      <c r="BA197" s="39"/>
      <c r="BB197" s="38"/>
      <c r="BC197" s="39"/>
      <c r="BD197" s="38"/>
      <c r="BE197" s="39"/>
      <c r="BF197" s="38"/>
      <c r="BG197" s="39"/>
      <c r="BH197" s="38"/>
      <c r="BI197" s="42"/>
      <c r="BJ197" s="43"/>
      <c r="BK197" s="42"/>
      <c r="BL197" s="43"/>
      <c r="BM197" s="42"/>
      <c r="BN197" s="43"/>
      <c r="BO197" s="42"/>
      <c r="BP197" s="43"/>
      <c r="BQ197" s="42"/>
      <c r="BR197" s="221"/>
      <c r="BS197" s="78"/>
      <c r="BT197" s="78"/>
      <c r="BU197" s="78"/>
      <c r="BV197" s="78"/>
      <c r="BW197" s="78"/>
      <c r="BX197" s="78"/>
      <c r="BY197" s="78"/>
      <c r="BZ197" s="78"/>
      <c r="CA197" s="78"/>
      <c r="CB197" s="78"/>
      <c r="CC197" s="78"/>
      <c r="CD197" s="78"/>
      <c r="CE197" s="79"/>
    </row>
    <row r="198" spans="1:83" ht="34.5" customHeight="1" x14ac:dyDescent="0.2">
      <c r="A198" s="29">
        <f t="shared" si="0"/>
        <v>187</v>
      </c>
      <c r="B198" s="222"/>
      <c r="C198" s="79"/>
      <c r="D198" s="223"/>
      <c r="E198" s="78"/>
      <c r="F198" s="78"/>
      <c r="G198" s="78"/>
      <c r="H198" s="79"/>
      <c r="I198" s="218"/>
      <c r="J198" s="78"/>
      <c r="K198" s="78"/>
      <c r="L198" s="78"/>
      <c r="M198" s="78"/>
      <c r="N198" s="78"/>
      <c r="O198" s="78"/>
      <c r="P198" s="79"/>
      <c r="Q198" s="217"/>
      <c r="R198" s="78"/>
      <c r="S198" s="78"/>
      <c r="T198" s="78"/>
      <c r="U198" s="78"/>
      <c r="V198" s="78"/>
      <c r="W198" s="78"/>
      <c r="X198" s="78"/>
      <c r="Y198" s="78"/>
      <c r="Z198" s="79"/>
      <c r="AA198" s="218"/>
      <c r="AB198" s="78"/>
      <c r="AC198" s="78"/>
      <c r="AD198" s="79"/>
      <c r="AE198" s="217"/>
      <c r="AF198" s="78"/>
      <c r="AG198" s="78"/>
      <c r="AH198" s="79"/>
      <c r="AI198" s="218"/>
      <c r="AJ198" s="78"/>
      <c r="AK198" s="78"/>
      <c r="AL198" s="78"/>
      <c r="AM198" s="78"/>
      <c r="AN198" s="79"/>
      <c r="AO198" s="217"/>
      <c r="AP198" s="78"/>
      <c r="AQ198" s="79"/>
      <c r="AR198" s="218"/>
      <c r="AS198" s="78"/>
      <c r="AT198" s="79"/>
      <c r="AU198" s="219"/>
      <c r="AV198" s="78"/>
      <c r="AW198" s="79"/>
      <c r="AX198" s="220"/>
      <c r="AY198" s="79"/>
      <c r="AZ198" s="38"/>
      <c r="BA198" s="39"/>
      <c r="BB198" s="38"/>
      <c r="BC198" s="39"/>
      <c r="BD198" s="38"/>
      <c r="BE198" s="39"/>
      <c r="BF198" s="38"/>
      <c r="BG198" s="39"/>
      <c r="BH198" s="38"/>
      <c r="BI198" s="42"/>
      <c r="BJ198" s="43"/>
      <c r="BK198" s="42"/>
      <c r="BL198" s="43"/>
      <c r="BM198" s="42"/>
      <c r="BN198" s="43"/>
      <c r="BO198" s="42"/>
      <c r="BP198" s="43"/>
      <c r="BQ198" s="42"/>
      <c r="BR198" s="221"/>
      <c r="BS198" s="78"/>
      <c r="BT198" s="78"/>
      <c r="BU198" s="78"/>
      <c r="BV198" s="78"/>
      <c r="BW198" s="78"/>
      <c r="BX198" s="78"/>
      <c r="BY198" s="78"/>
      <c r="BZ198" s="78"/>
      <c r="CA198" s="78"/>
      <c r="CB198" s="78"/>
      <c r="CC198" s="78"/>
      <c r="CD198" s="78"/>
      <c r="CE198" s="79"/>
    </row>
    <row r="199" spans="1:83" ht="34.5" customHeight="1" x14ac:dyDescent="0.2">
      <c r="A199" s="29">
        <f t="shared" si="0"/>
        <v>188</v>
      </c>
      <c r="B199" s="222"/>
      <c r="C199" s="79"/>
      <c r="D199" s="223"/>
      <c r="E199" s="78"/>
      <c r="F199" s="78"/>
      <c r="G199" s="78"/>
      <c r="H199" s="79"/>
      <c r="I199" s="218"/>
      <c r="J199" s="78"/>
      <c r="K199" s="78"/>
      <c r="L199" s="78"/>
      <c r="M199" s="78"/>
      <c r="N199" s="78"/>
      <c r="O199" s="78"/>
      <c r="P199" s="79"/>
      <c r="Q199" s="217"/>
      <c r="R199" s="78"/>
      <c r="S199" s="78"/>
      <c r="T199" s="78"/>
      <c r="U199" s="78"/>
      <c r="V199" s="78"/>
      <c r="W199" s="78"/>
      <c r="X199" s="78"/>
      <c r="Y199" s="78"/>
      <c r="Z199" s="79"/>
      <c r="AA199" s="218"/>
      <c r="AB199" s="78"/>
      <c r="AC199" s="78"/>
      <c r="AD199" s="79"/>
      <c r="AE199" s="217"/>
      <c r="AF199" s="78"/>
      <c r="AG199" s="78"/>
      <c r="AH199" s="79"/>
      <c r="AI199" s="218"/>
      <c r="AJ199" s="78"/>
      <c r="AK199" s="78"/>
      <c r="AL199" s="78"/>
      <c r="AM199" s="78"/>
      <c r="AN199" s="79"/>
      <c r="AO199" s="217"/>
      <c r="AP199" s="78"/>
      <c r="AQ199" s="79"/>
      <c r="AR199" s="218"/>
      <c r="AS199" s="78"/>
      <c r="AT199" s="79"/>
      <c r="AU199" s="219"/>
      <c r="AV199" s="78"/>
      <c r="AW199" s="79"/>
      <c r="AX199" s="220"/>
      <c r="AY199" s="79"/>
      <c r="AZ199" s="38"/>
      <c r="BA199" s="39"/>
      <c r="BB199" s="38"/>
      <c r="BC199" s="39"/>
      <c r="BD199" s="38"/>
      <c r="BE199" s="39"/>
      <c r="BF199" s="38"/>
      <c r="BG199" s="39"/>
      <c r="BH199" s="38"/>
      <c r="BI199" s="42"/>
      <c r="BJ199" s="43"/>
      <c r="BK199" s="42"/>
      <c r="BL199" s="43"/>
      <c r="BM199" s="42"/>
      <c r="BN199" s="43"/>
      <c r="BO199" s="42"/>
      <c r="BP199" s="43"/>
      <c r="BQ199" s="42"/>
      <c r="BR199" s="221"/>
      <c r="BS199" s="78"/>
      <c r="BT199" s="78"/>
      <c r="BU199" s="78"/>
      <c r="BV199" s="78"/>
      <c r="BW199" s="78"/>
      <c r="BX199" s="78"/>
      <c r="BY199" s="78"/>
      <c r="BZ199" s="78"/>
      <c r="CA199" s="78"/>
      <c r="CB199" s="78"/>
      <c r="CC199" s="78"/>
      <c r="CD199" s="78"/>
      <c r="CE199" s="79"/>
    </row>
    <row r="200" spans="1:83" ht="34.5" customHeight="1" x14ac:dyDescent="0.2">
      <c r="A200" s="29">
        <f t="shared" si="0"/>
        <v>189</v>
      </c>
      <c r="B200" s="222"/>
      <c r="C200" s="79"/>
      <c r="D200" s="223"/>
      <c r="E200" s="78"/>
      <c r="F200" s="78"/>
      <c r="G200" s="78"/>
      <c r="H200" s="79"/>
      <c r="I200" s="218"/>
      <c r="J200" s="78"/>
      <c r="K200" s="78"/>
      <c r="L200" s="78"/>
      <c r="M200" s="78"/>
      <c r="N200" s="78"/>
      <c r="O200" s="78"/>
      <c r="P200" s="79"/>
      <c r="Q200" s="217"/>
      <c r="R200" s="78"/>
      <c r="S200" s="78"/>
      <c r="T200" s="78"/>
      <c r="U200" s="78"/>
      <c r="V200" s="78"/>
      <c r="W200" s="78"/>
      <c r="X200" s="78"/>
      <c r="Y200" s="78"/>
      <c r="Z200" s="79"/>
      <c r="AA200" s="218"/>
      <c r="AB200" s="78"/>
      <c r="AC200" s="78"/>
      <c r="AD200" s="79"/>
      <c r="AE200" s="217"/>
      <c r="AF200" s="78"/>
      <c r="AG200" s="78"/>
      <c r="AH200" s="79"/>
      <c r="AI200" s="218"/>
      <c r="AJ200" s="78"/>
      <c r="AK200" s="78"/>
      <c r="AL200" s="78"/>
      <c r="AM200" s="78"/>
      <c r="AN200" s="79"/>
      <c r="AO200" s="217"/>
      <c r="AP200" s="78"/>
      <c r="AQ200" s="79"/>
      <c r="AR200" s="218"/>
      <c r="AS200" s="78"/>
      <c r="AT200" s="79"/>
      <c r="AU200" s="219"/>
      <c r="AV200" s="78"/>
      <c r="AW200" s="79"/>
      <c r="AX200" s="220"/>
      <c r="AY200" s="79"/>
      <c r="AZ200" s="38"/>
      <c r="BA200" s="39"/>
      <c r="BB200" s="38"/>
      <c r="BC200" s="39"/>
      <c r="BD200" s="38"/>
      <c r="BE200" s="39"/>
      <c r="BF200" s="38"/>
      <c r="BG200" s="39"/>
      <c r="BH200" s="38"/>
      <c r="BI200" s="42"/>
      <c r="BJ200" s="43"/>
      <c r="BK200" s="42"/>
      <c r="BL200" s="43"/>
      <c r="BM200" s="42"/>
      <c r="BN200" s="43"/>
      <c r="BO200" s="42"/>
      <c r="BP200" s="43"/>
      <c r="BQ200" s="42"/>
      <c r="BR200" s="221"/>
      <c r="BS200" s="78"/>
      <c r="BT200" s="78"/>
      <c r="BU200" s="78"/>
      <c r="BV200" s="78"/>
      <c r="BW200" s="78"/>
      <c r="BX200" s="78"/>
      <c r="BY200" s="78"/>
      <c r="BZ200" s="78"/>
      <c r="CA200" s="78"/>
      <c r="CB200" s="78"/>
      <c r="CC200" s="78"/>
      <c r="CD200" s="78"/>
      <c r="CE200" s="79"/>
    </row>
    <row r="201" spans="1:83" ht="34.5" customHeight="1" x14ac:dyDescent="0.2">
      <c r="A201" s="29">
        <f t="shared" si="0"/>
        <v>190</v>
      </c>
      <c r="B201" s="222"/>
      <c r="C201" s="79"/>
      <c r="D201" s="223"/>
      <c r="E201" s="78"/>
      <c r="F201" s="78"/>
      <c r="G201" s="78"/>
      <c r="H201" s="79"/>
      <c r="I201" s="218"/>
      <c r="J201" s="78"/>
      <c r="K201" s="78"/>
      <c r="L201" s="78"/>
      <c r="M201" s="78"/>
      <c r="N201" s="78"/>
      <c r="O201" s="78"/>
      <c r="P201" s="79"/>
      <c r="Q201" s="217"/>
      <c r="R201" s="78"/>
      <c r="S201" s="78"/>
      <c r="T201" s="78"/>
      <c r="U201" s="78"/>
      <c r="V201" s="78"/>
      <c r="W201" s="78"/>
      <c r="X201" s="78"/>
      <c r="Y201" s="78"/>
      <c r="Z201" s="79"/>
      <c r="AA201" s="218"/>
      <c r="AB201" s="78"/>
      <c r="AC201" s="78"/>
      <c r="AD201" s="79"/>
      <c r="AE201" s="217"/>
      <c r="AF201" s="78"/>
      <c r="AG201" s="78"/>
      <c r="AH201" s="79"/>
      <c r="AI201" s="218"/>
      <c r="AJ201" s="78"/>
      <c r="AK201" s="78"/>
      <c r="AL201" s="78"/>
      <c r="AM201" s="78"/>
      <c r="AN201" s="79"/>
      <c r="AO201" s="217"/>
      <c r="AP201" s="78"/>
      <c r="AQ201" s="79"/>
      <c r="AR201" s="218"/>
      <c r="AS201" s="78"/>
      <c r="AT201" s="79"/>
      <c r="AU201" s="219"/>
      <c r="AV201" s="78"/>
      <c r="AW201" s="79"/>
      <c r="AX201" s="220"/>
      <c r="AY201" s="79"/>
      <c r="AZ201" s="38"/>
      <c r="BA201" s="39"/>
      <c r="BB201" s="38"/>
      <c r="BC201" s="39"/>
      <c r="BD201" s="38"/>
      <c r="BE201" s="39"/>
      <c r="BF201" s="38"/>
      <c r="BG201" s="39"/>
      <c r="BH201" s="38"/>
      <c r="BI201" s="42"/>
      <c r="BJ201" s="43"/>
      <c r="BK201" s="42"/>
      <c r="BL201" s="43"/>
      <c r="BM201" s="42"/>
      <c r="BN201" s="43"/>
      <c r="BO201" s="42"/>
      <c r="BP201" s="43"/>
      <c r="BQ201" s="42"/>
      <c r="BR201" s="221"/>
      <c r="BS201" s="78"/>
      <c r="BT201" s="78"/>
      <c r="BU201" s="78"/>
      <c r="BV201" s="78"/>
      <c r="BW201" s="78"/>
      <c r="BX201" s="78"/>
      <c r="BY201" s="78"/>
      <c r="BZ201" s="78"/>
      <c r="CA201" s="78"/>
      <c r="CB201" s="78"/>
      <c r="CC201" s="78"/>
      <c r="CD201" s="78"/>
      <c r="CE201" s="79"/>
    </row>
    <row r="202" spans="1:83" ht="34.5" customHeight="1" x14ac:dyDescent="0.2">
      <c r="A202" s="29">
        <f t="shared" si="0"/>
        <v>191</v>
      </c>
      <c r="B202" s="222"/>
      <c r="C202" s="79"/>
      <c r="D202" s="223"/>
      <c r="E202" s="78"/>
      <c r="F202" s="78"/>
      <c r="G202" s="78"/>
      <c r="H202" s="79"/>
      <c r="I202" s="218"/>
      <c r="J202" s="78"/>
      <c r="K202" s="78"/>
      <c r="L202" s="78"/>
      <c r="M202" s="78"/>
      <c r="N202" s="78"/>
      <c r="O202" s="78"/>
      <c r="P202" s="79"/>
      <c r="Q202" s="217"/>
      <c r="R202" s="78"/>
      <c r="S202" s="78"/>
      <c r="T202" s="78"/>
      <c r="U202" s="78"/>
      <c r="V202" s="78"/>
      <c r="W202" s="78"/>
      <c r="X202" s="78"/>
      <c r="Y202" s="78"/>
      <c r="Z202" s="79"/>
      <c r="AA202" s="218"/>
      <c r="AB202" s="78"/>
      <c r="AC202" s="78"/>
      <c r="AD202" s="79"/>
      <c r="AE202" s="217"/>
      <c r="AF202" s="78"/>
      <c r="AG202" s="78"/>
      <c r="AH202" s="79"/>
      <c r="AI202" s="218"/>
      <c r="AJ202" s="78"/>
      <c r="AK202" s="78"/>
      <c r="AL202" s="78"/>
      <c r="AM202" s="78"/>
      <c r="AN202" s="79"/>
      <c r="AO202" s="217"/>
      <c r="AP202" s="78"/>
      <c r="AQ202" s="79"/>
      <c r="AR202" s="218"/>
      <c r="AS202" s="78"/>
      <c r="AT202" s="79"/>
      <c r="AU202" s="219"/>
      <c r="AV202" s="78"/>
      <c r="AW202" s="79"/>
      <c r="AX202" s="220"/>
      <c r="AY202" s="79"/>
      <c r="AZ202" s="38"/>
      <c r="BA202" s="39"/>
      <c r="BB202" s="38"/>
      <c r="BC202" s="39"/>
      <c r="BD202" s="38"/>
      <c r="BE202" s="39"/>
      <c r="BF202" s="38"/>
      <c r="BG202" s="39"/>
      <c r="BH202" s="38"/>
      <c r="BI202" s="42"/>
      <c r="BJ202" s="43"/>
      <c r="BK202" s="42"/>
      <c r="BL202" s="43"/>
      <c r="BM202" s="42"/>
      <c r="BN202" s="43"/>
      <c r="BO202" s="42"/>
      <c r="BP202" s="43"/>
      <c r="BQ202" s="42"/>
      <c r="BR202" s="221"/>
      <c r="BS202" s="78"/>
      <c r="BT202" s="78"/>
      <c r="BU202" s="78"/>
      <c r="BV202" s="78"/>
      <c r="BW202" s="78"/>
      <c r="BX202" s="78"/>
      <c r="BY202" s="78"/>
      <c r="BZ202" s="78"/>
      <c r="CA202" s="78"/>
      <c r="CB202" s="78"/>
      <c r="CC202" s="78"/>
      <c r="CD202" s="78"/>
      <c r="CE202" s="79"/>
    </row>
    <row r="203" spans="1:83" ht="34.5" customHeight="1" x14ac:dyDescent="0.2">
      <c r="A203" s="29">
        <f t="shared" si="0"/>
        <v>192</v>
      </c>
      <c r="B203" s="222"/>
      <c r="C203" s="79"/>
      <c r="D203" s="223"/>
      <c r="E203" s="78"/>
      <c r="F203" s="78"/>
      <c r="G203" s="78"/>
      <c r="H203" s="79"/>
      <c r="I203" s="218"/>
      <c r="J203" s="78"/>
      <c r="K203" s="78"/>
      <c r="L203" s="78"/>
      <c r="M203" s="78"/>
      <c r="N203" s="78"/>
      <c r="O203" s="78"/>
      <c r="P203" s="79"/>
      <c r="Q203" s="217"/>
      <c r="R203" s="78"/>
      <c r="S203" s="78"/>
      <c r="T203" s="78"/>
      <c r="U203" s="78"/>
      <c r="V203" s="78"/>
      <c r="W203" s="78"/>
      <c r="X203" s="78"/>
      <c r="Y203" s="78"/>
      <c r="Z203" s="79"/>
      <c r="AA203" s="218"/>
      <c r="AB203" s="78"/>
      <c r="AC203" s="78"/>
      <c r="AD203" s="79"/>
      <c r="AE203" s="217"/>
      <c r="AF203" s="78"/>
      <c r="AG203" s="78"/>
      <c r="AH203" s="79"/>
      <c r="AI203" s="218"/>
      <c r="AJ203" s="78"/>
      <c r="AK203" s="78"/>
      <c r="AL203" s="78"/>
      <c r="AM203" s="78"/>
      <c r="AN203" s="79"/>
      <c r="AO203" s="217"/>
      <c r="AP203" s="78"/>
      <c r="AQ203" s="79"/>
      <c r="AR203" s="218"/>
      <c r="AS203" s="78"/>
      <c r="AT203" s="79"/>
      <c r="AU203" s="219"/>
      <c r="AV203" s="78"/>
      <c r="AW203" s="79"/>
      <c r="AX203" s="220"/>
      <c r="AY203" s="79"/>
      <c r="AZ203" s="38"/>
      <c r="BA203" s="39"/>
      <c r="BB203" s="38"/>
      <c r="BC203" s="39"/>
      <c r="BD203" s="38"/>
      <c r="BE203" s="39"/>
      <c r="BF203" s="38"/>
      <c r="BG203" s="39"/>
      <c r="BH203" s="38"/>
      <c r="BI203" s="42"/>
      <c r="BJ203" s="43"/>
      <c r="BK203" s="42"/>
      <c r="BL203" s="43"/>
      <c r="BM203" s="42"/>
      <c r="BN203" s="43"/>
      <c r="BO203" s="42"/>
      <c r="BP203" s="43"/>
      <c r="BQ203" s="42"/>
      <c r="BR203" s="221"/>
      <c r="BS203" s="78"/>
      <c r="BT203" s="78"/>
      <c r="BU203" s="78"/>
      <c r="BV203" s="78"/>
      <c r="BW203" s="78"/>
      <c r="BX203" s="78"/>
      <c r="BY203" s="78"/>
      <c r="BZ203" s="78"/>
      <c r="CA203" s="78"/>
      <c r="CB203" s="78"/>
      <c r="CC203" s="78"/>
      <c r="CD203" s="78"/>
      <c r="CE203" s="79"/>
    </row>
    <row r="204" spans="1:83" ht="34.5" customHeight="1" x14ac:dyDescent="0.2">
      <c r="A204" s="29">
        <f t="shared" si="0"/>
        <v>193</v>
      </c>
      <c r="B204" s="222"/>
      <c r="C204" s="79"/>
      <c r="D204" s="223"/>
      <c r="E204" s="78"/>
      <c r="F204" s="78"/>
      <c r="G204" s="78"/>
      <c r="H204" s="79"/>
      <c r="I204" s="218"/>
      <c r="J204" s="78"/>
      <c r="K204" s="78"/>
      <c r="L204" s="78"/>
      <c r="M204" s="78"/>
      <c r="N204" s="78"/>
      <c r="O204" s="78"/>
      <c r="P204" s="79"/>
      <c r="Q204" s="217"/>
      <c r="R204" s="78"/>
      <c r="S204" s="78"/>
      <c r="T204" s="78"/>
      <c r="U204" s="78"/>
      <c r="V204" s="78"/>
      <c r="W204" s="78"/>
      <c r="X204" s="78"/>
      <c r="Y204" s="78"/>
      <c r="Z204" s="79"/>
      <c r="AA204" s="218"/>
      <c r="AB204" s="78"/>
      <c r="AC204" s="78"/>
      <c r="AD204" s="79"/>
      <c r="AE204" s="217"/>
      <c r="AF204" s="78"/>
      <c r="AG204" s="78"/>
      <c r="AH204" s="79"/>
      <c r="AI204" s="218"/>
      <c r="AJ204" s="78"/>
      <c r="AK204" s="78"/>
      <c r="AL204" s="78"/>
      <c r="AM204" s="78"/>
      <c r="AN204" s="79"/>
      <c r="AO204" s="217"/>
      <c r="AP204" s="78"/>
      <c r="AQ204" s="79"/>
      <c r="AR204" s="218"/>
      <c r="AS204" s="78"/>
      <c r="AT204" s="79"/>
      <c r="AU204" s="219"/>
      <c r="AV204" s="78"/>
      <c r="AW204" s="79"/>
      <c r="AX204" s="220"/>
      <c r="AY204" s="79"/>
      <c r="AZ204" s="38"/>
      <c r="BA204" s="39"/>
      <c r="BB204" s="38"/>
      <c r="BC204" s="39"/>
      <c r="BD204" s="38"/>
      <c r="BE204" s="39"/>
      <c r="BF204" s="38"/>
      <c r="BG204" s="39"/>
      <c r="BH204" s="38"/>
      <c r="BI204" s="42"/>
      <c r="BJ204" s="43"/>
      <c r="BK204" s="42"/>
      <c r="BL204" s="43"/>
      <c r="BM204" s="42"/>
      <c r="BN204" s="43"/>
      <c r="BO204" s="42"/>
      <c r="BP204" s="43"/>
      <c r="BQ204" s="42"/>
      <c r="BR204" s="221"/>
      <c r="BS204" s="78"/>
      <c r="BT204" s="78"/>
      <c r="BU204" s="78"/>
      <c r="BV204" s="78"/>
      <c r="BW204" s="78"/>
      <c r="BX204" s="78"/>
      <c r="BY204" s="78"/>
      <c r="BZ204" s="78"/>
      <c r="CA204" s="78"/>
      <c r="CB204" s="78"/>
      <c r="CC204" s="78"/>
      <c r="CD204" s="78"/>
      <c r="CE204" s="79"/>
    </row>
    <row r="205" spans="1:83" ht="34.5" customHeight="1" x14ac:dyDescent="0.2">
      <c r="A205" s="29">
        <f t="shared" si="0"/>
        <v>194</v>
      </c>
      <c r="B205" s="222"/>
      <c r="C205" s="79"/>
      <c r="D205" s="223"/>
      <c r="E205" s="78"/>
      <c r="F205" s="78"/>
      <c r="G205" s="78"/>
      <c r="H205" s="79"/>
      <c r="I205" s="218"/>
      <c r="J205" s="78"/>
      <c r="K205" s="78"/>
      <c r="L205" s="78"/>
      <c r="M205" s="78"/>
      <c r="N205" s="78"/>
      <c r="O205" s="78"/>
      <c r="P205" s="79"/>
      <c r="Q205" s="217"/>
      <c r="R205" s="78"/>
      <c r="S205" s="78"/>
      <c r="T205" s="78"/>
      <c r="U205" s="78"/>
      <c r="V205" s="78"/>
      <c r="W205" s="78"/>
      <c r="X205" s="78"/>
      <c r="Y205" s="78"/>
      <c r="Z205" s="79"/>
      <c r="AA205" s="218"/>
      <c r="AB205" s="78"/>
      <c r="AC205" s="78"/>
      <c r="AD205" s="79"/>
      <c r="AE205" s="217"/>
      <c r="AF205" s="78"/>
      <c r="AG205" s="78"/>
      <c r="AH205" s="79"/>
      <c r="AI205" s="218"/>
      <c r="AJ205" s="78"/>
      <c r="AK205" s="78"/>
      <c r="AL205" s="78"/>
      <c r="AM205" s="78"/>
      <c r="AN205" s="79"/>
      <c r="AO205" s="217"/>
      <c r="AP205" s="78"/>
      <c r="AQ205" s="79"/>
      <c r="AR205" s="218"/>
      <c r="AS205" s="78"/>
      <c r="AT205" s="79"/>
      <c r="AU205" s="219"/>
      <c r="AV205" s="78"/>
      <c r="AW205" s="79"/>
      <c r="AX205" s="220"/>
      <c r="AY205" s="79"/>
      <c r="AZ205" s="38"/>
      <c r="BA205" s="39"/>
      <c r="BB205" s="38"/>
      <c r="BC205" s="39"/>
      <c r="BD205" s="38"/>
      <c r="BE205" s="39"/>
      <c r="BF205" s="38"/>
      <c r="BG205" s="39"/>
      <c r="BH205" s="38"/>
      <c r="BI205" s="42"/>
      <c r="BJ205" s="43"/>
      <c r="BK205" s="42"/>
      <c r="BL205" s="43"/>
      <c r="BM205" s="42"/>
      <c r="BN205" s="43"/>
      <c r="BO205" s="42"/>
      <c r="BP205" s="43"/>
      <c r="BQ205" s="42"/>
      <c r="BR205" s="221"/>
      <c r="BS205" s="78"/>
      <c r="BT205" s="78"/>
      <c r="BU205" s="78"/>
      <c r="BV205" s="78"/>
      <c r="BW205" s="78"/>
      <c r="BX205" s="78"/>
      <c r="BY205" s="78"/>
      <c r="BZ205" s="78"/>
      <c r="CA205" s="78"/>
      <c r="CB205" s="78"/>
      <c r="CC205" s="78"/>
      <c r="CD205" s="78"/>
      <c r="CE205" s="79"/>
    </row>
    <row r="206" spans="1:83" ht="34.5" customHeight="1" x14ac:dyDescent="0.2">
      <c r="A206" s="29">
        <f t="shared" si="0"/>
        <v>195</v>
      </c>
      <c r="B206" s="222"/>
      <c r="C206" s="79"/>
      <c r="D206" s="223"/>
      <c r="E206" s="78"/>
      <c r="F206" s="78"/>
      <c r="G206" s="78"/>
      <c r="H206" s="79"/>
      <c r="I206" s="218"/>
      <c r="J206" s="78"/>
      <c r="K206" s="78"/>
      <c r="L206" s="78"/>
      <c r="M206" s="78"/>
      <c r="N206" s="78"/>
      <c r="O206" s="78"/>
      <c r="P206" s="79"/>
      <c r="Q206" s="217"/>
      <c r="R206" s="78"/>
      <c r="S206" s="78"/>
      <c r="T206" s="78"/>
      <c r="U206" s="78"/>
      <c r="V206" s="78"/>
      <c r="W206" s="78"/>
      <c r="X206" s="78"/>
      <c r="Y206" s="78"/>
      <c r="Z206" s="79"/>
      <c r="AA206" s="218"/>
      <c r="AB206" s="78"/>
      <c r="AC206" s="78"/>
      <c r="AD206" s="79"/>
      <c r="AE206" s="217"/>
      <c r="AF206" s="78"/>
      <c r="AG206" s="78"/>
      <c r="AH206" s="79"/>
      <c r="AI206" s="218"/>
      <c r="AJ206" s="78"/>
      <c r="AK206" s="78"/>
      <c r="AL206" s="78"/>
      <c r="AM206" s="78"/>
      <c r="AN206" s="79"/>
      <c r="AO206" s="217"/>
      <c r="AP206" s="78"/>
      <c r="AQ206" s="79"/>
      <c r="AR206" s="218"/>
      <c r="AS206" s="78"/>
      <c r="AT206" s="79"/>
      <c r="AU206" s="219"/>
      <c r="AV206" s="78"/>
      <c r="AW206" s="79"/>
      <c r="AX206" s="220"/>
      <c r="AY206" s="79"/>
      <c r="AZ206" s="38"/>
      <c r="BA206" s="39"/>
      <c r="BB206" s="38"/>
      <c r="BC206" s="39"/>
      <c r="BD206" s="38"/>
      <c r="BE206" s="39"/>
      <c r="BF206" s="38"/>
      <c r="BG206" s="39"/>
      <c r="BH206" s="38"/>
      <c r="BI206" s="42"/>
      <c r="BJ206" s="43"/>
      <c r="BK206" s="42"/>
      <c r="BL206" s="43"/>
      <c r="BM206" s="42"/>
      <c r="BN206" s="43"/>
      <c r="BO206" s="42"/>
      <c r="BP206" s="43"/>
      <c r="BQ206" s="42"/>
      <c r="BR206" s="221"/>
      <c r="BS206" s="78"/>
      <c r="BT206" s="78"/>
      <c r="BU206" s="78"/>
      <c r="BV206" s="78"/>
      <c r="BW206" s="78"/>
      <c r="BX206" s="78"/>
      <c r="BY206" s="78"/>
      <c r="BZ206" s="78"/>
      <c r="CA206" s="78"/>
      <c r="CB206" s="78"/>
      <c r="CC206" s="78"/>
      <c r="CD206" s="78"/>
      <c r="CE206" s="79"/>
    </row>
    <row r="207" spans="1:83" ht="34.5" customHeight="1" x14ac:dyDescent="0.2">
      <c r="A207" s="29">
        <f t="shared" si="0"/>
        <v>196</v>
      </c>
      <c r="B207" s="222"/>
      <c r="C207" s="79"/>
      <c r="D207" s="223"/>
      <c r="E207" s="78"/>
      <c r="F207" s="78"/>
      <c r="G207" s="78"/>
      <c r="H207" s="79"/>
      <c r="I207" s="218"/>
      <c r="J207" s="78"/>
      <c r="K207" s="78"/>
      <c r="L207" s="78"/>
      <c r="M207" s="78"/>
      <c r="N207" s="78"/>
      <c r="O207" s="78"/>
      <c r="P207" s="79"/>
      <c r="Q207" s="217"/>
      <c r="R207" s="78"/>
      <c r="S207" s="78"/>
      <c r="T207" s="78"/>
      <c r="U207" s="78"/>
      <c r="V207" s="78"/>
      <c r="W207" s="78"/>
      <c r="X207" s="78"/>
      <c r="Y207" s="78"/>
      <c r="Z207" s="79"/>
      <c r="AA207" s="218"/>
      <c r="AB207" s="78"/>
      <c r="AC207" s="78"/>
      <c r="AD207" s="79"/>
      <c r="AE207" s="217"/>
      <c r="AF207" s="78"/>
      <c r="AG207" s="78"/>
      <c r="AH207" s="79"/>
      <c r="AI207" s="218"/>
      <c r="AJ207" s="78"/>
      <c r="AK207" s="78"/>
      <c r="AL207" s="78"/>
      <c r="AM207" s="78"/>
      <c r="AN207" s="79"/>
      <c r="AO207" s="217"/>
      <c r="AP207" s="78"/>
      <c r="AQ207" s="79"/>
      <c r="AR207" s="218"/>
      <c r="AS207" s="78"/>
      <c r="AT207" s="79"/>
      <c r="AU207" s="219"/>
      <c r="AV207" s="78"/>
      <c r="AW207" s="79"/>
      <c r="AX207" s="220"/>
      <c r="AY207" s="79"/>
      <c r="AZ207" s="38"/>
      <c r="BA207" s="39"/>
      <c r="BB207" s="38"/>
      <c r="BC207" s="39"/>
      <c r="BD207" s="38"/>
      <c r="BE207" s="39"/>
      <c r="BF207" s="38"/>
      <c r="BG207" s="39"/>
      <c r="BH207" s="38"/>
      <c r="BI207" s="42"/>
      <c r="BJ207" s="43"/>
      <c r="BK207" s="42"/>
      <c r="BL207" s="43"/>
      <c r="BM207" s="42"/>
      <c r="BN207" s="43"/>
      <c r="BO207" s="42"/>
      <c r="BP207" s="43"/>
      <c r="BQ207" s="42"/>
      <c r="BR207" s="221"/>
      <c r="BS207" s="78"/>
      <c r="BT207" s="78"/>
      <c r="BU207" s="78"/>
      <c r="BV207" s="78"/>
      <c r="BW207" s="78"/>
      <c r="BX207" s="78"/>
      <c r="BY207" s="78"/>
      <c r="BZ207" s="78"/>
      <c r="CA207" s="78"/>
      <c r="CB207" s="78"/>
      <c r="CC207" s="78"/>
      <c r="CD207" s="78"/>
      <c r="CE207" s="79"/>
    </row>
    <row r="208" spans="1:83" ht="34.5" customHeight="1" x14ac:dyDescent="0.2">
      <c r="A208" s="29">
        <f t="shared" si="0"/>
        <v>197</v>
      </c>
      <c r="B208" s="222"/>
      <c r="C208" s="79"/>
      <c r="D208" s="223"/>
      <c r="E208" s="78"/>
      <c r="F208" s="78"/>
      <c r="G208" s="78"/>
      <c r="H208" s="79"/>
      <c r="I208" s="218"/>
      <c r="J208" s="78"/>
      <c r="K208" s="78"/>
      <c r="L208" s="78"/>
      <c r="M208" s="78"/>
      <c r="N208" s="78"/>
      <c r="O208" s="78"/>
      <c r="P208" s="79"/>
      <c r="Q208" s="217"/>
      <c r="R208" s="78"/>
      <c r="S208" s="78"/>
      <c r="T208" s="78"/>
      <c r="U208" s="78"/>
      <c r="V208" s="78"/>
      <c r="W208" s="78"/>
      <c r="X208" s="78"/>
      <c r="Y208" s="78"/>
      <c r="Z208" s="79"/>
      <c r="AA208" s="218"/>
      <c r="AB208" s="78"/>
      <c r="AC208" s="78"/>
      <c r="AD208" s="79"/>
      <c r="AE208" s="217"/>
      <c r="AF208" s="78"/>
      <c r="AG208" s="78"/>
      <c r="AH208" s="79"/>
      <c r="AI208" s="218"/>
      <c r="AJ208" s="78"/>
      <c r="AK208" s="78"/>
      <c r="AL208" s="78"/>
      <c r="AM208" s="78"/>
      <c r="AN208" s="79"/>
      <c r="AO208" s="217"/>
      <c r="AP208" s="78"/>
      <c r="AQ208" s="79"/>
      <c r="AR208" s="218"/>
      <c r="AS208" s="78"/>
      <c r="AT208" s="79"/>
      <c r="AU208" s="219"/>
      <c r="AV208" s="78"/>
      <c r="AW208" s="79"/>
      <c r="AX208" s="220"/>
      <c r="AY208" s="79"/>
      <c r="AZ208" s="38"/>
      <c r="BA208" s="39"/>
      <c r="BB208" s="38"/>
      <c r="BC208" s="39"/>
      <c r="BD208" s="38"/>
      <c r="BE208" s="39"/>
      <c r="BF208" s="38"/>
      <c r="BG208" s="39"/>
      <c r="BH208" s="38"/>
      <c r="BI208" s="42"/>
      <c r="BJ208" s="43"/>
      <c r="BK208" s="42"/>
      <c r="BL208" s="43"/>
      <c r="BM208" s="42"/>
      <c r="BN208" s="43"/>
      <c r="BO208" s="42"/>
      <c r="BP208" s="43"/>
      <c r="BQ208" s="42"/>
      <c r="BR208" s="221"/>
      <c r="BS208" s="78"/>
      <c r="BT208" s="78"/>
      <c r="BU208" s="78"/>
      <c r="BV208" s="78"/>
      <c r="BW208" s="78"/>
      <c r="BX208" s="78"/>
      <c r="BY208" s="78"/>
      <c r="BZ208" s="78"/>
      <c r="CA208" s="78"/>
      <c r="CB208" s="78"/>
      <c r="CC208" s="78"/>
      <c r="CD208" s="78"/>
      <c r="CE208" s="79"/>
    </row>
    <row r="209" spans="1:83" ht="34.5" customHeight="1" x14ac:dyDescent="0.2">
      <c r="A209" s="29">
        <f t="shared" si="0"/>
        <v>198</v>
      </c>
      <c r="B209" s="222"/>
      <c r="C209" s="79"/>
      <c r="D209" s="223"/>
      <c r="E209" s="78"/>
      <c r="F209" s="78"/>
      <c r="G209" s="78"/>
      <c r="H209" s="79"/>
      <c r="I209" s="218"/>
      <c r="J209" s="78"/>
      <c r="K209" s="78"/>
      <c r="L209" s="78"/>
      <c r="M209" s="78"/>
      <c r="N209" s="78"/>
      <c r="O209" s="78"/>
      <c r="P209" s="79"/>
      <c r="Q209" s="217"/>
      <c r="R209" s="78"/>
      <c r="S209" s="78"/>
      <c r="T209" s="78"/>
      <c r="U209" s="78"/>
      <c r="V209" s="78"/>
      <c r="W209" s="78"/>
      <c r="X209" s="78"/>
      <c r="Y209" s="78"/>
      <c r="Z209" s="79"/>
      <c r="AA209" s="218"/>
      <c r="AB209" s="78"/>
      <c r="AC209" s="78"/>
      <c r="AD209" s="79"/>
      <c r="AE209" s="217"/>
      <c r="AF209" s="78"/>
      <c r="AG209" s="78"/>
      <c r="AH209" s="79"/>
      <c r="AI209" s="218"/>
      <c r="AJ209" s="78"/>
      <c r="AK209" s="78"/>
      <c r="AL209" s="78"/>
      <c r="AM209" s="78"/>
      <c r="AN209" s="79"/>
      <c r="AO209" s="217"/>
      <c r="AP209" s="78"/>
      <c r="AQ209" s="79"/>
      <c r="AR209" s="218"/>
      <c r="AS209" s="78"/>
      <c r="AT209" s="79"/>
      <c r="AU209" s="219"/>
      <c r="AV209" s="78"/>
      <c r="AW209" s="79"/>
      <c r="AX209" s="220"/>
      <c r="AY209" s="79"/>
      <c r="AZ209" s="38"/>
      <c r="BA209" s="39"/>
      <c r="BB209" s="38"/>
      <c r="BC209" s="39"/>
      <c r="BD209" s="38"/>
      <c r="BE209" s="39"/>
      <c r="BF209" s="38"/>
      <c r="BG209" s="39"/>
      <c r="BH209" s="38"/>
      <c r="BI209" s="42"/>
      <c r="BJ209" s="43"/>
      <c r="BK209" s="42"/>
      <c r="BL209" s="43"/>
      <c r="BM209" s="42"/>
      <c r="BN209" s="43"/>
      <c r="BO209" s="42"/>
      <c r="BP209" s="43"/>
      <c r="BQ209" s="42"/>
      <c r="BR209" s="221"/>
      <c r="BS209" s="78"/>
      <c r="BT209" s="78"/>
      <c r="BU209" s="78"/>
      <c r="BV209" s="78"/>
      <c r="BW209" s="78"/>
      <c r="BX209" s="78"/>
      <c r="BY209" s="78"/>
      <c r="BZ209" s="78"/>
      <c r="CA209" s="78"/>
      <c r="CB209" s="78"/>
      <c r="CC209" s="78"/>
      <c r="CD209" s="78"/>
      <c r="CE209" s="79"/>
    </row>
    <row r="210" spans="1:83" ht="34.5" customHeight="1" x14ac:dyDescent="0.2">
      <c r="A210" s="29">
        <f t="shared" si="0"/>
        <v>199</v>
      </c>
      <c r="B210" s="222"/>
      <c r="C210" s="79"/>
      <c r="D210" s="223"/>
      <c r="E210" s="78"/>
      <c r="F210" s="78"/>
      <c r="G210" s="78"/>
      <c r="H210" s="79"/>
      <c r="I210" s="218"/>
      <c r="J210" s="78"/>
      <c r="K210" s="78"/>
      <c r="L210" s="78"/>
      <c r="M210" s="78"/>
      <c r="N210" s="78"/>
      <c r="O210" s="78"/>
      <c r="P210" s="79"/>
      <c r="Q210" s="217"/>
      <c r="R210" s="78"/>
      <c r="S210" s="78"/>
      <c r="T210" s="78"/>
      <c r="U210" s="78"/>
      <c r="V210" s="78"/>
      <c r="W210" s="78"/>
      <c r="X210" s="78"/>
      <c r="Y210" s="78"/>
      <c r="Z210" s="79"/>
      <c r="AA210" s="218"/>
      <c r="AB210" s="78"/>
      <c r="AC210" s="78"/>
      <c r="AD210" s="79"/>
      <c r="AE210" s="217"/>
      <c r="AF210" s="78"/>
      <c r="AG210" s="78"/>
      <c r="AH210" s="79"/>
      <c r="AI210" s="218"/>
      <c r="AJ210" s="78"/>
      <c r="AK210" s="78"/>
      <c r="AL210" s="78"/>
      <c r="AM210" s="78"/>
      <c r="AN210" s="79"/>
      <c r="AO210" s="217"/>
      <c r="AP210" s="78"/>
      <c r="AQ210" s="79"/>
      <c r="AR210" s="218"/>
      <c r="AS210" s="78"/>
      <c r="AT210" s="79"/>
      <c r="AU210" s="219"/>
      <c r="AV210" s="78"/>
      <c r="AW210" s="79"/>
      <c r="AX210" s="220"/>
      <c r="AY210" s="79"/>
      <c r="AZ210" s="38"/>
      <c r="BA210" s="39"/>
      <c r="BB210" s="38"/>
      <c r="BC210" s="39"/>
      <c r="BD210" s="38"/>
      <c r="BE210" s="39"/>
      <c r="BF210" s="38"/>
      <c r="BG210" s="39"/>
      <c r="BH210" s="38"/>
      <c r="BI210" s="42"/>
      <c r="BJ210" s="43"/>
      <c r="BK210" s="42"/>
      <c r="BL210" s="43"/>
      <c r="BM210" s="42"/>
      <c r="BN210" s="43"/>
      <c r="BO210" s="42"/>
      <c r="BP210" s="43"/>
      <c r="BQ210" s="42"/>
      <c r="BR210" s="221"/>
      <c r="BS210" s="78"/>
      <c r="BT210" s="78"/>
      <c r="BU210" s="78"/>
      <c r="BV210" s="78"/>
      <c r="BW210" s="78"/>
      <c r="BX210" s="78"/>
      <c r="BY210" s="78"/>
      <c r="BZ210" s="78"/>
      <c r="CA210" s="78"/>
      <c r="CB210" s="78"/>
      <c r="CC210" s="78"/>
      <c r="CD210" s="78"/>
      <c r="CE210" s="79"/>
    </row>
    <row r="211" spans="1:83" ht="34.5" customHeight="1" x14ac:dyDescent="0.2">
      <c r="A211" s="29">
        <f t="shared" si="0"/>
        <v>200</v>
      </c>
      <c r="B211" s="222"/>
      <c r="C211" s="79"/>
      <c r="D211" s="223"/>
      <c r="E211" s="78"/>
      <c r="F211" s="78"/>
      <c r="G211" s="78"/>
      <c r="H211" s="79"/>
      <c r="I211" s="218"/>
      <c r="J211" s="78"/>
      <c r="K211" s="78"/>
      <c r="L211" s="78"/>
      <c r="M211" s="78"/>
      <c r="N211" s="78"/>
      <c r="O211" s="78"/>
      <c r="P211" s="79"/>
      <c r="Q211" s="217"/>
      <c r="R211" s="78"/>
      <c r="S211" s="78"/>
      <c r="T211" s="78"/>
      <c r="U211" s="78"/>
      <c r="V211" s="78"/>
      <c r="W211" s="78"/>
      <c r="X211" s="78"/>
      <c r="Y211" s="78"/>
      <c r="Z211" s="79"/>
      <c r="AA211" s="218"/>
      <c r="AB211" s="78"/>
      <c r="AC211" s="78"/>
      <c r="AD211" s="79"/>
      <c r="AE211" s="217"/>
      <c r="AF211" s="78"/>
      <c r="AG211" s="78"/>
      <c r="AH211" s="79"/>
      <c r="AI211" s="218"/>
      <c r="AJ211" s="78"/>
      <c r="AK211" s="78"/>
      <c r="AL211" s="78"/>
      <c r="AM211" s="78"/>
      <c r="AN211" s="79"/>
      <c r="AO211" s="217"/>
      <c r="AP211" s="78"/>
      <c r="AQ211" s="79"/>
      <c r="AR211" s="218"/>
      <c r="AS211" s="78"/>
      <c r="AT211" s="79"/>
      <c r="AU211" s="219"/>
      <c r="AV211" s="78"/>
      <c r="AW211" s="79"/>
      <c r="AX211" s="220"/>
      <c r="AY211" s="79"/>
      <c r="AZ211" s="38"/>
      <c r="BA211" s="39"/>
      <c r="BB211" s="38"/>
      <c r="BC211" s="39"/>
      <c r="BD211" s="38"/>
      <c r="BE211" s="39"/>
      <c r="BF211" s="38"/>
      <c r="BG211" s="39"/>
      <c r="BH211" s="38"/>
      <c r="BI211" s="42"/>
      <c r="BJ211" s="43"/>
      <c r="BK211" s="42"/>
      <c r="BL211" s="43"/>
      <c r="BM211" s="42"/>
      <c r="BN211" s="43"/>
      <c r="BO211" s="42"/>
      <c r="BP211" s="43"/>
      <c r="BQ211" s="42"/>
      <c r="BR211" s="221"/>
      <c r="BS211" s="78"/>
      <c r="BT211" s="78"/>
      <c r="BU211" s="78"/>
      <c r="BV211" s="78"/>
      <c r="BW211" s="78"/>
      <c r="BX211" s="78"/>
      <c r="BY211" s="78"/>
      <c r="BZ211" s="78"/>
      <c r="CA211" s="78"/>
      <c r="CB211" s="78"/>
      <c r="CC211" s="78"/>
      <c r="CD211" s="78"/>
      <c r="CE211" s="79"/>
    </row>
    <row r="212" spans="1:83" ht="34.5" customHeight="1" x14ac:dyDescent="0.2">
      <c r="A212" s="29">
        <f t="shared" si="0"/>
        <v>201</v>
      </c>
      <c r="B212" s="222"/>
      <c r="C212" s="79"/>
      <c r="D212" s="223"/>
      <c r="E212" s="78"/>
      <c r="F212" s="78"/>
      <c r="G212" s="78"/>
      <c r="H212" s="79"/>
      <c r="I212" s="218"/>
      <c r="J212" s="78"/>
      <c r="K212" s="78"/>
      <c r="L212" s="78"/>
      <c r="M212" s="78"/>
      <c r="N212" s="78"/>
      <c r="O212" s="78"/>
      <c r="P212" s="79"/>
      <c r="Q212" s="217"/>
      <c r="R212" s="78"/>
      <c r="S212" s="78"/>
      <c r="T212" s="78"/>
      <c r="U212" s="78"/>
      <c r="V212" s="78"/>
      <c r="W212" s="78"/>
      <c r="X212" s="78"/>
      <c r="Y212" s="78"/>
      <c r="Z212" s="79"/>
      <c r="AA212" s="218"/>
      <c r="AB212" s="78"/>
      <c r="AC212" s="78"/>
      <c r="AD212" s="79"/>
      <c r="AE212" s="217"/>
      <c r="AF212" s="78"/>
      <c r="AG212" s="78"/>
      <c r="AH212" s="79"/>
      <c r="AI212" s="218"/>
      <c r="AJ212" s="78"/>
      <c r="AK212" s="78"/>
      <c r="AL212" s="78"/>
      <c r="AM212" s="78"/>
      <c r="AN212" s="79"/>
      <c r="AO212" s="217"/>
      <c r="AP212" s="78"/>
      <c r="AQ212" s="79"/>
      <c r="AR212" s="218"/>
      <c r="AS212" s="78"/>
      <c r="AT212" s="79"/>
      <c r="AU212" s="219"/>
      <c r="AV212" s="78"/>
      <c r="AW212" s="79"/>
      <c r="AX212" s="220"/>
      <c r="AY212" s="79"/>
      <c r="AZ212" s="38"/>
      <c r="BA212" s="39"/>
      <c r="BB212" s="38"/>
      <c r="BC212" s="39"/>
      <c r="BD212" s="38"/>
      <c r="BE212" s="39"/>
      <c r="BF212" s="38"/>
      <c r="BG212" s="39"/>
      <c r="BH212" s="38"/>
      <c r="BI212" s="42"/>
      <c r="BJ212" s="43"/>
      <c r="BK212" s="42"/>
      <c r="BL212" s="43"/>
      <c r="BM212" s="42"/>
      <c r="BN212" s="43"/>
      <c r="BO212" s="42"/>
      <c r="BP212" s="43"/>
      <c r="BQ212" s="42"/>
      <c r="BR212" s="221"/>
      <c r="BS212" s="78"/>
      <c r="BT212" s="78"/>
      <c r="BU212" s="78"/>
      <c r="BV212" s="78"/>
      <c r="BW212" s="78"/>
      <c r="BX212" s="78"/>
      <c r="BY212" s="78"/>
      <c r="BZ212" s="78"/>
      <c r="CA212" s="78"/>
      <c r="CB212" s="78"/>
      <c r="CC212" s="78"/>
      <c r="CD212" s="78"/>
      <c r="CE212" s="79"/>
    </row>
    <row r="213" spans="1:83" ht="34.5" customHeight="1" x14ac:dyDescent="0.2">
      <c r="A213" s="29">
        <f t="shared" si="0"/>
        <v>202</v>
      </c>
      <c r="B213" s="222"/>
      <c r="C213" s="79"/>
      <c r="D213" s="223"/>
      <c r="E213" s="78"/>
      <c r="F213" s="78"/>
      <c r="G213" s="78"/>
      <c r="H213" s="79"/>
      <c r="I213" s="218"/>
      <c r="J213" s="78"/>
      <c r="K213" s="78"/>
      <c r="L213" s="78"/>
      <c r="M213" s="78"/>
      <c r="N213" s="78"/>
      <c r="O213" s="78"/>
      <c r="P213" s="79"/>
      <c r="Q213" s="217"/>
      <c r="R213" s="78"/>
      <c r="S213" s="78"/>
      <c r="T213" s="78"/>
      <c r="U213" s="78"/>
      <c r="V213" s="78"/>
      <c r="W213" s="78"/>
      <c r="X213" s="78"/>
      <c r="Y213" s="78"/>
      <c r="Z213" s="79"/>
      <c r="AA213" s="218"/>
      <c r="AB213" s="78"/>
      <c r="AC213" s="78"/>
      <c r="AD213" s="79"/>
      <c r="AE213" s="217"/>
      <c r="AF213" s="78"/>
      <c r="AG213" s="78"/>
      <c r="AH213" s="79"/>
      <c r="AI213" s="218"/>
      <c r="AJ213" s="78"/>
      <c r="AK213" s="78"/>
      <c r="AL213" s="78"/>
      <c r="AM213" s="78"/>
      <c r="AN213" s="79"/>
      <c r="AO213" s="217"/>
      <c r="AP213" s="78"/>
      <c r="AQ213" s="79"/>
      <c r="AR213" s="218"/>
      <c r="AS213" s="78"/>
      <c r="AT213" s="79"/>
      <c r="AU213" s="219"/>
      <c r="AV213" s="78"/>
      <c r="AW213" s="79"/>
      <c r="AX213" s="220"/>
      <c r="AY213" s="79"/>
      <c r="AZ213" s="38"/>
      <c r="BA213" s="39"/>
      <c r="BB213" s="38"/>
      <c r="BC213" s="39"/>
      <c r="BD213" s="38"/>
      <c r="BE213" s="39"/>
      <c r="BF213" s="38"/>
      <c r="BG213" s="39"/>
      <c r="BH213" s="38"/>
      <c r="BI213" s="42"/>
      <c r="BJ213" s="43"/>
      <c r="BK213" s="42"/>
      <c r="BL213" s="43"/>
      <c r="BM213" s="42"/>
      <c r="BN213" s="43"/>
      <c r="BO213" s="42"/>
      <c r="BP213" s="43"/>
      <c r="BQ213" s="42"/>
      <c r="BR213" s="221"/>
      <c r="BS213" s="78"/>
      <c r="BT213" s="78"/>
      <c r="BU213" s="78"/>
      <c r="BV213" s="78"/>
      <c r="BW213" s="78"/>
      <c r="BX213" s="78"/>
      <c r="BY213" s="78"/>
      <c r="BZ213" s="78"/>
      <c r="CA213" s="78"/>
      <c r="CB213" s="78"/>
      <c r="CC213" s="78"/>
      <c r="CD213" s="78"/>
      <c r="CE213" s="79"/>
    </row>
    <row r="214" spans="1:83" ht="34.5" customHeight="1" x14ac:dyDescent="0.2">
      <c r="A214" s="29">
        <f t="shared" si="0"/>
        <v>203</v>
      </c>
      <c r="B214" s="222"/>
      <c r="C214" s="79"/>
      <c r="D214" s="223"/>
      <c r="E214" s="78"/>
      <c r="F214" s="78"/>
      <c r="G214" s="78"/>
      <c r="H214" s="79"/>
      <c r="I214" s="218"/>
      <c r="J214" s="78"/>
      <c r="K214" s="78"/>
      <c r="L214" s="78"/>
      <c r="M214" s="78"/>
      <c r="N214" s="78"/>
      <c r="O214" s="78"/>
      <c r="P214" s="79"/>
      <c r="Q214" s="217"/>
      <c r="R214" s="78"/>
      <c r="S214" s="78"/>
      <c r="T214" s="78"/>
      <c r="U214" s="78"/>
      <c r="V214" s="78"/>
      <c r="W214" s="78"/>
      <c r="X214" s="78"/>
      <c r="Y214" s="78"/>
      <c r="Z214" s="79"/>
      <c r="AA214" s="218"/>
      <c r="AB214" s="78"/>
      <c r="AC214" s="78"/>
      <c r="AD214" s="79"/>
      <c r="AE214" s="217"/>
      <c r="AF214" s="78"/>
      <c r="AG214" s="78"/>
      <c r="AH214" s="79"/>
      <c r="AI214" s="218"/>
      <c r="AJ214" s="78"/>
      <c r="AK214" s="78"/>
      <c r="AL214" s="78"/>
      <c r="AM214" s="78"/>
      <c r="AN214" s="79"/>
      <c r="AO214" s="217"/>
      <c r="AP214" s="78"/>
      <c r="AQ214" s="79"/>
      <c r="AR214" s="218"/>
      <c r="AS214" s="78"/>
      <c r="AT214" s="79"/>
      <c r="AU214" s="219"/>
      <c r="AV214" s="78"/>
      <c r="AW214" s="79"/>
      <c r="AX214" s="220"/>
      <c r="AY214" s="79"/>
      <c r="AZ214" s="38"/>
      <c r="BA214" s="39"/>
      <c r="BB214" s="38"/>
      <c r="BC214" s="39"/>
      <c r="BD214" s="38"/>
      <c r="BE214" s="39"/>
      <c r="BF214" s="38"/>
      <c r="BG214" s="39"/>
      <c r="BH214" s="38"/>
      <c r="BI214" s="42"/>
      <c r="BJ214" s="43"/>
      <c r="BK214" s="42"/>
      <c r="BL214" s="43"/>
      <c r="BM214" s="42"/>
      <c r="BN214" s="43"/>
      <c r="BO214" s="42"/>
      <c r="BP214" s="43"/>
      <c r="BQ214" s="42"/>
      <c r="BR214" s="221"/>
      <c r="BS214" s="78"/>
      <c r="BT214" s="78"/>
      <c r="BU214" s="78"/>
      <c r="BV214" s="78"/>
      <c r="BW214" s="78"/>
      <c r="BX214" s="78"/>
      <c r="BY214" s="78"/>
      <c r="BZ214" s="78"/>
      <c r="CA214" s="78"/>
      <c r="CB214" s="78"/>
      <c r="CC214" s="78"/>
      <c r="CD214" s="78"/>
      <c r="CE214" s="79"/>
    </row>
    <row r="215" spans="1:83" ht="34.5" customHeight="1" x14ac:dyDescent="0.2">
      <c r="A215" s="29">
        <f t="shared" si="0"/>
        <v>204</v>
      </c>
      <c r="B215" s="222"/>
      <c r="C215" s="79"/>
      <c r="D215" s="223"/>
      <c r="E215" s="78"/>
      <c r="F215" s="78"/>
      <c r="G215" s="78"/>
      <c r="H215" s="79"/>
      <c r="I215" s="218"/>
      <c r="J215" s="78"/>
      <c r="K215" s="78"/>
      <c r="L215" s="78"/>
      <c r="M215" s="78"/>
      <c r="N215" s="78"/>
      <c r="O215" s="78"/>
      <c r="P215" s="79"/>
      <c r="Q215" s="217"/>
      <c r="R215" s="78"/>
      <c r="S215" s="78"/>
      <c r="T215" s="78"/>
      <c r="U215" s="78"/>
      <c r="V215" s="78"/>
      <c r="W215" s="78"/>
      <c r="X215" s="78"/>
      <c r="Y215" s="78"/>
      <c r="Z215" s="79"/>
      <c r="AA215" s="218"/>
      <c r="AB215" s="78"/>
      <c r="AC215" s="78"/>
      <c r="AD215" s="79"/>
      <c r="AE215" s="217"/>
      <c r="AF215" s="78"/>
      <c r="AG215" s="78"/>
      <c r="AH215" s="79"/>
      <c r="AI215" s="218"/>
      <c r="AJ215" s="78"/>
      <c r="AK215" s="78"/>
      <c r="AL215" s="78"/>
      <c r="AM215" s="78"/>
      <c r="AN215" s="79"/>
      <c r="AO215" s="217"/>
      <c r="AP215" s="78"/>
      <c r="AQ215" s="79"/>
      <c r="AR215" s="218"/>
      <c r="AS215" s="78"/>
      <c r="AT215" s="79"/>
      <c r="AU215" s="219"/>
      <c r="AV215" s="78"/>
      <c r="AW215" s="79"/>
      <c r="AX215" s="220"/>
      <c r="AY215" s="79"/>
      <c r="AZ215" s="38"/>
      <c r="BA215" s="39"/>
      <c r="BB215" s="38"/>
      <c r="BC215" s="39"/>
      <c r="BD215" s="38"/>
      <c r="BE215" s="39"/>
      <c r="BF215" s="38"/>
      <c r="BG215" s="39"/>
      <c r="BH215" s="38"/>
      <c r="BI215" s="42"/>
      <c r="BJ215" s="43"/>
      <c r="BK215" s="42"/>
      <c r="BL215" s="43"/>
      <c r="BM215" s="42"/>
      <c r="BN215" s="43"/>
      <c r="BO215" s="42"/>
      <c r="BP215" s="43"/>
      <c r="BQ215" s="42"/>
      <c r="BR215" s="221"/>
      <c r="BS215" s="78"/>
      <c r="BT215" s="78"/>
      <c r="BU215" s="78"/>
      <c r="BV215" s="78"/>
      <c r="BW215" s="78"/>
      <c r="BX215" s="78"/>
      <c r="BY215" s="78"/>
      <c r="BZ215" s="78"/>
      <c r="CA215" s="78"/>
      <c r="CB215" s="78"/>
      <c r="CC215" s="78"/>
      <c r="CD215" s="78"/>
      <c r="CE215" s="79"/>
    </row>
    <row r="216" spans="1:83" ht="34.5" customHeight="1" x14ac:dyDescent="0.2">
      <c r="A216" s="29">
        <f t="shared" si="0"/>
        <v>205</v>
      </c>
      <c r="B216" s="222"/>
      <c r="C216" s="79"/>
      <c r="D216" s="223"/>
      <c r="E216" s="78"/>
      <c r="F216" s="78"/>
      <c r="G216" s="78"/>
      <c r="H216" s="79"/>
      <c r="I216" s="218"/>
      <c r="J216" s="78"/>
      <c r="K216" s="78"/>
      <c r="L216" s="78"/>
      <c r="M216" s="78"/>
      <c r="N216" s="78"/>
      <c r="O216" s="78"/>
      <c r="P216" s="79"/>
      <c r="Q216" s="217"/>
      <c r="R216" s="78"/>
      <c r="S216" s="78"/>
      <c r="T216" s="78"/>
      <c r="U216" s="78"/>
      <c r="V216" s="78"/>
      <c r="W216" s="78"/>
      <c r="X216" s="78"/>
      <c r="Y216" s="78"/>
      <c r="Z216" s="79"/>
      <c r="AA216" s="218"/>
      <c r="AB216" s="78"/>
      <c r="AC216" s="78"/>
      <c r="AD216" s="79"/>
      <c r="AE216" s="217"/>
      <c r="AF216" s="78"/>
      <c r="AG216" s="78"/>
      <c r="AH216" s="79"/>
      <c r="AI216" s="218"/>
      <c r="AJ216" s="78"/>
      <c r="AK216" s="78"/>
      <c r="AL216" s="78"/>
      <c r="AM216" s="78"/>
      <c r="AN216" s="79"/>
      <c r="AO216" s="217"/>
      <c r="AP216" s="78"/>
      <c r="AQ216" s="79"/>
      <c r="AR216" s="218"/>
      <c r="AS216" s="78"/>
      <c r="AT216" s="79"/>
      <c r="AU216" s="219"/>
      <c r="AV216" s="78"/>
      <c r="AW216" s="79"/>
      <c r="AX216" s="220"/>
      <c r="AY216" s="79"/>
      <c r="AZ216" s="38"/>
      <c r="BA216" s="39"/>
      <c r="BB216" s="38"/>
      <c r="BC216" s="39"/>
      <c r="BD216" s="38"/>
      <c r="BE216" s="39"/>
      <c r="BF216" s="38"/>
      <c r="BG216" s="39"/>
      <c r="BH216" s="38"/>
      <c r="BI216" s="42"/>
      <c r="BJ216" s="43"/>
      <c r="BK216" s="42"/>
      <c r="BL216" s="43"/>
      <c r="BM216" s="42"/>
      <c r="BN216" s="43"/>
      <c r="BO216" s="42"/>
      <c r="BP216" s="43"/>
      <c r="BQ216" s="42"/>
      <c r="BR216" s="221"/>
      <c r="BS216" s="78"/>
      <c r="BT216" s="78"/>
      <c r="BU216" s="78"/>
      <c r="BV216" s="78"/>
      <c r="BW216" s="78"/>
      <c r="BX216" s="78"/>
      <c r="BY216" s="78"/>
      <c r="BZ216" s="78"/>
      <c r="CA216" s="78"/>
      <c r="CB216" s="78"/>
      <c r="CC216" s="78"/>
      <c r="CD216" s="78"/>
      <c r="CE216" s="79"/>
    </row>
    <row r="217" spans="1:83" ht="34.5" customHeight="1" x14ac:dyDescent="0.2">
      <c r="A217" s="29">
        <f t="shared" si="0"/>
        <v>206</v>
      </c>
      <c r="B217" s="222"/>
      <c r="C217" s="79"/>
      <c r="D217" s="223"/>
      <c r="E217" s="78"/>
      <c r="F217" s="78"/>
      <c r="G217" s="78"/>
      <c r="H217" s="79"/>
      <c r="I217" s="218"/>
      <c r="J217" s="78"/>
      <c r="K217" s="78"/>
      <c r="L217" s="78"/>
      <c r="M217" s="78"/>
      <c r="N217" s="78"/>
      <c r="O217" s="78"/>
      <c r="P217" s="79"/>
      <c r="Q217" s="217"/>
      <c r="R217" s="78"/>
      <c r="S217" s="78"/>
      <c r="T217" s="78"/>
      <c r="U217" s="78"/>
      <c r="V217" s="78"/>
      <c r="W217" s="78"/>
      <c r="X217" s="78"/>
      <c r="Y217" s="78"/>
      <c r="Z217" s="79"/>
      <c r="AA217" s="218"/>
      <c r="AB217" s="78"/>
      <c r="AC217" s="78"/>
      <c r="AD217" s="79"/>
      <c r="AE217" s="217"/>
      <c r="AF217" s="78"/>
      <c r="AG217" s="78"/>
      <c r="AH217" s="79"/>
      <c r="AI217" s="218"/>
      <c r="AJ217" s="78"/>
      <c r="AK217" s="78"/>
      <c r="AL217" s="78"/>
      <c r="AM217" s="78"/>
      <c r="AN217" s="79"/>
      <c r="AO217" s="217"/>
      <c r="AP217" s="78"/>
      <c r="AQ217" s="79"/>
      <c r="AR217" s="218"/>
      <c r="AS217" s="78"/>
      <c r="AT217" s="79"/>
      <c r="AU217" s="219"/>
      <c r="AV217" s="78"/>
      <c r="AW217" s="79"/>
      <c r="AX217" s="220"/>
      <c r="AY217" s="79"/>
      <c r="AZ217" s="38"/>
      <c r="BA217" s="39"/>
      <c r="BB217" s="38"/>
      <c r="BC217" s="39"/>
      <c r="BD217" s="38"/>
      <c r="BE217" s="39"/>
      <c r="BF217" s="38"/>
      <c r="BG217" s="39"/>
      <c r="BH217" s="38"/>
      <c r="BI217" s="42"/>
      <c r="BJ217" s="43"/>
      <c r="BK217" s="42"/>
      <c r="BL217" s="43"/>
      <c r="BM217" s="42"/>
      <c r="BN217" s="43"/>
      <c r="BO217" s="42"/>
      <c r="BP217" s="43"/>
      <c r="BQ217" s="42"/>
      <c r="BR217" s="221"/>
      <c r="BS217" s="78"/>
      <c r="BT217" s="78"/>
      <c r="BU217" s="78"/>
      <c r="BV217" s="78"/>
      <c r="BW217" s="78"/>
      <c r="BX217" s="78"/>
      <c r="BY217" s="78"/>
      <c r="BZ217" s="78"/>
      <c r="CA217" s="78"/>
      <c r="CB217" s="78"/>
      <c r="CC217" s="78"/>
      <c r="CD217" s="78"/>
      <c r="CE217" s="79"/>
    </row>
    <row r="218" spans="1:83" ht="34.5" customHeight="1" x14ac:dyDescent="0.2">
      <c r="A218" s="29">
        <f t="shared" si="0"/>
        <v>207</v>
      </c>
      <c r="B218" s="222"/>
      <c r="C218" s="79"/>
      <c r="D218" s="223"/>
      <c r="E218" s="78"/>
      <c r="F218" s="78"/>
      <c r="G218" s="78"/>
      <c r="H218" s="79"/>
      <c r="I218" s="218"/>
      <c r="J218" s="78"/>
      <c r="K218" s="78"/>
      <c r="L218" s="78"/>
      <c r="M218" s="78"/>
      <c r="N218" s="78"/>
      <c r="O218" s="78"/>
      <c r="P218" s="79"/>
      <c r="Q218" s="217"/>
      <c r="R218" s="78"/>
      <c r="S218" s="78"/>
      <c r="T218" s="78"/>
      <c r="U218" s="78"/>
      <c r="V218" s="78"/>
      <c r="W218" s="78"/>
      <c r="X218" s="78"/>
      <c r="Y218" s="78"/>
      <c r="Z218" s="79"/>
      <c r="AA218" s="218"/>
      <c r="AB218" s="78"/>
      <c r="AC218" s="78"/>
      <c r="AD218" s="79"/>
      <c r="AE218" s="217"/>
      <c r="AF218" s="78"/>
      <c r="AG218" s="78"/>
      <c r="AH218" s="79"/>
      <c r="AI218" s="218"/>
      <c r="AJ218" s="78"/>
      <c r="AK218" s="78"/>
      <c r="AL218" s="78"/>
      <c r="AM218" s="78"/>
      <c r="AN218" s="79"/>
      <c r="AO218" s="217"/>
      <c r="AP218" s="78"/>
      <c r="AQ218" s="79"/>
      <c r="AR218" s="218"/>
      <c r="AS218" s="78"/>
      <c r="AT218" s="79"/>
      <c r="AU218" s="219"/>
      <c r="AV218" s="78"/>
      <c r="AW218" s="79"/>
      <c r="AX218" s="220"/>
      <c r="AY218" s="79"/>
      <c r="AZ218" s="38"/>
      <c r="BA218" s="39"/>
      <c r="BB218" s="38"/>
      <c r="BC218" s="39"/>
      <c r="BD218" s="38"/>
      <c r="BE218" s="39"/>
      <c r="BF218" s="38"/>
      <c r="BG218" s="39"/>
      <c r="BH218" s="38"/>
      <c r="BI218" s="42"/>
      <c r="BJ218" s="43"/>
      <c r="BK218" s="42"/>
      <c r="BL218" s="43"/>
      <c r="BM218" s="42"/>
      <c r="BN218" s="43"/>
      <c r="BO218" s="42"/>
      <c r="BP218" s="43"/>
      <c r="BQ218" s="42"/>
      <c r="BR218" s="221"/>
      <c r="BS218" s="78"/>
      <c r="BT218" s="78"/>
      <c r="BU218" s="78"/>
      <c r="BV218" s="78"/>
      <c r="BW218" s="78"/>
      <c r="BX218" s="78"/>
      <c r="BY218" s="78"/>
      <c r="BZ218" s="78"/>
      <c r="CA218" s="78"/>
      <c r="CB218" s="78"/>
      <c r="CC218" s="78"/>
      <c r="CD218" s="78"/>
      <c r="CE218" s="79"/>
    </row>
    <row r="219" spans="1:83" ht="34.5" customHeight="1" x14ac:dyDescent="0.2">
      <c r="A219" s="29">
        <f t="shared" si="0"/>
        <v>208</v>
      </c>
      <c r="B219" s="222"/>
      <c r="C219" s="79"/>
      <c r="D219" s="223"/>
      <c r="E219" s="78"/>
      <c r="F219" s="78"/>
      <c r="G219" s="78"/>
      <c r="H219" s="79"/>
      <c r="I219" s="218"/>
      <c r="J219" s="78"/>
      <c r="K219" s="78"/>
      <c r="L219" s="78"/>
      <c r="M219" s="78"/>
      <c r="N219" s="78"/>
      <c r="O219" s="78"/>
      <c r="P219" s="79"/>
      <c r="Q219" s="217"/>
      <c r="R219" s="78"/>
      <c r="S219" s="78"/>
      <c r="T219" s="78"/>
      <c r="U219" s="78"/>
      <c r="V219" s="78"/>
      <c r="W219" s="78"/>
      <c r="X219" s="78"/>
      <c r="Y219" s="78"/>
      <c r="Z219" s="79"/>
      <c r="AA219" s="218"/>
      <c r="AB219" s="78"/>
      <c r="AC219" s="78"/>
      <c r="AD219" s="79"/>
      <c r="AE219" s="217"/>
      <c r="AF219" s="78"/>
      <c r="AG219" s="78"/>
      <c r="AH219" s="79"/>
      <c r="AI219" s="218"/>
      <c r="AJ219" s="78"/>
      <c r="AK219" s="78"/>
      <c r="AL219" s="78"/>
      <c r="AM219" s="78"/>
      <c r="AN219" s="79"/>
      <c r="AO219" s="217"/>
      <c r="AP219" s="78"/>
      <c r="AQ219" s="79"/>
      <c r="AR219" s="218"/>
      <c r="AS219" s="78"/>
      <c r="AT219" s="79"/>
      <c r="AU219" s="219"/>
      <c r="AV219" s="78"/>
      <c r="AW219" s="79"/>
      <c r="AX219" s="220"/>
      <c r="AY219" s="79"/>
      <c r="AZ219" s="38"/>
      <c r="BA219" s="39"/>
      <c r="BB219" s="38"/>
      <c r="BC219" s="39"/>
      <c r="BD219" s="38"/>
      <c r="BE219" s="39"/>
      <c r="BF219" s="38"/>
      <c r="BG219" s="39"/>
      <c r="BH219" s="38"/>
      <c r="BI219" s="42"/>
      <c r="BJ219" s="43"/>
      <c r="BK219" s="42"/>
      <c r="BL219" s="43"/>
      <c r="BM219" s="42"/>
      <c r="BN219" s="43"/>
      <c r="BO219" s="42"/>
      <c r="BP219" s="43"/>
      <c r="BQ219" s="42"/>
      <c r="BR219" s="221"/>
      <c r="BS219" s="78"/>
      <c r="BT219" s="78"/>
      <c r="BU219" s="78"/>
      <c r="BV219" s="78"/>
      <c r="BW219" s="78"/>
      <c r="BX219" s="78"/>
      <c r="BY219" s="78"/>
      <c r="BZ219" s="78"/>
      <c r="CA219" s="78"/>
      <c r="CB219" s="78"/>
      <c r="CC219" s="78"/>
      <c r="CD219" s="78"/>
      <c r="CE219" s="79"/>
    </row>
    <row r="220" spans="1:83" ht="34.5" customHeight="1" x14ac:dyDescent="0.2">
      <c r="A220" s="29">
        <f t="shared" si="0"/>
        <v>209</v>
      </c>
      <c r="B220" s="222"/>
      <c r="C220" s="79"/>
      <c r="D220" s="223"/>
      <c r="E220" s="78"/>
      <c r="F220" s="78"/>
      <c r="G220" s="78"/>
      <c r="H220" s="79"/>
      <c r="I220" s="218"/>
      <c r="J220" s="78"/>
      <c r="K220" s="78"/>
      <c r="L220" s="78"/>
      <c r="M220" s="78"/>
      <c r="N220" s="78"/>
      <c r="O220" s="78"/>
      <c r="P220" s="79"/>
      <c r="Q220" s="217"/>
      <c r="R220" s="78"/>
      <c r="S220" s="78"/>
      <c r="T220" s="78"/>
      <c r="U220" s="78"/>
      <c r="V220" s="78"/>
      <c r="W220" s="78"/>
      <c r="X220" s="78"/>
      <c r="Y220" s="78"/>
      <c r="Z220" s="79"/>
      <c r="AA220" s="218"/>
      <c r="AB220" s="78"/>
      <c r="AC220" s="78"/>
      <c r="AD220" s="79"/>
      <c r="AE220" s="217"/>
      <c r="AF220" s="78"/>
      <c r="AG220" s="78"/>
      <c r="AH220" s="79"/>
      <c r="AI220" s="218"/>
      <c r="AJ220" s="78"/>
      <c r="AK220" s="78"/>
      <c r="AL220" s="78"/>
      <c r="AM220" s="78"/>
      <c r="AN220" s="79"/>
      <c r="AO220" s="217"/>
      <c r="AP220" s="78"/>
      <c r="AQ220" s="79"/>
      <c r="AR220" s="218"/>
      <c r="AS220" s="78"/>
      <c r="AT220" s="79"/>
      <c r="AU220" s="219"/>
      <c r="AV220" s="78"/>
      <c r="AW220" s="79"/>
      <c r="AX220" s="220"/>
      <c r="AY220" s="79"/>
      <c r="AZ220" s="38"/>
      <c r="BA220" s="39"/>
      <c r="BB220" s="38"/>
      <c r="BC220" s="39"/>
      <c r="BD220" s="38"/>
      <c r="BE220" s="39"/>
      <c r="BF220" s="38"/>
      <c r="BG220" s="39"/>
      <c r="BH220" s="38"/>
      <c r="BI220" s="42"/>
      <c r="BJ220" s="43"/>
      <c r="BK220" s="42"/>
      <c r="BL220" s="43"/>
      <c r="BM220" s="42"/>
      <c r="BN220" s="43"/>
      <c r="BO220" s="42"/>
      <c r="BP220" s="43"/>
      <c r="BQ220" s="42"/>
      <c r="BR220" s="221"/>
      <c r="BS220" s="78"/>
      <c r="BT220" s="78"/>
      <c r="BU220" s="78"/>
      <c r="BV220" s="78"/>
      <c r="BW220" s="78"/>
      <c r="BX220" s="78"/>
      <c r="BY220" s="78"/>
      <c r="BZ220" s="78"/>
      <c r="CA220" s="78"/>
      <c r="CB220" s="78"/>
      <c r="CC220" s="78"/>
      <c r="CD220" s="78"/>
      <c r="CE220" s="79"/>
    </row>
    <row r="221" spans="1:83" ht="34.5" customHeight="1" x14ac:dyDescent="0.2">
      <c r="A221" s="29">
        <f t="shared" si="0"/>
        <v>210</v>
      </c>
      <c r="B221" s="222"/>
      <c r="C221" s="79"/>
      <c r="D221" s="223"/>
      <c r="E221" s="78"/>
      <c r="F221" s="78"/>
      <c r="G221" s="78"/>
      <c r="H221" s="79"/>
      <c r="I221" s="218"/>
      <c r="J221" s="78"/>
      <c r="K221" s="78"/>
      <c r="L221" s="78"/>
      <c r="M221" s="78"/>
      <c r="N221" s="78"/>
      <c r="O221" s="78"/>
      <c r="P221" s="79"/>
      <c r="Q221" s="217"/>
      <c r="R221" s="78"/>
      <c r="S221" s="78"/>
      <c r="T221" s="78"/>
      <c r="U221" s="78"/>
      <c r="V221" s="78"/>
      <c r="W221" s="78"/>
      <c r="X221" s="78"/>
      <c r="Y221" s="78"/>
      <c r="Z221" s="79"/>
      <c r="AA221" s="218"/>
      <c r="AB221" s="78"/>
      <c r="AC221" s="78"/>
      <c r="AD221" s="79"/>
      <c r="AE221" s="217"/>
      <c r="AF221" s="78"/>
      <c r="AG221" s="78"/>
      <c r="AH221" s="79"/>
      <c r="AI221" s="218"/>
      <c r="AJ221" s="78"/>
      <c r="AK221" s="78"/>
      <c r="AL221" s="78"/>
      <c r="AM221" s="78"/>
      <c r="AN221" s="79"/>
      <c r="AO221" s="217"/>
      <c r="AP221" s="78"/>
      <c r="AQ221" s="79"/>
      <c r="AR221" s="218"/>
      <c r="AS221" s="78"/>
      <c r="AT221" s="79"/>
      <c r="AU221" s="219"/>
      <c r="AV221" s="78"/>
      <c r="AW221" s="79"/>
      <c r="AX221" s="220"/>
      <c r="AY221" s="79"/>
      <c r="AZ221" s="38"/>
      <c r="BA221" s="39"/>
      <c r="BB221" s="38"/>
      <c r="BC221" s="39"/>
      <c r="BD221" s="38"/>
      <c r="BE221" s="39"/>
      <c r="BF221" s="38"/>
      <c r="BG221" s="39"/>
      <c r="BH221" s="38"/>
      <c r="BI221" s="42"/>
      <c r="BJ221" s="43"/>
      <c r="BK221" s="42"/>
      <c r="BL221" s="43"/>
      <c r="BM221" s="42"/>
      <c r="BN221" s="43"/>
      <c r="BO221" s="42"/>
      <c r="BP221" s="43"/>
      <c r="BQ221" s="42"/>
      <c r="BR221" s="221"/>
      <c r="BS221" s="78"/>
      <c r="BT221" s="78"/>
      <c r="BU221" s="78"/>
      <c r="BV221" s="78"/>
      <c r="BW221" s="78"/>
      <c r="BX221" s="78"/>
      <c r="BY221" s="78"/>
      <c r="BZ221" s="78"/>
      <c r="CA221" s="78"/>
      <c r="CB221" s="78"/>
      <c r="CC221" s="78"/>
      <c r="CD221" s="78"/>
      <c r="CE221" s="79"/>
    </row>
    <row r="222" spans="1:83" ht="34.5" customHeight="1" x14ac:dyDescent="0.2">
      <c r="A222" s="29">
        <f t="shared" si="0"/>
        <v>211</v>
      </c>
      <c r="B222" s="222"/>
      <c r="C222" s="79"/>
      <c r="D222" s="223"/>
      <c r="E222" s="78"/>
      <c r="F222" s="78"/>
      <c r="G222" s="78"/>
      <c r="H222" s="79"/>
      <c r="I222" s="218"/>
      <c r="J222" s="78"/>
      <c r="K222" s="78"/>
      <c r="L222" s="78"/>
      <c r="M222" s="78"/>
      <c r="N222" s="78"/>
      <c r="O222" s="78"/>
      <c r="P222" s="79"/>
      <c r="Q222" s="217"/>
      <c r="R222" s="78"/>
      <c r="S222" s="78"/>
      <c r="T222" s="78"/>
      <c r="U222" s="78"/>
      <c r="V222" s="78"/>
      <c r="W222" s="78"/>
      <c r="X222" s="78"/>
      <c r="Y222" s="78"/>
      <c r="Z222" s="79"/>
      <c r="AA222" s="218"/>
      <c r="AB222" s="78"/>
      <c r="AC222" s="78"/>
      <c r="AD222" s="79"/>
      <c r="AE222" s="217"/>
      <c r="AF222" s="78"/>
      <c r="AG222" s="78"/>
      <c r="AH222" s="79"/>
      <c r="AI222" s="218"/>
      <c r="AJ222" s="78"/>
      <c r="AK222" s="78"/>
      <c r="AL222" s="78"/>
      <c r="AM222" s="78"/>
      <c r="AN222" s="79"/>
      <c r="AO222" s="217"/>
      <c r="AP222" s="78"/>
      <c r="AQ222" s="79"/>
      <c r="AR222" s="218"/>
      <c r="AS222" s="78"/>
      <c r="AT222" s="79"/>
      <c r="AU222" s="219"/>
      <c r="AV222" s="78"/>
      <c r="AW222" s="79"/>
      <c r="AX222" s="220"/>
      <c r="AY222" s="79"/>
      <c r="AZ222" s="38"/>
      <c r="BA222" s="39"/>
      <c r="BB222" s="38"/>
      <c r="BC222" s="39"/>
      <c r="BD222" s="38"/>
      <c r="BE222" s="39"/>
      <c r="BF222" s="38"/>
      <c r="BG222" s="39"/>
      <c r="BH222" s="38"/>
      <c r="BI222" s="42"/>
      <c r="BJ222" s="43"/>
      <c r="BK222" s="42"/>
      <c r="BL222" s="43"/>
      <c r="BM222" s="42"/>
      <c r="BN222" s="43"/>
      <c r="BO222" s="42"/>
      <c r="BP222" s="43"/>
      <c r="BQ222" s="42"/>
      <c r="BR222" s="221"/>
      <c r="BS222" s="78"/>
      <c r="BT222" s="78"/>
      <c r="BU222" s="78"/>
      <c r="BV222" s="78"/>
      <c r="BW222" s="78"/>
      <c r="BX222" s="78"/>
      <c r="BY222" s="78"/>
      <c r="BZ222" s="78"/>
      <c r="CA222" s="78"/>
      <c r="CB222" s="78"/>
      <c r="CC222" s="78"/>
      <c r="CD222" s="78"/>
      <c r="CE222" s="79"/>
    </row>
    <row r="223" spans="1:83" ht="34.5" customHeight="1" x14ac:dyDescent="0.2">
      <c r="A223" s="29">
        <f t="shared" si="0"/>
        <v>212</v>
      </c>
      <c r="B223" s="222"/>
      <c r="C223" s="79"/>
      <c r="D223" s="223"/>
      <c r="E223" s="78"/>
      <c r="F223" s="78"/>
      <c r="G223" s="78"/>
      <c r="H223" s="79"/>
      <c r="I223" s="218"/>
      <c r="J223" s="78"/>
      <c r="K223" s="78"/>
      <c r="L223" s="78"/>
      <c r="M223" s="78"/>
      <c r="N223" s="78"/>
      <c r="O223" s="78"/>
      <c r="P223" s="79"/>
      <c r="Q223" s="217"/>
      <c r="R223" s="78"/>
      <c r="S223" s="78"/>
      <c r="T223" s="78"/>
      <c r="U223" s="78"/>
      <c r="V223" s="78"/>
      <c r="W223" s="78"/>
      <c r="X223" s="78"/>
      <c r="Y223" s="78"/>
      <c r="Z223" s="79"/>
      <c r="AA223" s="218"/>
      <c r="AB223" s="78"/>
      <c r="AC223" s="78"/>
      <c r="AD223" s="79"/>
      <c r="AE223" s="217"/>
      <c r="AF223" s="78"/>
      <c r="AG223" s="78"/>
      <c r="AH223" s="79"/>
      <c r="AI223" s="218"/>
      <c r="AJ223" s="78"/>
      <c r="AK223" s="78"/>
      <c r="AL223" s="78"/>
      <c r="AM223" s="78"/>
      <c r="AN223" s="79"/>
      <c r="AO223" s="217"/>
      <c r="AP223" s="78"/>
      <c r="AQ223" s="79"/>
      <c r="AR223" s="218"/>
      <c r="AS223" s="78"/>
      <c r="AT223" s="79"/>
      <c r="AU223" s="219"/>
      <c r="AV223" s="78"/>
      <c r="AW223" s="79"/>
      <c r="AX223" s="220"/>
      <c r="AY223" s="79"/>
      <c r="AZ223" s="38"/>
      <c r="BA223" s="39"/>
      <c r="BB223" s="38"/>
      <c r="BC223" s="39"/>
      <c r="BD223" s="38"/>
      <c r="BE223" s="39"/>
      <c r="BF223" s="38"/>
      <c r="BG223" s="39"/>
      <c r="BH223" s="38"/>
      <c r="BI223" s="42"/>
      <c r="BJ223" s="43"/>
      <c r="BK223" s="42"/>
      <c r="BL223" s="43"/>
      <c r="BM223" s="42"/>
      <c r="BN223" s="43"/>
      <c r="BO223" s="42"/>
      <c r="BP223" s="43"/>
      <c r="BQ223" s="42"/>
      <c r="BR223" s="221"/>
      <c r="BS223" s="78"/>
      <c r="BT223" s="78"/>
      <c r="BU223" s="78"/>
      <c r="BV223" s="78"/>
      <c r="BW223" s="78"/>
      <c r="BX223" s="78"/>
      <c r="BY223" s="78"/>
      <c r="BZ223" s="78"/>
      <c r="CA223" s="78"/>
      <c r="CB223" s="78"/>
      <c r="CC223" s="78"/>
      <c r="CD223" s="78"/>
      <c r="CE223" s="79"/>
    </row>
    <row r="224" spans="1:83" ht="34.5" customHeight="1" x14ac:dyDescent="0.2">
      <c r="A224" s="29">
        <f t="shared" si="0"/>
        <v>213</v>
      </c>
      <c r="B224" s="222"/>
      <c r="C224" s="79"/>
      <c r="D224" s="223"/>
      <c r="E224" s="78"/>
      <c r="F224" s="78"/>
      <c r="G224" s="78"/>
      <c r="H224" s="79"/>
      <c r="I224" s="218"/>
      <c r="J224" s="78"/>
      <c r="K224" s="78"/>
      <c r="L224" s="78"/>
      <c r="M224" s="78"/>
      <c r="N224" s="78"/>
      <c r="O224" s="78"/>
      <c r="P224" s="79"/>
      <c r="Q224" s="217"/>
      <c r="R224" s="78"/>
      <c r="S224" s="78"/>
      <c r="T224" s="78"/>
      <c r="U224" s="78"/>
      <c r="V224" s="78"/>
      <c r="W224" s="78"/>
      <c r="X224" s="78"/>
      <c r="Y224" s="78"/>
      <c r="Z224" s="79"/>
      <c r="AA224" s="218"/>
      <c r="AB224" s="78"/>
      <c r="AC224" s="78"/>
      <c r="AD224" s="79"/>
      <c r="AE224" s="217"/>
      <c r="AF224" s="78"/>
      <c r="AG224" s="78"/>
      <c r="AH224" s="79"/>
      <c r="AI224" s="218"/>
      <c r="AJ224" s="78"/>
      <c r="AK224" s="78"/>
      <c r="AL224" s="78"/>
      <c r="AM224" s="78"/>
      <c r="AN224" s="79"/>
      <c r="AO224" s="217"/>
      <c r="AP224" s="78"/>
      <c r="AQ224" s="79"/>
      <c r="AR224" s="218"/>
      <c r="AS224" s="78"/>
      <c r="AT224" s="79"/>
      <c r="AU224" s="219"/>
      <c r="AV224" s="78"/>
      <c r="AW224" s="79"/>
      <c r="AX224" s="220"/>
      <c r="AY224" s="79"/>
      <c r="AZ224" s="38"/>
      <c r="BA224" s="39"/>
      <c r="BB224" s="38"/>
      <c r="BC224" s="39"/>
      <c r="BD224" s="38"/>
      <c r="BE224" s="39"/>
      <c r="BF224" s="38"/>
      <c r="BG224" s="39"/>
      <c r="BH224" s="38"/>
      <c r="BI224" s="42"/>
      <c r="BJ224" s="43"/>
      <c r="BK224" s="42"/>
      <c r="BL224" s="43"/>
      <c r="BM224" s="42"/>
      <c r="BN224" s="43"/>
      <c r="BO224" s="42"/>
      <c r="BP224" s="43"/>
      <c r="BQ224" s="42"/>
      <c r="BR224" s="221"/>
      <c r="BS224" s="78"/>
      <c r="BT224" s="78"/>
      <c r="BU224" s="78"/>
      <c r="BV224" s="78"/>
      <c r="BW224" s="78"/>
      <c r="BX224" s="78"/>
      <c r="BY224" s="78"/>
      <c r="BZ224" s="78"/>
      <c r="CA224" s="78"/>
      <c r="CB224" s="78"/>
      <c r="CC224" s="78"/>
      <c r="CD224" s="78"/>
      <c r="CE224" s="79"/>
    </row>
    <row r="225" spans="1:83" ht="34.5" customHeight="1" x14ac:dyDescent="0.2">
      <c r="A225" s="29">
        <f t="shared" si="0"/>
        <v>214</v>
      </c>
      <c r="B225" s="222"/>
      <c r="C225" s="79"/>
      <c r="D225" s="223"/>
      <c r="E225" s="78"/>
      <c r="F225" s="78"/>
      <c r="G225" s="78"/>
      <c r="H225" s="79"/>
      <c r="I225" s="218"/>
      <c r="J225" s="78"/>
      <c r="K225" s="78"/>
      <c r="L225" s="78"/>
      <c r="M225" s="78"/>
      <c r="N225" s="78"/>
      <c r="O225" s="78"/>
      <c r="P225" s="79"/>
      <c r="Q225" s="217"/>
      <c r="R225" s="78"/>
      <c r="S225" s="78"/>
      <c r="T225" s="78"/>
      <c r="U225" s="78"/>
      <c r="V225" s="78"/>
      <c r="W225" s="78"/>
      <c r="X225" s="78"/>
      <c r="Y225" s="78"/>
      <c r="Z225" s="79"/>
      <c r="AA225" s="218"/>
      <c r="AB225" s="78"/>
      <c r="AC225" s="78"/>
      <c r="AD225" s="79"/>
      <c r="AE225" s="217"/>
      <c r="AF225" s="78"/>
      <c r="AG225" s="78"/>
      <c r="AH225" s="79"/>
      <c r="AI225" s="218"/>
      <c r="AJ225" s="78"/>
      <c r="AK225" s="78"/>
      <c r="AL225" s="78"/>
      <c r="AM225" s="78"/>
      <c r="AN225" s="79"/>
      <c r="AO225" s="217"/>
      <c r="AP225" s="78"/>
      <c r="AQ225" s="79"/>
      <c r="AR225" s="218"/>
      <c r="AS225" s="78"/>
      <c r="AT225" s="79"/>
      <c r="AU225" s="219"/>
      <c r="AV225" s="78"/>
      <c r="AW225" s="79"/>
      <c r="AX225" s="220"/>
      <c r="AY225" s="79"/>
      <c r="AZ225" s="38"/>
      <c r="BA225" s="39"/>
      <c r="BB225" s="38"/>
      <c r="BC225" s="39"/>
      <c r="BD225" s="38"/>
      <c r="BE225" s="39"/>
      <c r="BF225" s="38"/>
      <c r="BG225" s="39"/>
      <c r="BH225" s="38"/>
      <c r="BI225" s="42"/>
      <c r="BJ225" s="43"/>
      <c r="BK225" s="42"/>
      <c r="BL225" s="43"/>
      <c r="BM225" s="42"/>
      <c r="BN225" s="43"/>
      <c r="BO225" s="42"/>
      <c r="BP225" s="43"/>
      <c r="BQ225" s="42"/>
      <c r="BR225" s="221"/>
      <c r="BS225" s="78"/>
      <c r="BT225" s="78"/>
      <c r="BU225" s="78"/>
      <c r="BV225" s="78"/>
      <c r="BW225" s="78"/>
      <c r="BX225" s="78"/>
      <c r="BY225" s="78"/>
      <c r="BZ225" s="78"/>
      <c r="CA225" s="78"/>
      <c r="CB225" s="78"/>
      <c r="CC225" s="78"/>
      <c r="CD225" s="78"/>
      <c r="CE225" s="79"/>
    </row>
    <row r="226" spans="1:83" ht="34.5" customHeight="1" x14ac:dyDescent="0.2">
      <c r="A226" s="29">
        <f t="shared" si="0"/>
        <v>215</v>
      </c>
      <c r="B226" s="222"/>
      <c r="C226" s="79"/>
      <c r="D226" s="223"/>
      <c r="E226" s="78"/>
      <c r="F226" s="78"/>
      <c r="G226" s="78"/>
      <c r="H226" s="79"/>
      <c r="I226" s="218"/>
      <c r="J226" s="78"/>
      <c r="K226" s="78"/>
      <c r="L226" s="78"/>
      <c r="M226" s="78"/>
      <c r="N226" s="78"/>
      <c r="O226" s="78"/>
      <c r="P226" s="79"/>
      <c r="Q226" s="217"/>
      <c r="R226" s="78"/>
      <c r="S226" s="78"/>
      <c r="T226" s="78"/>
      <c r="U226" s="78"/>
      <c r="V226" s="78"/>
      <c r="W226" s="78"/>
      <c r="X226" s="78"/>
      <c r="Y226" s="78"/>
      <c r="Z226" s="79"/>
      <c r="AA226" s="218"/>
      <c r="AB226" s="78"/>
      <c r="AC226" s="78"/>
      <c r="AD226" s="79"/>
      <c r="AE226" s="217"/>
      <c r="AF226" s="78"/>
      <c r="AG226" s="78"/>
      <c r="AH226" s="79"/>
      <c r="AI226" s="218"/>
      <c r="AJ226" s="78"/>
      <c r="AK226" s="78"/>
      <c r="AL226" s="78"/>
      <c r="AM226" s="78"/>
      <c r="AN226" s="79"/>
      <c r="AO226" s="217"/>
      <c r="AP226" s="78"/>
      <c r="AQ226" s="79"/>
      <c r="AR226" s="218"/>
      <c r="AS226" s="78"/>
      <c r="AT226" s="79"/>
      <c r="AU226" s="219"/>
      <c r="AV226" s="78"/>
      <c r="AW226" s="79"/>
      <c r="AX226" s="220"/>
      <c r="AY226" s="79"/>
      <c r="AZ226" s="38"/>
      <c r="BA226" s="39"/>
      <c r="BB226" s="38"/>
      <c r="BC226" s="39"/>
      <c r="BD226" s="38"/>
      <c r="BE226" s="39"/>
      <c r="BF226" s="38"/>
      <c r="BG226" s="39"/>
      <c r="BH226" s="38"/>
      <c r="BI226" s="42"/>
      <c r="BJ226" s="43"/>
      <c r="BK226" s="42"/>
      <c r="BL226" s="43"/>
      <c r="BM226" s="42"/>
      <c r="BN226" s="43"/>
      <c r="BO226" s="42"/>
      <c r="BP226" s="43"/>
      <c r="BQ226" s="42"/>
      <c r="BR226" s="221"/>
      <c r="BS226" s="78"/>
      <c r="BT226" s="78"/>
      <c r="BU226" s="78"/>
      <c r="BV226" s="78"/>
      <c r="BW226" s="78"/>
      <c r="BX226" s="78"/>
      <c r="BY226" s="78"/>
      <c r="BZ226" s="78"/>
      <c r="CA226" s="78"/>
      <c r="CB226" s="78"/>
      <c r="CC226" s="78"/>
      <c r="CD226" s="78"/>
      <c r="CE226" s="79"/>
    </row>
    <row r="227" spans="1:83" ht="34.5" customHeight="1" x14ac:dyDescent="0.2">
      <c r="A227" s="29">
        <f t="shared" si="0"/>
        <v>216</v>
      </c>
      <c r="B227" s="222"/>
      <c r="C227" s="79"/>
      <c r="D227" s="223"/>
      <c r="E227" s="78"/>
      <c r="F227" s="78"/>
      <c r="G227" s="78"/>
      <c r="H227" s="79"/>
      <c r="I227" s="218"/>
      <c r="J227" s="78"/>
      <c r="K227" s="78"/>
      <c r="L227" s="78"/>
      <c r="M227" s="78"/>
      <c r="N227" s="78"/>
      <c r="O227" s="78"/>
      <c r="P227" s="79"/>
      <c r="Q227" s="217"/>
      <c r="R227" s="78"/>
      <c r="S227" s="78"/>
      <c r="T227" s="78"/>
      <c r="U227" s="78"/>
      <c r="V227" s="78"/>
      <c r="W227" s="78"/>
      <c r="X227" s="78"/>
      <c r="Y227" s="78"/>
      <c r="Z227" s="79"/>
      <c r="AA227" s="218"/>
      <c r="AB227" s="78"/>
      <c r="AC227" s="78"/>
      <c r="AD227" s="79"/>
      <c r="AE227" s="217"/>
      <c r="AF227" s="78"/>
      <c r="AG227" s="78"/>
      <c r="AH227" s="79"/>
      <c r="AI227" s="218"/>
      <c r="AJ227" s="78"/>
      <c r="AK227" s="78"/>
      <c r="AL227" s="78"/>
      <c r="AM227" s="78"/>
      <c r="AN227" s="79"/>
      <c r="AO227" s="217"/>
      <c r="AP227" s="78"/>
      <c r="AQ227" s="79"/>
      <c r="AR227" s="218"/>
      <c r="AS227" s="78"/>
      <c r="AT227" s="79"/>
      <c r="AU227" s="219"/>
      <c r="AV227" s="78"/>
      <c r="AW227" s="79"/>
      <c r="AX227" s="220"/>
      <c r="AY227" s="79"/>
      <c r="AZ227" s="38"/>
      <c r="BA227" s="39"/>
      <c r="BB227" s="38"/>
      <c r="BC227" s="39"/>
      <c r="BD227" s="38"/>
      <c r="BE227" s="39"/>
      <c r="BF227" s="38"/>
      <c r="BG227" s="39"/>
      <c r="BH227" s="38"/>
      <c r="BI227" s="42"/>
      <c r="BJ227" s="43"/>
      <c r="BK227" s="42"/>
      <c r="BL227" s="43"/>
      <c r="BM227" s="42"/>
      <c r="BN227" s="43"/>
      <c r="BO227" s="42"/>
      <c r="BP227" s="43"/>
      <c r="BQ227" s="42"/>
      <c r="BR227" s="221"/>
      <c r="BS227" s="78"/>
      <c r="BT227" s="78"/>
      <c r="BU227" s="78"/>
      <c r="BV227" s="78"/>
      <c r="BW227" s="78"/>
      <c r="BX227" s="78"/>
      <c r="BY227" s="78"/>
      <c r="BZ227" s="78"/>
      <c r="CA227" s="78"/>
      <c r="CB227" s="78"/>
      <c r="CC227" s="78"/>
      <c r="CD227" s="78"/>
      <c r="CE227" s="79"/>
    </row>
    <row r="228" spans="1:83" ht="34.5" customHeight="1" x14ac:dyDescent="0.2">
      <c r="A228" s="29">
        <f t="shared" si="0"/>
        <v>217</v>
      </c>
      <c r="B228" s="222"/>
      <c r="C228" s="79"/>
      <c r="D228" s="223"/>
      <c r="E228" s="78"/>
      <c r="F228" s="78"/>
      <c r="G228" s="78"/>
      <c r="H228" s="79"/>
      <c r="I228" s="218"/>
      <c r="J228" s="78"/>
      <c r="K228" s="78"/>
      <c r="L228" s="78"/>
      <c r="M228" s="78"/>
      <c r="N228" s="78"/>
      <c r="O228" s="78"/>
      <c r="P228" s="79"/>
      <c r="Q228" s="217"/>
      <c r="R228" s="78"/>
      <c r="S228" s="78"/>
      <c r="T228" s="78"/>
      <c r="U228" s="78"/>
      <c r="V228" s="78"/>
      <c r="W228" s="78"/>
      <c r="X228" s="78"/>
      <c r="Y228" s="78"/>
      <c r="Z228" s="79"/>
      <c r="AA228" s="218"/>
      <c r="AB228" s="78"/>
      <c r="AC228" s="78"/>
      <c r="AD228" s="79"/>
      <c r="AE228" s="217"/>
      <c r="AF228" s="78"/>
      <c r="AG228" s="78"/>
      <c r="AH228" s="79"/>
      <c r="AI228" s="218"/>
      <c r="AJ228" s="78"/>
      <c r="AK228" s="78"/>
      <c r="AL228" s="78"/>
      <c r="AM228" s="78"/>
      <c r="AN228" s="79"/>
      <c r="AO228" s="217"/>
      <c r="AP228" s="78"/>
      <c r="AQ228" s="79"/>
      <c r="AR228" s="218"/>
      <c r="AS228" s="78"/>
      <c r="AT228" s="79"/>
      <c r="AU228" s="219"/>
      <c r="AV228" s="78"/>
      <c r="AW228" s="79"/>
      <c r="AX228" s="220"/>
      <c r="AY228" s="79"/>
      <c r="AZ228" s="38"/>
      <c r="BA228" s="39"/>
      <c r="BB228" s="38"/>
      <c r="BC228" s="39"/>
      <c r="BD228" s="38"/>
      <c r="BE228" s="39"/>
      <c r="BF228" s="38"/>
      <c r="BG228" s="39"/>
      <c r="BH228" s="38"/>
      <c r="BI228" s="42"/>
      <c r="BJ228" s="43"/>
      <c r="BK228" s="42"/>
      <c r="BL228" s="43"/>
      <c r="BM228" s="42"/>
      <c r="BN228" s="43"/>
      <c r="BO228" s="42"/>
      <c r="BP228" s="43"/>
      <c r="BQ228" s="42"/>
      <c r="BR228" s="221"/>
      <c r="BS228" s="78"/>
      <c r="BT228" s="78"/>
      <c r="BU228" s="78"/>
      <c r="BV228" s="78"/>
      <c r="BW228" s="78"/>
      <c r="BX228" s="78"/>
      <c r="BY228" s="78"/>
      <c r="BZ228" s="78"/>
      <c r="CA228" s="78"/>
      <c r="CB228" s="78"/>
      <c r="CC228" s="78"/>
      <c r="CD228" s="78"/>
      <c r="CE228" s="79"/>
    </row>
    <row r="229" spans="1:83" ht="34.5" customHeight="1" x14ac:dyDescent="0.2">
      <c r="A229" s="29">
        <f t="shared" si="0"/>
        <v>218</v>
      </c>
      <c r="B229" s="222"/>
      <c r="C229" s="79"/>
      <c r="D229" s="223"/>
      <c r="E229" s="78"/>
      <c r="F229" s="78"/>
      <c r="G229" s="78"/>
      <c r="H229" s="79"/>
      <c r="I229" s="218"/>
      <c r="J229" s="78"/>
      <c r="K229" s="78"/>
      <c r="L229" s="78"/>
      <c r="M229" s="78"/>
      <c r="N229" s="78"/>
      <c r="O229" s="78"/>
      <c r="P229" s="79"/>
      <c r="Q229" s="217"/>
      <c r="R229" s="78"/>
      <c r="S229" s="78"/>
      <c r="T229" s="78"/>
      <c r="U229" s="78"/>
      <c r="V229" s="78"/>
      <c r="W229" s="78"/>
      <c r="X229" s="78"/>
      <c r="Y229" s="78"/>
      <c r="Z229" s="79"/>
      <c r="AA229" s="218"/>
      <c r="AB229" s="78"/>
      <c r="AC229" s="78"/>
      <c r="AD229" s="79"/>
      <c r="AE229" s="217"/>
      <c r="AF229" s="78"/>
      <c r="AG229" s="78"/>
      <c r="AH229" s="79"/>
      <c r="AI229" s="218"/>
      <c r="AJ229" s="78"/>
      <c r="AK229" s="78"/>
      <c r="AL229" s="78"/>
      <c r="AM229" s="78"/>
      <c r="AN229" s="79"/>
      <c r="AO229" s="217"/>
      <c r="AP229" s="78"/>
      <c r="AQ229" s="79"/>
      <c r="AR229" s="218"/>
      <c r="AS229" s="78"/>
      <c r="AT229" s="79"/>
      <c r="AU229" s="219"/>
      <c r="AV229" s="78"/>
      <c r="AW229" s="79"/>
      <c r="AX229" s="220"/>
      <c r="AY229" s="79"/>
      <c r="AZ229" s="38"/>
      <c r="BA229" s="39"/>
      <c r="BB229" s="38"/>
      <c r="BC229" s="39"/>
      <c r="BD229" s="38"/>
      <c r="BE229" s="39"/>
      <c r="BF229" s="38"/>
      <c r="BG229" s="39"/>
      <c r="BH229" s="38"/>
      <c r="BI229" s="42"/>
      <c r="BJ229" s="43"/>
      <c r="BK229" s="42"/>
      <c r="BL229" s="43"/>
      <c r="BM229" s="42"/>
      <c r="BN229" s="43"/>
      <c r="BO229" s="42"/>
      <c r="BP229" s="43"/>
      <c r="BQ229" s="42"/>
      <c r="BR229" s="221"/>
      <c r="BS229" s="78"/>
      <c r="BT229" s="78"/>
      <c r="BU229" s="78"/>
      <c r="BV229" s="78"/>
      <c r="BW229" s="78"/>
      <c r="BX229" s="78"/>
      <c r="BY229" s="78"/>
      <c r="BZ229" s="78"/>
      <c r="CA229" s="78"/>
      <c r="CB229" s="78"/>
      <c r="CC229" s="78"/>
      <c r="CD229" s="78"/>
      <c r="CE229" s="79"/>
    </row>
    <row r="230" spans="1:83" ht="34.5" customHeight="1" x14ac:dyDescent="0.2">
      <c r="A230" s="29">
        <f t="shared" si="0"/>
        <v>219</v>
      </c>
      <c r="B230" s="222"/>
      <c r="C230" s="79"/>
      <c r="D230" s="223"/>
      <c r="E230" s="78"/>
      <c r="F230" s="78"/>
      <c r="G230" s="78"/>
      <c r="H230" s="79"/>
      <c r="I230" s="218"/>
      <c r="J230" s="78"/>
      <c r="K230" s="78"/>
      <c r="L230" s="78"/>
      <c r="M230" s="78"/>
      <c r="N230" s="78"/>
      <c r="O230" s="78"/>
      <c r="P230" s="79"/>
      <c r="Q230" s="217"/>
      <c r="R230" s="78"/>
      <c r="S230" s="78"/>
      <c r="T230" s="78"/>
      <c r="U230" s="78"/>
      <c r="V230" s="78"/>
      <c r="W230" s="78"/>
      <c r="X230" s="78"/>
      <c r="Y230" s="78"/>
      <c r="Z230" s="79"/>
      <c r="AA230" s="218"/>
      <c r="AB230" s="78"/>
      <c r="AC230" s="78"/>
      <c r="AD230" s="79"/>
      <c r="AE230" s="217"/>
      <c r="AF230" s="78"/>
      <c r="AG230" s="78"/>
      <c r="AH230" s="79"/>
      <c r="AI230" s="218"/>
      <c r="AJ230" s="78"/>
      <c r="AK230" s="78"/>
      <c r="AL230" s="78"/>
      <c r="AM230" s="78"/>
      <c r="AN230" s="79"/>
      <c r="AO230" s="217"/>
      <c r="AP230" s="78"/>
      <c r="AQ230" s="79"/>
      <c r="AR230" s="218"/>
      <c r="AS230" s="78"/>
      <c r="AT230" s="79"/>
      <c r="AU230" s="219"/>
      <c r="AV230" s="78"/>
      <c r="AW230" s="79"/>
      <c r="AX230" s="220"/>
      <c r="AY230" s="79"/>
      <c r="AZ230" s="38"/>
      <c r="BA230" s="39"/>
      <c r="BB230" s="38"/>
      <c r="BC230" s="39"/>
      <c r="BD230" s="38"/>
      <c r="BE230" s="39"/>
      <c r="BF230" s="38"/>
      <c r="BG230" s="39"/>
      <c r="BH230" s="38"/>
      <c r="BI230" s="42"/>
      <c r="BJ230" s="43"/>
      <c r="BK230" s="42"/>
      <c r="BL230" s="43"/>
      <c r="BM230" s="42"/>
      <c r="BN230" s="43"/>
      <c r="BO230" s="42"/>
      <c r="BP230" s="43"/>
      <c r="BQ230" s="42"/>
      <c r="BR230" s="221"/>
      <c r="BS230" s="78"/>
      <c r="BT230" s="78"/>
      <c r="BU230" s="78"/>
      <c r="BV230" s="78"/>
      <c r="BW230" s="78"/>
      <c r="BX230" s="78"/>
      <c r="BY230" s="78"/>
      <c r="BZ230" s="78"/>
      <c r="CA230" s="78"/>
      <c r="CB230" s="78"/>
      <c r="CC230" s="78"/>
      <c r="CD230" s="78"/>
      <c r="CE230" s="79"/>
    </row>
    <row r="231" spans="1:83" ht="34.5" customHeight="1" x14ac:dyDescent="0.2">
      <c r="A231" s="29">
        <f t="shared" si="0"/>
        <v>220</v>
      </c>
      <c r="B231" s="222"/>
      <c r="C231" s="79"/>
      <c r="D231" s="223"/>
      <c r="E231" s="78"/>
      <c r="F231" s="78"/>
      <c r="G231" s="78"/>
      <c r="H231" s="79"/>
      <c r="I231" s="218"/>
      <c r="J231" s="78"/>
      <c r="K231" s="78"/>
      <c r="L231" s="78"/>
      <c r="M231" s="78"/>
      <c r="N231" s="78"/>
      <c r="O231" s="78"/>
      <c r="P231" s="79"/>
      <c r="Q231" s="217"/>
      <c r="R231" s="78"/>
      <c r="S231" s="78"/>
      <c r="T231" s="78"/>
      <c r="U231" s="78"/>
      <c r="V231" s="78"/>
      <c r="W231" s="78"/>
      <c r="X231" s="78"/>
      <c r="Y231" s="78"/>
      <c r="Z231" s="79"/>
      <c r="AA231" s="218"/>
      <c r="AB231" s="78"/>
      <c r="AC231" s="78"/>
      <c r="AD231" s="79"/>
      <c r="AE231" s="217"/>
      <c r="AF231" s="78"/>
      <c r="AG231" s="78"/>
      <c r="AH231" s="79"/>
      <c r="AI231" s="218"/>
      <c r="AJ231" s="78"/>
      <c r="AK231" s="78"/>
      <c r="AL231" s="78"/>
      <c r="AM231" s="78"/>
      <c r="AN231" s="79"/>
      <c r="AO231" s="217"/>
      <c r="AP231" s="78"/>
      <c r="AQ231" s="79"/>
      <c r="AR231" s="218"/>
      <c r="AS231" s="78"/>
      <c r="AT231" s="79"/>
      <c r="AU231" s="219"/>
      <c r="AV231" s="78"/>
      <c r="AW231" s="79"/>
      <c r="AX231" s="220"/>
      <c r="AY231" s="79"/>
      <c r="AZ231" s="38"/>
      <c r="BA231" s="39"/>
      <c r="BB231" s="38"/>
      <c r="BC231" s="39"/>
      <c r="BD231" s="38"/>
      <c r="BE231" s="39"/>
      <c r="BF231" s="38"/>
      <c r="BG231" s="39"/>
      <c r="BH231" s="38"/>
      <c r="BI231" s="42"/>
      <c r="BJ231" s="43"/>
      <c r="BK231" s="42"/>
      <c r="BL231" s="43"/>
      <c r="BM231" s="42"/>
      <c r="BN231" s="43"/>
      <c r="BO231" s="42"/>
      <c r="BP231" s="43"/>
      <c r="BQ231" s="42"/>
      <c r="BR231" s="221"/>
      <c r="BS231" s="78"/>
      <c r="BT231" s="78"/>
      <c r="BU231" s="78"/>
      <c r="BV231" s="78"/>
      <c r="BW231" s="78"/>
      <c r="BX231" s="78"/>
      <c r="BY231" s="78"/>
      <c r="BZ231" s="78"/>
      <c r="CA231" s="78"/>
      <c r="CB231" s="78"/>
      <c r="CC231" s="78"/>
      <c r="CD231" s="78"/>
      <c r="CE231" s="79"/>
    </row>
    <row r="232" spans="1:83" ht="34.5" customHeight="1" x14ac:dyDescent="0.2">
      <c r="A232" s="29">
        <f t="shared" si="0"/>
        <v>221</v>
      </c>
      <c r="B232" s="222"/>
      <c r="C232" s="79"/>
      <c r="D232" s="223"/>
      <c r="E232" s="78"/>
      <c r="F232" s="78"/>
      <c r="G232" s="78"/>
      <c r="H232" s="79"/>
      <c r="I232" s="218"/>
      <c r="J232" s="78"/>
      <c r="K232" s="78"/>
      <c r="L232" s="78"/>
      <c r="M232" s="78"/>
      <c r="N232" s="78"/>
      <c r="O232" s="78"/>
      <c r="P232" s="79"/>
      <c r="Q232" s="217"/>
      <c r="R232" s="78"/>
      <c r="S232" s="78"/>
      <c r="T232" s="78"/>
      <c r="U232" s="78"/>
      <c r="V232" s="78"/>
      <c r="W232" s="78"/>
      <c r="X232" s="78"/>
      <c r="Y232" s="78"/>
      <c r="Z232" s="79"/>
      <c r="AA232" s="218"/>
      <c r="AB232" s="78"/>
      <c r="AC232" s="78"/>
      <c r="AD232" s="79"/>
      <c r="AE232" s="217"/>
      <c r="AF232" s="78"/>
      <c r="AG232" s="78"/>
      <c r="AH232" s="79"/>
      <c r="AI232" s="218"/>
      <c r="AJ232" s="78"/>
      <c r="AK232" s="78"/>
      <c r="AL232" s="78"/>
      <c r="AM232" s="78"/>
      <c r="AN232" s="79"/>
      <c r="AO232" s="217"/>
      <c r="AP232" s="78"/>
      <c r="AQ232" s="79"/>
      <c r="AR232" s="218"/>
      <c r="AS232" s="78"/>
      <c r="AT232" s="79"/>
      <c r="AU232" s="219"/>
      <c r="AV232" s="78"/>
      <c r="AW232" s="79"/>
      <c r="AX232" s="220"/>
      <c r="AY232" s="79"/>
      <c r="AZ232" s="38"/>
      <c r="BA232" s="39"/>
      <c r="BB232" s="38"/>
      <c r="BC232" s="39"/>
      <c r="BD232" s="38"/>
      <c r="BE232" s="39"/>
      <c r="BF232" s="38"/>
      <c r="BG232" s="39"/>
      <c r="BH232" s="38"/>
      <c r="BI232" s="42"/>
      <c r="BJ232" s="43"/>
      <c r="BK232" s="42"/>
      <c r="BL232" s="43"/>
      <c r="BM232" s="42"/>
      <c r="BN232" s="43"/>
      <c r="BO232" s="42"/>
      <c r="BP232" s="43"/>
      <c r="BQ232" s="42"/>
      <c r="BR232" s="221"/>
      <c r="BS232" s="78"/>
      <c r="BT232" s="78"/>
      <c r="BU232" s="78"/>
      <c r="BV232" s="78"/>
      <c r="BW232" s="78"/>
      <c r="BX232" s="78"/>
      <c r="BY232" s="78"/>
      <c r="BZ232" s="78"/>
      <c r="CA232" s="78"/>
      <c r="CB232" s="78"/>
      <c r="CC232" s="78"/>
      <c r="CD232" s="78"/>
      <c r="CE232" s="79"/>
    </row>
    <row r="233" spans="1:83" ht="34.5" customHeight="1" x14ac:dyDescent="0.2">
      <c r="A233" s="29">
        <f t="shared" si="0"/>
        <v>222</v>
      </c>
      <c r="B233" s="222"/>
      <c r="C233" s="79"/>
      <c r="D233" s="223"/>
      <c r="E233" s="78"/>
      <c r="F233" s="78"/>
      <c r="G233" s="78"/>
      <c r="H233" s="79"/>
      <c r="I233" s="218"/>
      <c r="J233" s="78"/>
      <c r="K233" s="78"/>
      <c r="L233" s="78"/>
      <c r="M233" s="78"/>
      <c r="N233" s="78"/>
      <c r="O233" s="78"/>
      <c r="P233" s="79"/>
      <c r="Q233" s="217"/>
      <c r="R233" s="78"/>
      <c r="S233" s="78"/>
      <c r="T233" s="78"/>
      <c r="U233" s="78"/>
      <c r="V233" s="78"/>
      <c r="W233" s="78"/>
      <c r="X233" s="78"/>
      <c r="Y233" s="78"/>
      <c r="Z233" s="79"/>
      <c r="AA233" s="218"/>
      <c r="AB233" s="78"/>
      <c r="AC233" s="78"/>
      <c r="AD233" s="79"/>
      <c r="AE233" s="217"/>
      <c r="AF233" s="78"/>
      <c r="AG233" s="78"/>
      <c r="AH233" s="79"/>
      <c r="AI233" s="218"/>
      <c r="AJ233" s="78"/>
      <c r="AK233" s="78"/>
      <c r="AL233" s="78"/>
      <c r="AM233" s="78"/>
      <c r="AN233" s="79"/>
      <c r="AO233" s="217"/>
      <c r="AP233" s="78"/>
      <c r="AQ233" s="79"/>
      <c r="AR233" s="218"/>
      <c r="AS233" s="78"/>
      <c r="AT233" s="79"/>
      <c r="AU233" s="219"/>
      <c r="AV233" s="78"/>
      <c r="AW233" s="79"/>
      <c r="AX233" s="220"/>
      <c r="AY233" s="79"/>
      <c r="AZ233" s="38"/>
      <c r="BA233" s="39"/>
      <c r="BB233" s="38"/>
      <c r="BC233" s="39"/>
      <c r="BD233" s="38"/>
      <c r="BE233" s="39"/>
      <c r="BF233" s="38"/>
      <c r="BG233" s="39"/>
      <c r="BH233" s="38"/>
      <c r="BI233" s="42"/>
      <c r="BJ233" s="43"/>
      <c r="BK233" s="42"/>
      <c r="BL233" s="43"/>
      <c r="BM233" s="42"/>
      <c r="BN233" s="43"/>
      <c r="BO233" s="42"/>
      <c r="BP233" s="43"/>
      <c r="BQ233" s="42"/>
      <c r="BR233" s="221"/>
      <c r="BS233" s="78"/>
      <c r="BT233" s="78"/>
      <c r="BU233" s="78"/>
      <c r="BV233" s="78"/>
      <c r="BW233" s="78"/>
      <c r="BX233" s="78"/>
      <c r="BY233" s="78"/>
      <c r="BZ233" s="78"/>
      <c r="CA233" s="78"/>
      <c r="CB233" s="78"/>
      <c r="CC233" s="78"/>
      <c r="CD233" s="78"/>
      <c r="CE233" s="79"/>
    </row>
    <row r="234" spans="1:83" ht="34.5" customHeight="1" x14ac:dyDescent="0.2">
      <c r="A234" s="29">
        <f t="shared" si="0"/>
        <v>223</v>
      </c>
      <c r="B234" s="222"/>
      <c r="C234" s="79"/>
      <c r="D234" s="223"/>
      <c r="E234" s="78"/>
      <c r="F234" s="78"/>
      <c r="G234" s="78"/>
      <c r="H234" s="79"/>
      <c r="I234" s="218"/>
      <c r="J234" s="78"/>
      <c r="K234" s="78"/>
      <c r="L234" s="78"/>
      <c r="M234" s="78"/>
      <c r="N234" s="78"/>
      <c r="O234" s="78"/>
      <c r="P234" s="79"/>
      <c r="Q234" s="217"/>
      <c r="R234" s="78"/>
      <c r="S234" s="78"/>
      <c r="T234" s="78"/>
      <c r="U234" s="78"/>
      <c r="V234" s="78"/>
      <c r="W234" s="78"/>
      <c r="X234" s="78"/>
      <c r="Y234" s="78"/>
      <c r="Z234" s="79"/>
      <c r="AA234" s="218"/>
      <c r="AB234" s="78"/>
      <c r="AC234" s="78"/>
      <c r="AD234" s="79"/>
      <c r="AE234" s="217"/>
      <c r="AF234" s="78"/>
      <c r="AG234" s="78"/>
      <c r="AH234" s="79"/>
      <c r="AI234" s="218"/>
      <c r="AJ234" s="78"/>
      <c r="AK234" s="78"/>
      <c r="AL234" s="78"/>
      <c r="AM234" s="78"/>
      <c r="AN234" s="79"/>
      <c r="AO234" s="217"/>
      <c r="AP234" s="78"/>
      <c r="AQ234" s="79"/>
      <c r="AR234" s="218"/>
      <c r="AS234" s="78"/>
      <c r="AT234" s="79"/>
      <c r="AU234" s="219"/>
      <c r="AV234" s="78"/>
      <c r="AW234" s="79"/>
      <c r="AX234" s="220"/>
      <c r="AY234" s="79"/>
      <c r="AZ234" s="38"/>
      <c r="BA234" s="39"/>
      <c r="BB234" s="38"/>
      <c r="BC234" s="39"/>
      <c r="BD234" s="38"/>
      <c r="BE234" s="39"/>
      <c r="BF234" s="38"/>
      <c r="BG234" s="39"/>
      <c r="BH234" s="38"/>
      <c r="BI234" s="42"/>
      <c r="BJ234" s="43"/>
      <c r="BK234" s="42"/>
      <c r="BL234" s="43"/>
      <c r="BM234" s="42"/>
      <c r="BN234" s="43"/>
      <c r="BO234" s="42"/>
      <c r="BP234" s="43"/>
      <c r="BQ234" s="42"/>
      <c r="BR234" s="221"/>
      <c r="BS234" s="78"/>
      <c r="BT234" s="78"/>
      <c r="BU234" s="78"/>
      <c r="BV234" s="78"/>
      <c r="BW234" s="78"/>
      <c r="BX234" s="78"/>
      <c r="BY234" s="78"/>
      <c r="BZ234" s="78"/>
      <c r="CA234" s="78"/>
      <c r="CB234" s="78"/>
      <c r="CC234" s="78"/>
      <c r="CD234" s="78"/>
      <c r="CE234" s="79"/>
    </row>
    <row r="235" spans="1:83" ht="34.5" customHeight="1" x14ac:dyDescent="0.2">
      <c r="A235" s="29">
        <f t="shared" si="0"/>
        <v>224</v>
      </c>
      <c r="B235" s="222"/>
      <c r="C235" s="79"/>
      <c r="D235" s="223"/>
      <c r="E235" s="78"/>
      <c r="F235" s="78"/>
      <c r="G235" s="78"/>
      <c r="H235" s="79"/>
      <c r="I235" s="218"/>
      <c r="J235" s="78"/>
      <c r="K235" s="78"/>
      <c r="L235" s="78"/>
      <c r="M235" s="78"/>
      <c r="N235" s="78"/>
      <c r="O235" s="78"/>
      <c r="P235" s="79"/>
      <c r="Q235" s="217"/>
      <c r="R235" s="78"/>
      <c r="S235" s="78"/>
      <c r="T235" s="78"/>
      <c r="U235" s="78"/>
      <c r="V235" s="78"/>
      <c r="W235" s="78"/>
      <c r="X235" s="78"/>
      <c r="Y235" s="78"/>
      <c r="Z235" s="79"/>
      <c r="AA235" s="218"/>
      <c r="AB235" s="78"/>
      <c r="AC235" s="78"/>
      <c r="AD235" s="79"/>
      <c r="AE235" s="217"/>
      <c r="AF235" s="78"/>
      <c r="AG235" s="78"/>
      <c r="AH235" s="79"/>
      <c r="AI235" s="218"/>
      <c r="AJ235" s="78"/>
      <c r="AK235" s="78"/>
      <c r="AL235" s="78"/>
      <c r="AM235" s="78"/>
      <c r="AN235" s="79"/>
      <c r="AO235" s="217"/>
      <c r="AP235" s="78"/>
      <c r="AQ235" s="79"/>
      <c r="AR235" s="218"/>
      <c r="AS235" s="78"/>
      <c r="AT235" s="79"/>
      <c r="AU235" s="219"/>
      <c r="AV235" s="78"/>
      <c r="AW235" s="79"/>
      <c r="AX235" s="220"/>
      <c r="AY235" s="79"/>
      <c r="AZ235" s="38"/>
      <c r="BA235" s="39"/>
      <c r="BB235" s="38"/>
      <c r="BC235" s="39"/>
      <c r="BD235" s="38"/>
      <c r="BE235" s="39"/>
      <c r="BF235" s="38"/>
      <c r="BG235" s="39"/>
      <c r="BH235" s="38"/>
      <c r="BI235" s="42"/>
      <c r="BJ235" s="43"/>
      <c r="BK235" s="42"/>
      <c r="BL235" s="43"/>
      <c r="BM235" s="42"/>
      <c r="BN235" s="43"/>
      <c r="BO235" s="42"/>
      <c r="BP235" s="43"/>
      <c r="BQ235" s="42"/>
      <c r="BR235" s="221"/>
      <c r="BS235" s="78"/>
      <c r="BT235" s="78"/>
      <c r="BU235" s="78"/>
      <c r="BV235" s="78"/>
      <c r="BW235" s="78"/>
      <c r="BX235" s="78"/>
      <c r="BY235" s="78"/>
      <c r="BZ235" s="78"/>
      <c r="CA235" s="78"/>
      <c r="CB235" s="78"/>
      <c r="CC235" s="78"/>
      <c r="CD235" s="78"/>
      <c r="CE235" s="79"/>
    </row>
    <row r="236" spans="1:83" ht="34.5" customHeight="1" x14ac:dyDescent="0.2">
      <c r="A236" s="29">
        <f t="shared" si="0"/>
        <v>225</v>
      </c>
      <c r="B236" s="222"/>
      <c r="C236" s="79"/>
      <c r="D236" s="223"/>
      <c r="E236" s="78"/>
      <c r="F236" s="78"/>
      <c r="G236" s="78"/>
      <c r="H236" s="79"/>
      <c r="I236" s="218"/>
      <c r="J236" s="78"/>
      <c r="K236" s="78"/>
      <c r="L236" s="78"/>
      <c r="M236" s="78"/>
      <c r="N236" s="78"/>
      <c r="O236" s="78"/>
      <c r="P236" s="79"/>
      <c r="Q236" s="217"/>
      <c r="R236" s="78"/>
      <c r="S236" s="78"/>
      <c r="T236" s="78"/>
      <c r="U236" s="78"/>
      <c r="V236" s="78"/>
      <c r="W236" s="78"/>
      <c r="X236" s="78"/>
      <c r="Y236" s="78"/>
      <c r="Z236" s="79"/>
      <c r="AA236" s="218"/>
      <c r="AB236" s="78"/>
      <c r="AC236" s="78"/>
      <c r="AD236" s="79"/>
      <c r="AE236" s="217"/>
      <c r="AF236" s="78"/>
      <c r="AG236" s="78"/>
      <c r="AH236" s="79"/>
      <c r="AI236" s="218"/>
      <c r="AJ236" s="78"/>
      <c r="AK236" s="78"/>
      <c r="AL236" s="78"/>
      <c r="AM236" s="78"/>
      <c r="AN236" s="79"/>
      <c r="AO236" s="217"/>
      <c r="AP236" s="78"/>
      <c r="AQ236" s="79"/>
      <c r="AR236" s="218"/>
      <c r="AS236" s="78"/>
      <c r="AT236" s="79"/>
      <c r="AU236" s="219"/>
      <c r="AV236" s="78"/>
      <c r="AW236" s="79"/>
      <c r="AX236" s="220"/>
      <c r="AY236" s="79"/>
      <c r="AZ236" s="38"/>
      <c r="BA236" s="39"/>
      <c r="BB236" s="38"/>
      <c r="BC236" s="39"/>
      <c r="BD236" s="38"/>
      <c r="BE236" s="39"/>
      <c r="BF236" s="38"/>
      <c r="BG236" s="39"/>
      <c r="BH236" s="38"/>
      <c r="BI236" s="42"/>
      <c r="BJ236" s="43"/>
      <c r="BK236" s="42"/>
      <c r="BL236" s="43"/>
      <c r="BM236" s="42"/>
      <c r="BN236" s="43"/>
      <c r="BO236" s="42"/>
      <c r="BP236" s="43"/>
      <c r="BQ236" s="42"/>
      <c r="BR236" s="221"/>
      <c r="BS236" s="78"/>
      <c r="BT236" s="78"/>
      <c r="BU236" s="78"/>
      <c r="BV236" s="78"/>
      <c r="BW236" s="78"/>
      <c r="BX236" s="78"/>
      <c r="BY236" s="78"/>
      <c r="BZ236" s="78"/>
      <c r="CA236" s="78"/>
      <c r="CB236" s="78"/>
      <c r="CC236" s="78"/>
      <c r="CD236" s="78"/>
      <c r="CE236" s="79"/>
    </row>
    <row r="237" spans="1:83" ht="34.5" customHeight="1" x14ac:dyDescent="0.2">
      <c r="A237" s="29">
        <f t="shared" si="0"/>
        <v>226</v>
      </c>
      <c r="B237" s="222"/>
      <c r="C237" s="79"/>
      <c r="D237" s="223"/>
      <c r="E237" s="78"/>
      <c r="F237" s="78"/>
      <c r="G237" s="78"/>
      <c r="H237" s="79"/>
      <c r="I237" s="218"/>
      <c r="J237" s="78"/>
      <c r="K237" s="78"/>
      <c r="L237" s="78"/>
      <c r="M237" s="78"/>
      <c r="N237" s="78"/>
      <c r="O237" s="78"/>
      <c r="P237" s="79"/>
      <c r="Q237" s="217"/>
      <c r="R237" s="78"/>
      <c r="S237" s="78"/>
      <c r="T237" s="78"/>
      <c r="U237" s="78"/>
      <c r="V237" s="78"/>
      <c r="W237" s="78"/>
      <c r="X237" s="78"/>
      <c r="Y237" s="78"/>
      <c r="Z237" s="79"/>
      <c r="AA237" s="218"/>
      <c r="AB237" s="78"/>
      <c r="AC237" s="78"/>
      <c r="AD237" s="79"/>
      <c r="AE237" s="217"/>
      <c r="AF237" s="78"/>
      <c r="AG237" s="78"/>
      <c r="AH237" s="79"/>
      <c r="AI237" s="218"/>
      <c r="AJ237" s="78"/>
      <c r="AK237" s="78"/>
      <c r="AL237" s="78"/>
      <c r="AM237" s="78"/>
      <c r="AN237" s="79"/>
      <c r="AO237" s="217"/>
      <c r="AP237" s="78"/>
      <c r="AQ237" s="79"/>
      <c r="AR237" s="218"/>
      <c r="AS237" s="78"/>
      <c r="AT237" s="79"/>
      <c r="AU237" s="219"/>
      <c r="AV237" s="78"/>
      <c r="AW237" s="79"/>
      <c r="AX237" s="220"/>
      <c r="AY237" s="79"/>
      <c r="AZ237" s="38"/>
      <c r="BA237" s="39"/>
      <c r="BB237" s="38"/>
      <c r="BC237" s="39"/>
      <c r="BD237" s="38"/>
      <c r="BE237" s="39"/>
      <c r="BF237" s="38"/>
      <c r="BG237" s="39"/>
      <c r="BH237" s="38"/>
      <c r="BI237" s="42"/>
      <c r="BJ237" s="43"/>
      <c r="BK237" s="42"/>
      <c r="BL237" s="43"/>
      <c r="BM237" s="42"/>
      <c r="BN237" s="43"/>
      <c r="BO237" s="42"/>
      <c r="BP237" s="43"/>
      <c r="BQ237" s="42"/>
      <c r="BR237" s="221"/>
      <c r="BS237" s="78"/>
      <c r="BT237" s="78"/>
      <c r="BU237" s="78"/>
      <c r="BV237" s="78"/>
      <c r="BW237" s="78"/>
      <c r="BX237" s="78"/>
      <c r="BY237" s="78"/>
      <c r="BZ237" s="78"/>
      <c r="CA237" s="78"/>
      <c r="CB237" s="78"/>
      <c r="CC237" s="78"/>
      <c r="CD237" s="78"/>
      <c r="CE237" s="79"/>
    </row>
    <row r="238" spans="1:83" ht="34.5" customHeight="1" x14ac:dyDescent="0.2">
      <c r="A238" s="29">
        <f t="shared" si="0"/>
        <v>227</v>
      </c>
      <c r="B238" s="222"/>
      <c r="C238" s="79"/>
      <c r="D238" s="223"/>
      <c r="E238" s="78"/>
      <c r="F238" s="78"/>
      <c r="G238" s="78"/>
      <c r="H238" s="79"/>
      <c r="I238" s="218"/>
      <c r="J238" s="78"/>
      <c r="K238" s="78"/>
      <c r="L238" s="78"/>
      <c r="M238" s="78"/>
      <c r="N238" s="78"/>
      <c r="O238" s="78"/>
      <c r="P238" s="79"/>
      <c r="Q238" s="217"/>
      <c r="R238" s="78"/>
      <c r="S238" s="78"/>
      <c r="T238" s="78"/>
      <c r="U238" s="78"/>
      <c r="V238" s="78"/>
      <c r="W238" s="78"/>
      <c r="X238" s="78"/>
      <c r="Y238" s="78"/>
      <c r="Z238" s="79"/>
      <c r="AA238" s="218"/>
      <c r="AB238" s="78"/>
      <c r="AC238" s="78"/>
      <c r="AD238" s="79"/>
      <c r="AE238" s="217"/>
      <c r="AF238" s="78"/>
      <c r="AG238" s="78"/>
      <c r="AH238" s="79"/>
      <c r="AI238" s="218"/>
      <c r="AJ238" s="78"/>
      <c r="AK238" s="78"/>
      <c r="AL238" s="78"/>
      <c r="AM238" s="78"/>
      <c r="AN238" s="79"/>
      <c r="AO238" s="217"/>
      <c r="AP238" s="78"/>
      <c r="AQ238" s="79"/>
      <c r="AR238" s="218"/>
      <c r="AS238" s="78"/>
      <c r="AT238" s="79"/>
      <c r="AU238" s="219"/>
      <c r="AV238" s="78"/>
      <c r="AW238" s="79"/>
      <c r="AX238" s="220"/>
      <c r="AY238" s="79"/>
      <c r="AZ238" s="38"/>
      <c r="BA238" s="39"/>
      <c r="BB238" s="38"/>
      <c r="BC238" s="39"/>
      <c r="BD238" s="38"/>
      <c r="BE238" s="39"/>
      <c r="BF238" s="38"/>
      <c r="BG238" s="39"/>
      <c r="BH238" s="38"/>
      <c r="BI238" s="42"/>
      <c r="BJ238" s="43"/>
      <c r="BK238" s="42"/>
      <c r="BL238" s="43"/>
      <c r="BM238" s="42"/>
      <c r="BN238" s="43"/>
      <c r="BO238" s="42"/>
      <c r="BP238" s="43"/>
      <c r="BQ238" s="42"/>
      <c r="BR238" s="221"/>
      <c r="BS238" s="78"/>
      <c r="BT238" s="78"/>
      <c r="BU238" s="78"/>
      <c r="BV238" s="78"/>
      <c r="BW238" s="78"/>
      <c r="BX238" s="78"/>
      <c r="BY238" s="78"/>
      <c r="BZ238" s="78"/>
      <c r="CA238" s="78"/>
      <c r="CB238" s="78"/>
      <c r="CC238" s="78"/>
      <c r="CD238" s="78"/>
      <c r="CE238" s="79"/>
    </row>
    <row r="239" spans="1:83" ht="34.5" customHeight="1" x14ac:dyDescent="0.2">
      <c r="A239" s="29">
        <f t="shared" si="0"/>
        <v>228</v>
      </c>
      <c r="B239" s="222"/>
      <c r="C239" s="79"/>
      <c r="D239" s="223"/>
      <c r="E239" s="78"/>
      <c r="F239" s="78"/>
      <c r="G239" s="78"/>
      <c r="H239" s="79"/>
      <c r="I239" s="218"/>
      <c r="J239" s="78"/>
      <c r="K239" s="78"/>
      <c r="L239" s="78"/>
      <c r="M239" s="78"/>
      <c r="N239" s="78"/>
      <c r="O239" s="78"/>
      <c r="P239" s="79"/>
      <c r="Q239" s="217"/>
      <c r="R239" s="78"/>
      <c r="S239" s="78"/>
      <c r="T239" s="78"/>
      <c r="U239" s="78"/>
      <c r="V239" s="78"/>
      <c r="W239" s="78"/>
      <c r="X239" s="78"/>
      <c r="Y239" s="78"/>
      <c r="Z239" s="79"/>
      <c r="AA239" s="218"/>
      <c r="AB239" s="78"/>
      <c r="AC239" s="78"/>
      <c r="AD239" s="79"/>
      <c r="AE239" s="217"/>
      <c r="AF239" s="78"/>
      <c r="AG239" s="78"/>
      <c r="AH239" s="79"/>
      <c r="AI239" s="218"/>
      <c r="AJ239" s="78"/>
      <c r="AK239" s="78"/>
      <c r="AL239" s="78"/>
      <c r="AM239" s="78"/>
      <c r="AN239" s="79"/>
      <c r="AO239" s="217"/>
      <c r="AP239" s="78"/>
      <c r="AQ239" s="79"/>
      <c r="AR239" s="218"/>
      <c r="AS239" s="78"/>
      <c r="AT239" s="79"/>
      <c r="AU239" s="219"/>
      <c r="AV239" s="78"/>
      <c r="AW239" s="79"/>
      <c r="AX239" s="220"/>
      <c r="AY239" s="79"/>
      <c r="AZ239" s="38"/>
      <c r="BA239" s="39"/>
      <c r="BB239" s="38"/>
      <c r="BC239" s="39"/>
      <c r="BD239" s="38"/>
      <c r="BE239" s="39"/>
      <c r="BF239" s="38"/>
      <c r="BG239" s="39"/>
      <c r="BH239" s="38"/>
      <c r="BI239" s="42"/>
      <c r="BJ239" s="43"/>
      <c r="BK239" s="42"/>
      <c r="BL239" s="43"/>
      <c r="BM239" s="42"/>
      <c r="BN239" s="43"/>
      <c r="BO239" s="42"/>
      <c r="BP239" s="43"/>
      <c r="BQ239" s="42"/>
      <c r="BR239" s="221"/>
      <c r="BS239" s="78"/>
      <c r="BT239" s="78"/>
      <c r="BU239" s="78"/>
      <c r="BV239" s="78"/>
      <c r="BW239" s="78"/>
      <c r="BX239" s="78"/>
      <c r="BY239" s="78"/>
      <c r="BZ239" s="78"/>
      <c r="CA239" s="78"/>
      <c r="CB239" s="78"/>
      <c r="CC239" s="78"/>
      <c r="CD239" s="78"/>
      <c r="CE239" s="79"/>
    </row>
    <row r="240" spans="1:83" ht="34.5" customHeight="1" x14ac:dyDescent="0.2">
      <c r="A240" s="29">
        <f t="shared" si="0"/>
        <v>229</v>
      </c>
      <c r="B240" s="222"/>
      <c r="C240" s="79"/>
      <c r="D240" s="223"/>
      <c r="E240" s="78"/>
      <c r="F240" s="78"/>
      <c r="G240" s="78"/>
      <c r="H240" s="79"/>
      <c r="I240" s="218"/>
      <c r="J240" s="78"/>
      <c r="K240" s="78"/>
      <c r="L240" s="78"/>
      <c r="M240" s="78"/>
      <c r="N240" s="78"/>
      <c r="O240" s="78"/>
      <c r="P240" s="79"/>
      <c r="Q240" s="217"/>
      <c r="R240" s="78"/>
      <c r="S240" s="78"/>
      <c r="T240" s="78"/>
      <c r="U240" s="78"/>
      <c r="V240" s="78"/>
      <c r="W240" s="78"/>
      <c r="X240" s="78"/>
      <c r="Y240" s="78"/>
      <c r="Z240" s="79"/>
      <c r="AA240" s="218"/>
      <c r="AB240" s="78"/>
      <c r="AC240" s="78"/>
      <c r="AD240" s="79"/>
      <c r="AE240" s="217"/>
      <c r="AF240" s="78"/>
      <c r="AG240" s="78"/>
      <c r="AH240" s="79"/>
      <c r="AI240" s="218"/>
      <c r="AJ240" s="78"/>
      <c r="AK240" s="78"/>
      <c r="AL240" s="78"/>
      <c r="AM240" s="78"/>
      <c r="AN240" s="79"/>
      <c r="AO240" s="217"/>
      <c r="AP240" s="78"/>
      <c r="AQ240" s="79"/>
      <c r="AR240" s="218"/>
      <c r="AS240" s="78"/>
      <c r="AT240" s="79"/>
      <c r="AU240" s="219"/>
      <c r="AV240" s="78"/>
      <c r="AW240" s="79"/>
      <c r="AX240" s="220"/>
      <c r="AY240" s="79"/>
      <c r="AZ240" s="38"/>
      <c r="BA240" s="39"/>
      <c r="BB240" s="38"/>
      <c r="BC240" s="39"/>
      <c r="BD240" s="38"/>
      <c r="BE240" s="39"/>
      <c r="BF240" s="38"/>
      <c r="BG240" s="39"/>
      <c r="BH240" s="38"/>
      <c r="BI240" s="42"/>
      <c r="BJ240" s="43"/>
      <c r="BK240" s="42"/>
      <c r="BL240" s="43"/>
      <c r="BM240" s="42"/>
      <c r="BN240" s="43"/>
      <c r="BO240" s="42"/>
      <c r="BP240" s="43"/>
      <c r="BQ240" s="42"/>
      <c r="BR240" s="221"/>
      <c r="BS240" s="78"/>
      <c r="BT240" s="78"/>
      <c r="BU240" s="78"/>
      <c r="BV240" s="78"/>
      <c r="BW240" s="78"/>
      <c r="BX240" s="78"/>
      <c r="BY240" s="78"/>
      <c r="BZ240" s="78"/>
      <c r="CA240" s="78"/>
      <c r="CB240" s="78"/>
      <c r="CC240" s="78"/>
      <c r="CD240" s="78"/>
      <c r="CE240" s="79"/>
    </row>
    <row r="241" spans="1:83" ht="34.5" customHeight="1" x14ac:dyDescent="0.2">
      <c r="A241" s="29">
        <f t="shared" si="0"/>
        <v>230</v>
      </c>
      <c r="B241" s="222"/>
      <c r="C241" s="79"/>
      <c r="D241" s="223"/>
      <c r="E241" s="78"/>
      <c r="F241" s="78"/>
      <c r="G241" s="78"/>
      <c r="H241" s="79"/>
      <c r="I241" s="218"/>
      <c r="J241" s="78"/>
      <c r="K241" s="78"/>
      <c r="L241" s="78"/>
      <c r="M241" s="78"/>
      <c r="N241" s="78"/>
      <c r="O241" s="78"/>
      <c r="P241" s="79"/>
      <c r="Q241" s="217"/>
      <c r="R241" s="78"/>
      <c r="S241" s="78"/>
      <c r="T241" s="78"/>
      <c r="U241" s="78"/>
      <c r="V241" s="78"/>
      <c r="W241" s="78"/>
      <c r="X241" s="78"/>
      <c r="Y241" s="78"/>
      <c r="Z241" s="79"/>
      <c r="AA241" s="218"/>
      <c r="AB241" s="78"/>
      <c r="AC241" s="78"/>
      <c r="AD241" s="79"/>
      <c r="AE241" s="217"/>
      <c r="AF241" s="78"/>
      <c r="AG241" s="78"/>
      <c r="AH241" s="79"/>
      <c r="AI241" s="218"/>
      <c r="AJ241" s="78"/>
      <c r="AK241" s="78"/>
      <c r="AL241" s="78"/>
      <c r="AM241" s="78"/>
      <c r="AN241" s="79"/>
      <c r="AO241" s="217"/>
      <c r="AP241" s="78"/>
      <c r="AQ241" s="79"/>
      <c r="AR241" s="218"/>
      <c r="AS241" s="78"/>
      <c r="AT241" s="79"/>
      <c r="AU241" s="219"/>
      <c r="AV241" s="78"/>
      <c r="AW241" s="79"/>
      <c r="AX241" s="220"/>
      <c r="AY241" s="79"/>
      <c r="AZ241" s="38"/>
      <c r="BA241" s="39"/>
      <c r="BB241" s="38"/>
      <c r="BC241" s="39"/>
      <c r="BD241" s="38"/>
      <c r="BE241" s="39"/>
      <c r="BF241" s="38"/>
      <c r="BG241" s="39"/>
      <c r="BH241" s="38"/>
      <c r="BI241" s="42"/>
      <c r="BJ241" s="43"/>
      <c r="BK241" s="42"/>
      <c r="BL241" s="43"/>
      <c r="BM241" s="42"/>
      <c r="BN241" s="43"/>
      <c r="BO241" s="42"/>
      <c r="BP241" s="43"/>
      <c r="BQ241" s="42"/>
      <c r="BR241" s="221"/>
      <c r="BS241" s="78"/>
      <c r="BT241" s="78"/>
      <c r="BU241" s="78"/>
      <c r="BV241" s="78"/>
      <c r="BW241" s="78"/>
      <c r="BX241" s="78"/>
      <c r="BY241" s="78"/>
      <c r="BZ241" s="78"/>
      <c r="CA241" s="78"/>
      <c r="CB241" s="78"/>
      <c r="CC241" s="78"/>
      <c r="CD241" s="78"/>
      <c r="CE241" s="79"/>
    </row>
    <row r="242" spans="1:83" ht="34.5" customHeight="1" x14ac:dyDescent="0.2">
      <c r="A242" s="29">
        <f t="shared" si="0"/>
        <v>231</v>
      </c>
      <c r="B242" s="222"/>
      <c r="C242" s="79"/>
      <c r="D242" s="223"/>
      <c r="E242" s="78"/>
      <c r="F242" s="78"/>
      <c r="G242" s="78"/>
      <c r="H242" s="79"/>
      <c r="I242" s="218"/>
      <c r="J242" s="78"/>
      <c r="K242" s="78"/>
      <c r="L242" s="78"/>
      <c r="M242" s="78"/>
      <c r="N242" s="78"/>
      <c r="O242" s="78"/>
      <c r="P242" s="79"/>
      <c r="Q242" s="217"/>
      <c r="R242" s="78"/>
      <c r="S242" s="78"/>
      <c r="T242" s="78"/>
      <c r="U242" s="78"/>
      <c r="V242" s="78"/>
      <c r="W242" s="78"/>
      <c r="X242" s="78"/>
      <c r="Y242" s="78"/>
      <c r="Z242" s="79"/>
      <c r="AA242" s="218"/>
      <c r="AB242" s="78"/>
      <c r="AC242" s="78"/>
      <c r="AD242" s="79"/>
      <c r="AE242" s="217"/>
      <c r="AF242" s="78"/>
      <c r="AG242" s="78"/>
      <c r="AH242" s="79"/>
      <c r="AI242" s="218"/>
      <c r="AJ242" s="78"/>
      <c r="AK242" s="78"/>
      <c r="AL242" s="78"/>
      <c r="AM242" s="78"/>
      <c r="AN242" s="79"/>
      <c r="AO242" s="217"/>
      <c r="AP242" s="78"/>
      <c r="AQ242" s="79"/>
      <c r="AR242" s="218"/>
      <c r="AS242" s="78"/>
      <c r="AT242" s="79"/>
      <c r="AU242" s="219"/>
      <c r="AV242" s="78"/>
      <c r="AW242" s="79"/>
      <c r="AX242" s="220"/>
      <c r="AY242" s="79"/>
      <c r="AZ242" s="38"/>
      <c r="BA242" s="39"/>
      <c r="BB242" s="38"/>
      <c r="BC242" s="39"/>
      <c r="BD242" s="38"/>
      <c r="BE242" s="39"/>
      <c r="BF242" s="38"/>
      <c r="BG242" s="39"/>
      <c r="BH242" s="38"/>
      <c r="BI242" s="42"/>
      <c r="BJ242" s="43"/>
      <c r="BK242" s="42"/>
      <c r="BL242" s="43"/>
      <c r="BM242" s="42"/>
      <c r="BN242" s="43"/>
      <c r="BO242" s="42"/>
      <c r="BP242" s="43"/>
      <c r="BQ242" s="42"/>
      <c r="BR242" s="221"/>
      <c r="BS242" s="78"/>
      <c r="BT242" s="78"/>
      <c r="BU242" s="78"/>
      <c r="BV242" s="78"/>
      <c r="BW242" s="78"/>
      <c r="BX242" s="78"/>
      <c r="BY242" s="78"/>
      <c r="BZ242" s="78"/>
      <c r="CA242" s="78"/>
      <c r="CB242" s="78"/>
      <c r="CC242" s="78"/>
      <c r="CD242" s="78"/>
      <c r="CE242" s="79"/>
    </row>
    <row r="243" spans="1:83" ht="34.5" customHeight="1" x14ac:dyDescent="0.2">
      <c r="A243" s="29">
        <f t="shared" si="0"/>
        <v>232</v>
      </c>
      <c r="B243" s="222"/>
      <c r="C243" s="79"/>
      <c r="D243" s="223"/>
      <c r="E243" s="78"/>
      <c r="F243" s="78"/>
      <c r="G243" s="78"/>
      <c r="H243" s="79"/>
      <c r="I243" s="218"/>
      <c r="J243" s="78"/>
      <c r="K243" s="78"/>
      <c r="L243" s="78"/>
      <c r="M243" s="78"/>
      <c r="N243" s="78"/>
      <c r="O243" s="78"/>
      <c r="P243" s="79"/>
      <c r="Q243" s="217"/>
      <c r="R243" s="78"/>
      <c r="S243" s="78"/>
      <c r="T243" s="78"/>
      <c r="U243" s="78"/>
      <c r="V243" s="78"/>
      <c r="W243" s="78"/>
      <c r="X243" s="78"/>
      <c r="Y243" s="78"/>
      <c r="Z243" s="79"/>
      <c r="AA243" s="218"/>
      <c r="AB243" s="78"/>
      <c r="AC243" s="78"/>
      <c r="AD243" s="79"/>
      <c r="AE243" s="217"/>
      <c r="AF243" s="78"/>
      <c r="AG243" s="78"/>
      <c r="AH243" s="79"/>
      <c r="AI243" s="218"/>
      <c r="AJ243" s="78"/>
      <c r="AK243" s="78"/>
      <c r="AL243" s="78"/>
      <c r="AM243" s="78"/>
      <c r="AN243" s="79"/>
      <c r="AO243" s="217"/>
      <c r="AP243" s="78"/>
      <c r="AQ243" s="79"/>
      <c r="AR243" s="218"/>
      <c r="AS243" s="78"/>
      <c r="AT243" s="79"/>
      <c r="AU243" s="219"/>
      <c r="AV243" s="78"/>
      <c r="AW243" s="79"/>
      <c r="AX243" s="220"/>
      <c r="AY243" s="79"/>
      <c r="AZ243" s="38"/>
      <c r="BA243" s="39"/>
      <c r="BB243" s="38"/>
      <c r="BC243" s="39"/>
      <c r="BD243" s="38"/>
      <c r="BE243" s="39"/>
      <c r="BF243" s="38"/>
      <c r="BG243" s="39"/>
      <c r="BH243" s="38"/>
      <c r="BI243" s="42"/>
      <c r="BJ243" s="43"/>
      <c r="BK243" s="42"/>
      <c r="BL243" s="43"/>
      <c r="BM243" s="42"/>
      <c r="BN243" s="43"/>
      <c r="BO243" s="42"/>
      <c r="BP243" s="43"/>
      <c r="BQ243" s="42"/>
      <c r="BR243" s="221"/>
      <c r="BS243" s="78"/>
      <c r="BT243" s="78"/>
      <c r="BU243" s="78"/>
      <c r="BV243" s="78"/>
      <c r="BW243" s="78"/>
      <c r="BX243" s="78"/>
      <c r="BY243" s="78"/>
      <c r="BZ243" s="78"/>
      <c r="CA243" s="78"/>
      <c r="CB243" s="78"/>
      <c r="CC243" s="78"/>
      <c r="CD243" s="78"/>
      <c r="CE243" s="79"/>
    </row>
    <row r="244" spans="1:83" ht="34.5" customHeight="1" x14ac:dyDescent="0.2">
      <c r="A244" s="29">
        <f t="shared" si="0"/>
        <v>233</v>
      </c>
      <c r="B244" s="222"/>
      <c r="C244" s="79"/>
      <c r="D244" s="223"/>
      <c r="E244" s="78"/>
      <c r="F244" s="78"/>
      <c r="G244" s="78"/>
      <c r="H244" s="79"/>
      <c r="I244" s="218"/>
      <c r="J244" s="78"/>
      <c r="K244" s="78"/>
      <c r="L244" s="78"/>
      <c r="M244" s="78"/>
      <c r="N244" s="78"/>
      <c r="O244" s="78"/>
      <c r="P244" s="79"/>
      <c r="Q244" s="217"/>
      <c r="R244" s="78"/>
      <c r="S244" s="78"/>
      <c r="T244" s="78"/>
      <c r="U244" s="78"/>
      <c r="V244" s="78"/>
      <c r="W244" s="78"/>
      <c r="X244" s="78"/>
      <c r="Y244" s="78"/>
      <c r="Z244" s="79"/>
      <c r="AA244" s="218"/>
      <c r="AB244" s="78"/>
      <c r="AC244" s="78"/>
      <c r="AD244" s="79"/>
      <c r="AE244" s="217"/>
      <c r="AF244" s="78"/>
      <c r="AG244" s="78"/>
      <c r="AH244" s="79"/>
      <c r="AI244" s="218"/>
      <c r="AJ244" s="78"/>
      <c r="AK244" s="78"/>
      <c r="AL244" s="78"/>
      <c r="AM244" s="78"/>
      <c r="AN244" s="79"/>
      <c r="AO244" s="217"/>
      <c r="AP244" s="78"/>
      <c r="AQ244" s="79"/>
      <c r="AR244" s="218"/>
      <c r="AS244" s="78"/>
      <c r="AT244" s="79"/>
      <c r="AU244" s="219"/>
      <c r="AV244" s="78"/>
      <c r="AW244" s="79"/>
      <c r="AX244" s="220"/>
      <c r="AY244" s="79"/>
      <c r="AZ244" s="38"/>
      <c r="BA244" s="39"/>
      <c r="BB244" s="38"/>
      <c r="BC244" s="39"/>
      <c r="BD244" s="38"/>
      <c r="BE244" s="39"/>
      <c r="BF244" s="38"/>
      <c r="BG244" s="39"/>
      <c r="BH244" s="38"/>
      <c r="BI244" s="42"/>
      <c r="BJ244" s="43"/>
      <c r="BK244" s="42"/>
      <c r="BL244" s="43"/>
      <c r="BM244" s="42"/>
      <c r="BN244" s="43"/>
      <c r="BO244" s="42"/>
      <c r="BP244" s="43"/>
      <c r="BQ244" s="42"/>
      <c r="BR244" s="221"/>
      <c r="BS244" s="78"/>
      <c r="BT244" s="78"/>
      <c r="BU244" s="78"/>
      <c r="BV244" s="78"/>
      <c r="BW244" s="78"/>
      <c r="BX244" s="78"/>
      <c r="BY244" s="78"/>
      <c r="BZ244" s="78"/>
      <c r="CA244" s="78"/>
      <c r="CB244" s="78"/>
      <c r="CC244" s="78"/>
      <c r="CD244" s="78"/>
      <c r="CE244" s="79"/>
    </row>
    <row r="245" spans="1:83" ht="34.5" customHeight="1" x14ac:dyDescent="0.2">
      <c r="A245" s="29">
        <f t="shared" si="0"/>
        <v>234</v>
      </c>
      <c r="B245" s="222"/>
      <c r="C245" s="79"/>
      <c r="D245" s="223"/>
      <c r="E245" s="78"/>
      <c r="F245" s="78"/>
      <c r="G245" s="78"/>
      <c r="H245" s="79"/>
      <c r="I245" s="218"/>
      <c r="J245" s="78"/>
      <c r="K245" s="78"/>
      <c r="L245" s="78"/>
      <c r="M245" s="78"/>
      <c r="N245" s="78"/>
      <c r="O245" s="78"/>
      <c r="P245" s="79"/>
      <c r="Q245" s="217"/>
      <c r="R245" s="78"/>
      <c r="S245" s="78"/>
      <c r="T245" s="78"/>
      <c r="U245" s="78"/>
      <c r="V245" s="78"/>
      <c r="W245" s="78"/>
      <c r="X245" s="78"/>
      <c r="Y245" s="78"/>
      <c r="Z245" s="79"/>
      <c r="AA245" s="218"/>
      <c r="AB245" s="78"/>
      <c r="AC245" s="78"/>
      <c r="AD245" s="79"/>
      <c r="AE245" s="217"/>
      <c r="AF245" s="78"/>
      <c r="AG245" s="78"/>
      <c r="AH245" s="79"/>
      <c r="AI245" s="218"/>
      <c r="AJ245" s="78"/>
      <c r="AK245" s="78"/>
      <c r="AL245" s="78"/>
      <c r="AM245" s="78"/>
      <c r="AN245" s="79"/>
      <c r="AO245" s="217"/>
      <c r="AP245" s="78"/>
      <c r="AQ245" s="79"/>
      <c r="AR245" s="218"/>
      <c r="AS245" s="78"/>
      <c r="AT245" s="79"/>
      <c r="AU245" s="219"/>
      <c r="AV245" s="78"/>
      <c r="AW245" s="79"/>
      <c r="AX245" s="220"/>
      <c r="AY245" s="79"/>
      <c r="AZ245" s="38"/>
      <c r="BA245" s="39"/>
      <c r="BB245" s="38"/>
      <c r="BC245" s="39"/>
      <c r="BD245" s="38"/>
      <c r="BE245" s="39"/>
      <c r="BF245" s="38"/>
      <c r="BG245" s="39"/>
      <c r="BH245" s="38"/>
      <c r="BI245" s="42"/>
      <c r="BJ245" s="43"/>
      <c r="BK245" s="42"/>
      <c r="BL245" s="43"/>
      <c r="BM245" s="42"/>
      <c r="BN245" s="43"/>
      <c r="BO245" s="42"/>
      <c r="BP245" s="43"/>
      <c r="BQ245" s="42"/>
      <c r="BR245" s="221"/>
      <c r="BS245" s="78"/>
      <c r="BT245" s="78"/>
      <c r="BU245" s="78"/>
      <c r="BV245" s="78"/>
      <c r="BW245" s="78"/>
      <c r="BX245" s="78"/>
      <c r="BY245" s="78"/>
      <c r="BZ245" s="78"/>
      <c r="CA245" s="78"/>
      <c r="CB245" s="78"/>
      <c r="CC245" s="78"/>
      <c r="CD245" s="78"/>
      <c r="CE245" s="79"/>
    </row>
    <row r="246" spans="1:83" ht="34.5" customHeight="1" x14ac:dyDescent="0.2">
      <c r="A246" s="29">
        <f t="shared" si="0"/>
        <v>235</v>
      </c>
      <c r="B246" s="222"/>
      <c r="C246" s="79"/>
      <c r="D246" s="223"/>
      <c r="E246" s="78"/>
      <c r="F246" s="78"/>
      <c r="G246" s="78"/>
      <c r="H246" s="79"/>
      <c r="I246" s="218"/>
      <c r="J246" s="78"/>
      <c r="K246" s="78"/>
      <c r="L246" s="78"/>
      <c r="M246" s="78"/>
      <c r="N246" s="78"/>
      <c r="O246" s="78"/>
      <c r="P246" s="79"/>
      <c r="Q246" s="217"/>
      <c r="R246" s="78"/>
      <c r="S246" s="78"/>
      <c r="T246" s="78"/>
      <c r="U246" s="78"/>
      <c r="V246" s="78"/>
      <c r="W246" s="78"/>
      <c r="X246" s="78"/>
      <c r="Y246" s="78"/>
      <c r="Z246" s="79"/>
      <c r="AA246" s="218"/>
      <c r="AB246" s="78"/>
      <c r="AC246" s="78"/>
      <c r="AD246" s="79"/>
      <c r="AE246" s="217"/>
      <c r="AF246" s="78"/>
      <c r="AG246" s="78"/>
      <c r="AH246" s="79"/>
      <c r="AI246" s="218"/>
      <c r="AJ246" s="78"/>
      <c r="AK246" s="78"/>
      <c r="AL246" s="78"/>
      <c r="AM246" s="78"/>
      <c r="AN246" s="79"/>
      <c r="AO246" s="217"/>
      <c r="AP246" s="78"/>
      <c r="AQ246" s="79"/>
      <c r="AR246" s="218"/>
      <c r="AS246" s="78"/>
      <c r="AT246" s="79"/>
      <c r="AU246" s="219"/>
      <c r="AV246" s="78"/>
      <c r="AW246" s="79"/>
      <c r="AX246" s="220"/>
      <c r="AY246" s="79"/>
      <c r="AZ246" s="38"/>
      <c r="BA246" s="39"/>
      <c r="BB246" s="38"/>
      <c r="BC246" s="39"/>
      <c r="BD246" s="38"/>
      <c r="BE246" s="39"/>
      <c r="BF246" s="38"/>
      <c r="BG246" s="39"/>
      <c r="BH246" s="38"/>
      <c r="BI246" s="42"/>
      <c r="BJ246" s="43"/>
      <c r="BK246" s="42"/>
      <c r="BL246" s="43"/>
      <c r="BM246" s="42"/>
      <c r="BN246" s="43"/>
      <c r="BO246" s="42"/>
      <c r="BP246" s="43"/>
      <c r="BQ246" s="42"/>
      <c r="BR246" s="221"/>
      <c r="BS246" s="78"/>
      <c r="BT246" s="78"/>
      <c r="BU246" s="78"/>
      <c r="BV246" s="78"/>
      <c r="BW246" s="78"/>
      <c r="BX246" s="78"/>
      <c r="BY246" s="78"/>
      <c r="BZ246" s="78"/>
      <c r="CA246" s="78"/>
      <c r="CB246" s="78"/>
      <c r="CC246" s="78"/>
      <c r="CD246" s="78"/>
      <c r="CE246" s="79"/>
    </row>
    <row r="247" spans="1:83" ht="34.5" customHeight="1" x14ac:dyDescent="0.2">
      <c r="A247" s="29">
        <f t="shared" si="0"/>
        <v>236</v>
      </c>
      <c r="B247" s="222"/>
      <c r="C247" s="79"/>
      <c r="D247" s="223"/>
      <c r="E247" s="78"/>
      <c r="F247" s="78"/>
      <c r="G247" s="78"/>
      <c r="H247" s="79"/>
      <c r="I247" s="218"/>
      <c r="J247" s="78"/>
      <c r="K247" s="78"/>
      <c r="L247" s="78"/>
      <c r="M247" s="78"/>
      <c r="N247" s="78"/>
      <c r="O247" s="78"/>
      <c r="P247" s="79"/>
      <c r="Q247" s="217"/>
      <c r="R247" s="78"/>
      <c r="S247" s="78"/>
      <c r="T247" s="78"/>
      <c r="U247" s="78"/>
      <c r="V247" s="78"/>
      <c r="W247" s="78"/>
      <c r="X247" s="78"/>
      <c r="Y247" s="78"/>
      <c r="Z247" s="79"/>
      <c r="AA247" s="218"/>
      <c r="AB247" s="78"/>
      <c r="AC247" s="78"/>
      <c r="AD247" s="79"/>
      <c r="AE247" s="217"/>
      <c r="AF247" s="78"/>
      <c r="AG247" s="78"/>
      <c r="AH247" s="79"/>
      <c r="AI247" s="218"/>
      <c r="AJ247" s="78"/>
      <c r="AK247" s="78"/>
      <c r="AL247" s="78"/>
      <c r="AM247" s="78"/>
      <c r="AN247" s="79"/>
      <c r="AO247" s="217"/>
      <c r="AP247" s="78"/>
      <c r="AQ247" s="79"/>
      <c r="AR247" s="218"/>
      <c r="AS247" s="78"/>
      <c r="AT247" s="79"/>
      <c r="AU247" s="219"/>
      <c r="AV247" s="78"/>
      <c r="AW247" s="79"/>
      <c r="AX247" s="220"/>
      <c r="AY247" s="79"/>
      <c r="AZ247" s="38"/>
      <c r="BA247" s="39"/>
      <c r="BB247" s="38"/>
      <c r="BC247" s="39"/>
      <c r="BD247" s="38"/>
      <c r="BE247" s="39"/>
      <c r="BF247" s="38"/>
      <c r="BG247" s="39"/>
      <c r="BH247" s="38"/>
      <c r="BI247" s="42"/>
      <c r="BJ247" s="43"/>
      <c r="BK247" s="42"/>
      <c r="BL247" s="43"/>
      <c r="BM247" s="42"/>
      <c r="BN247" s="43"/>
      <c r="BO247" s="42"/>
      <c r="BP247" s="43"/>
      <c r="BQ247" s="42"/>
      <c r="BR247" s="221"/>
      <c r="BS247" s="78"/>
      <c r="BT247" s="78"/>
      <c r="BU247" s="78"/>
      <c r="BV247" s="78"/>
      <c r="BW247" s="78"/>
      <c r="BX247" s="78"/>
      <c r="BY247" s="78"/>
      <c r="BZ247" s="78"/>
      <c r="CA247" s="78"/>
      <c r="CB247" s="78"/>
      <c r="CC247" s="78"/>
      <c r="CD247" s="78"/>
      <c r="CE247" s="79"/>
    </row>
    <row r="248" spans="1:83" ht="34.5" customHeight="1" x14ac:dyDescent="0.2">
      <c r="A248" s="29">
        <f t="shared" si="0"/>
        <v>237</v>
      </c>
      <c r="B248" s="222"/>
      <c r="C248" s="79"/>
      <c r="D248" s="223"/>
      <c r="E248" s="78"/>
      <c r="F248" s="78"/>
      <c r="G248" s="78"/>
      <c r="H248" s="79"/>
      <c r="I248" s="218"/>
      <c r="J248" s="78"/>
      <c r="K248" s="78"/>
      <c r="L248" s="78"/>
      <c r="M248" s="78"/>
      <c r="N248" s="78"/>
      <c r="O248" s="78"/>
      <c r="P248" s="79"/>
      <c r="Q248" s="217"/>
      <c r="R248" s="78"/>
      <c r="S248" s="78"/>
      <c r="T248" s="78"/>
      <c r="U248" s="78"/>
      <c r="V248" s="78"/>
      <c r="W248" s="78"/>
      <c r="X248" s="78"/>
      <c r="Y248" s="78"/>
      <c r="Z248" s="79"/>
      <c r="AA248" s="218"/>
      <c r="AB248" s="78"/>
      <c r="AC248" s="78"/>
      <c r="AD248" s="79"/>
      <c r="AE248" s="217"/>
      <c r="AF248" s="78"/>
      <c r="AG248" s="78"/>
      <c r="AH248" s="79"/>
      <c r="AI248" s="218"/>
      <c r="AJ248" s="78"/>
      <c r="AK248" s="78"/>
      <c r="AL248" s="78"/>
      <c r="AM248" s="78"/>
      <c r="AN248" s="79"/>
      <c r="AO248" s="217"/>
      <c r="AP248" s="78"/>
      <c r="AQ248" s="79"/>
      <c r="AR248" s="218"/>
      <c r="AS248" s="78"/>
      <c r="AT248" s="79"/>
      <c r="AU248" s="219"/>
      <c r="AV248" s="78"/>
      <c r="AW248" s="79"/>
      <c r="AX248" s="220"/>
      <c r="AY248" s="79"/>
      <c r="AZ248" s="38"/>
      <c r="BA248" s="39"/>
      <c r="BB248" s="38"/>
      <c r="BC248" s="39"/>
      <c r="BD248" s="38"/>
      <c r="BE248" s="39"/>
      <c r="BF248" s="38"/>
      <c r="BG248" s="39"/>
      <c r="BH248" s="38"/>
      <c r="BI248" s="42"/>
      <c r="BJ248" s="43"/>
      <c r="BK248" s="42"/>
      <c r="BL248" s="43"/>
      <c r="BM248" s="42"/>
      <c r="BN248" s="43"/>
      <c r="BO248" s="42"/>
      <c r="BP248" s="43"/>
      <c r="BQ248" s="42"/>
      <c r="BR248" s="221"/>
      <c r="BS248" s="78"/>
      <c r="BT248" s="78"/>
      <c r="BU248" s="78"/>
      <c r="BV248" s="78"/>
      <c r="BW248" s="78"/>
      <c r="BX248" s="78"/>
      <c r="BY248" s="78"/>
      <c r="BZ248" s="78"/>
      <c r="CA248" s="78"/>
      <c r="CB248" s="78"/>
      <c r="CC248" s="78"/>
      <c r="CD248" s="78"/>
      <c r="CE248" s="79"/>
    </row>
    <row r="249" spans="1:83" ht="34.5" customHeight="1" x14ac:dyDescent="0.2">
      <c r="A249" s="29">
        <f t="shared" si="0"/>
        <v>238</v>
      </c>
      <c r="B249" s="222"/>
      <c r="C249" s="79"/>
      <c r="D249" s="223"/>
      <c r="E249" s="78"/>
      <c r="F249" s="78"/>
      <c r="G249" s="78"/>
      <c r="H249" s="79"/>
      <c r="I249" s="218"/>
      <c r="J249" s="78"/>
      <c r="K249" s="78"/>
      <c r="L249" s="78"/>
      <c r="M249" s="78"/>
      <c r="N249" s="78"/>
      <c r="O249" s="78"/>
      <c r="P249" s="79"/>
      <c r="Q249" s="217"/>
      <c r="R249" s="78"/>
      <c r="S249" s="78"/>
      <c r="T249" s="78"/>
      <c r="U249" s="78"/>
      <c r="V249" s="78"/>
      <c r="W249" s="78"/>
      <c r="X249" s="78"/>
      <c r="Y249" s="78"/>
      <c r="Z249" s="79"/>
      <c r="AA249" s="218"/>
      <c r="AB249" s="78"/>
      <c r="AC249" s="78"/>
      <c r="AD249" s="79"/>
      <c r="AE249" s="217"/>
      <c r="AF249" s="78"/>
      <c r="AG249" s="78"/>
      <c r="AH249" s="79"/>
      <c r="AI249" s="218"/>
      <c r="AJ249" s="78"/>
      <c r="AK249" s="78"/>
      <c r="AL249" s="78"/>
      <c r="AM249" s="78"/>
      <c r="AN249" s="79"/>
      <c r="AO249" s="217"/>
      <c r="AP249" s="78"/>
      <c r="AQ249" s="79"/>
      <c r="AR249" s="218"/>
      <c r="AS249" s="78"/>
      <c r="AT249" s="79"/>
      <c r="AU249" s="219"/>
      <c r="AV249" s="78"/>
      <c r="AW249" s="79"/>
      <c r="AX249" s="220"/>
      <c r="AY249" s="79"/>
      <c r="AZ249" s="38"/>
      <c r="BA249" s="39"/>
      <c r="BB249" s="38"/>
      <c r="BC249" s="39"/>
      <c r="BD249" s="38"/>
      <c r="BE249" s="39"/>
      <c r="BF249" s="38"/>
      <c r="BG249" s="39"/>
      <c r="BH249" s="38"/>
      <c r="BI249" s="42"/>
      <c r="BJ249" s="43"/>
      <c r="BK249" s="42"/>
      <c r="BL249" s="43"/>
      <c r="BM249" s="42"/>
      <c r="BN249" s="43"/>
      <c r="BO249" s="42"/>
      <c r="BP249" s="43"/>
      <c r="BQ249" s="42"/>
      <c r="BR249" s="221"/>
      <c r="BS249" s="78"/>
      <c r="BT249" s="78"/>
      <c r="BU249" s="78"/>
      <c r="BV249" s="78"/>
      <c r="BW249" s="78"/>
      <c r="BX249" s="78"/>
      <c r="BY249" s="78"/>
      <c r="BZ249" s="78"/>
      <c r="CA249" s="78"/>
      <c r="CB249" s="78"/>
      <c r="CC249" s="78"/>
      <c r="CD249" s="78"/>
      <c r="CE249" s="79"/>
    </row>
    <row r="250" spans="1:83" ht="34.5" customHeight="1" x14ac:dyDescent="0.2">
      <c r="A250" s="29">
        <f t="shared" si="0"/>
        <v>239</v>
      </c>
      <c r="B250" s="222"/>
      <c r="C250" s="79"/>
      <c r="D250" s="223"/>
      <c r="E250" s="78"/>
      <c r="F250" s="78"/>
      <c r="G250" s="78"/>
      <c r="H250" s="79"/>
      <c r="I250" s="218"/>
      <c r="J250" s="78"/>
      <c r="K250" s="78"/>
      <c r="L250" s="78"/>
      <c r="M250" s="78"/>
      <c r="N250" s="78"/>
      <c r="O250" s="78"/>
      <c r="P250" s="79"/>
      <c r="Q250" s="217"/>
      <c r="R250" s="78"/>
      <c r="S250" s="78"/>
      <c r="T250" s="78"/>
      <c r="U250" s="78"/>
      <c r="V250" s="78"/>
      <c r="W250" s="78"/>
      <c r="X250" s="78"/>
      <c r="Y250" s="78"/>
      <c r="Z250" s="79"/>
      <c r="AA250" s="218"/>
      <c r="AB250" s="78"/>
      <c r="AC250" s="78"/>
      <c r="AD250" s="79"/>
      <c r="AE250" s="217"/>
      <c r="AF250" s="78"/>
      <c r="AG250" s="78"/>
      <c r="AH250" s="79"/>
      <c r="AI250" s="218"/>
      <c r="AJ250" s="78"/>
      <c r="AK250" s="78"/>
      <c r="AL250" s="78"/>
      <c r="AM250" s="78"/>
      <c r="AN250" s="79"/>
      <c r="AO250" s="217"/>
      <c r="AP250" s="78"/>
      <c r="AQ250" s="79"/>
      <c r="AR250" s="218"/>
      <c r="AS250" s="78"/>
      <c r="AT250" s="79"/>
      <c r="AU250" s="219"/>
      <c r="AV250" s="78"/>
      <c r="AW250" s="79"/>
      <c r="AX250" s="220"/>
      <c r="AY250" s="79"/>
      <c r="AZ250" s="38"/>
      <c r="BA250" s="39"/>
      <c r="BB250" s="38"/>
      <c r="BC250" s="39"/>
      <c r="BD250" s="38"/>
      <c r="BE250" s="39"/>
      <c r="BF250" s="38"/>
      <c r="BG250" s="39"/>
      <c r="BH250" s="38"/>
      <c r="BI250" s="42"/>
      <c r="BJ250" s="43"/>
      <c r="BK250" s="42"/>
      <c r="BL250" s="43"/>
      <c r="BM250" s="42"/>
      <c r="BN250" s="43"/>
      <c r="BO250" s="42"/>
      <c r="BP250" s="43"/>
      <c r="BQ250" s="42"/>
      <c r="BR250" s="221"/>
      <c r="BS250" s="78"/>
      <c r="BT250" s="78"/>
      <c r="BU250" s="78"/>
      <c r="BV250" s="78"/>
      <c r="BW250" s="78"/>
      <c r="BX250" s="78"/>
      <c r="BY250" s="78"/>
      <c r="BZ250" s="78"/>
      <c r="CA250" s="78"/>
      <c r="CB250" s="78"/>
      <c r="CC250" s="78"/>
      <c r="CD250" s="78"/>
      <c r="CE250" s="79"/>
    </row>
    <row r="251" spans="1:83" ht="34.5" customHeight="1" x14ac:dyDescent="0.2">
      <c r="A251" s="29">
        <f t="shared" si="0"/>
        <v>240</v>
      </c>
      <c r="B251" s="222"/>
      <c r="C251" s="79"/>
      <c r="D251" s="223"/>
      <c r="E251" s="78"/>
      <c r="F251" s="78"/>
      <c r="G251" s="78"/>
      <c r="H251" s="79"/>
      <c r="I251" s="218"/>
      <c r="J251" s="78"/>
      <c r="K251" s="78"/>
      <c r="L251" s="78"/>
      <c r="M251" s="78"/>
      <c r="N251" s="78"/>
      <c r="O251" s="78"/>
      <c r="P251" s="79"/>
      <c r="Q251" s="217"/>
      <c r="R251" s="78"/>
      <c r="S251" s="78"/>
      <c r="T251" s="78"/>
      <c r="U251" s="78"/>
      <c r="V251" s="78"/>
      <c r="W251" s="78"/>
      <c r="X251" s="78"/>
      <c r="Y251" s="78"/>
      <c r="Z251" s="79"/>
      <c r="AA251" s="218"/>
      <c r="AB251" s="78"/>
      <c r="AC251" s="78"/>
      <c r="AD251" s="79"/>
      <c r="AE251" s="217"/>
      <c r="AF251" s="78"/>
      <c r="AG251" s="78"/>
      <c r="AH251" s="79"/>
      <c r="AI251" s="218"/>
      <c r="AJ251" s="78"/>
      <c r="AK251" s="78"/>
      <c r="AL251" s="78"/>
      <c r="AM251" s="78"/>
      <c r="AN251" s="79"/>
      <c r="AO251" s="217"/>
      <c r="AP251" s="78"/>
      <c r="AQ251" s="79"/>
      <c r="AR251" s="218"/>
      <c r="AS251" s="78"/>
      <c r="AT251" s="79"/>
      <c r="AU251" s="219"/>
      <c r="AV251" s="78"/>
      <c r="AW251" s="79"/>
      <c r="AX251" s="220"/>
      <c r="AY251" s="79"/>
      <c r="AZ251" s="38"/>
      <c r="BA251" s="39"/>
      <c r="BB251" s="38"/>
      <c r="BC251" s="39"/>
      <c r="BD251" s="38"/>
      <c r="BE251" s="39"/>
      <c r="BF251" s="38"/>
      <c r="BG251" s="39"/>
      <c r="BH251" s="38"/>
      <c r="BI251" s="42"/>
      <c r="BJ251" s="43"/>
      <c r="BK251" s="42"/>
      <c r="BL251" s="43"/>
      <c r="BM251" s="42"/>
      <c r="BN251" s="43"/>
      <c r="BO251" s="42"/>
      <c r="BP251" s="43"/>
      <c r="BQ251" s="42"/>
      <c r="BR251" s="221"/>
      <c r="BS251" s="78"/>
      <c r="BT251" s="78"/>
      <c r="BU251" s="78"/>
      <c r="BV251" s="78"/>
      <c r="BW251" s="78"/>
      <c r="BX251" s="78"/>
      <c r="BY251" s="78"/>
      <c r="BZ251" s="78"/>
      <c r="CA251" s="78"/>
      <c r="CB251" s="78"/>
      <c r="CC251" s="78"/>
      <c r="CD251" s="78"/>
      <c r="CE251" s="79"/>
    </row>
    <row r="252" spans="1:83" ht="34.5" customHeight="1" x14ac:dyDescent="0.2">
      <c r="A252" s="29">
        <f t="shared" si="0"/>
        <v>241</v>
      </c>
      <c r="B252" s="222"/>
      <c r="C252" s="79"/>
      <c r="D252" s="223"/>
      <c r="E252" s="78"/>
      <c r="F252" s="78"/>
      <c r="G252" s="78"/>
      <c r="H252" s="79"/>
      <c r="I252" s="218"/>
      <c r="J252" s="78"/>
      <c r="K252" s="78"/>
      <c r="L252" s="78"/>
      <c r="M252" s="78"/>
      <c r="N252" s="78"/>
      <c r="O252" s="78"/>
      <c r="P252" s="79"/>
      <c r="Q252" s="217"/>
      <c r="R252" s="78"/>
      <c r="S252" s="78"/>
      <c r="T252" s="78"/>
      <c r="U252" s="78"/>
      <c r="V252" s="78"/>
      <c r="W252" s="78"/>
      <c r="X252" s="78"/>
      <c r="Y252" s="78"/>
      <c r="Z252" s="79"/>
      <c r="AA252" s="218"/>
      <c r="AB252" s="78"/>
      <c r="AC252" s="78"/>
      <c r="AD252" s="79"/>
      <c r="AE252" s="217"/>
      <c r="AF252" s="78"/>
      <c r="AG252" s="78"/>
      <c r="AH252" s="79"/>
      <c r="AI252" s="218"/>
      <c r="AJ252" s="78"/>
      <c r="AK252" s="78"/>
      <c r="AL252" s="78"/>
      <c r="AM252" s="78"/>
      <c r="AN252" s="79"/>
      <c r="AO252" s="217"/>
      <c r="AP252" s="78"/>
      <c r="AQ252" s="79"/>
      <c r="AR252" s="218"/>
      <c r="AS252" s="78"/>
      <c r="AT252" s="79"/>
      <c r="AU252" s="219"/>
      <c r="AV252" s="78"/>
      <c r="AW252" s="79"/>
      <c r="AX252" s="220"/>
      <c r="AY252" s="79"/>
      <c r="AZ252" s="38"/>
      <c r="BA252" s="39"/>
      <c r="BB252" s="38"/>
      <c r="BC252" s="39"/>
      <c r="BD252" s="38"/>
      <c r="BE252" s="39"/>
      <c r="BF252" s="38"/>
      <c r="BG252" s="39"/>
      <c r="BH252" s="38"/>
      <c r="BI252" s="42"/>
      <c r="BJ252" s="43"/>
      <c r="BK252" s="42"/>
      <c r="BL252" s="43"/>
      <c r="BM252" s="42"/>
      <c r="BN252" s="43"/>
      <c r="BO252" s="42"/>
      <c r="BP252" s="43"/>
      <c r="BQ252" s="42"/>
      <c r="BR252" s="221"/>
      <c r="BS252" s="78"/>
      <c r="BT252" s="78"/>
      <c r="BU252" s="78"/>
      <c r="BV252" s="78"/>
      <c r="BW252" s="78"/>
      <c r="BX252" s="78"/>
      <c r="BY252" s="78"/>
      <c r="BZ252" s="78"/>
      <c r="CA252" s="78"/>
      <c r="CB252" s="78"/>
      <c r="CC252" s="78"/>
      <c r="CD252" s="78"/>
      <c r="CE252" s="79"/>
    </row>
    <row r="253" spans="1:83" ht="34.5" customHeight="1" x14ac:dyDescent="0.2">
      <c r="A253" s="29">
        <f t="shared" si="0"/>
        <v>242</v>
      </c>
      <c r="B253" s="222"/>
      <c r="C253" s="79"/>
      <c r="D253" s="223"/>
      <c r="E253" s="78"/>
      <c r="F253" s="78"/>
      <c r="G253" s="78"/>
      <c r="H253" s="79"/>
      <c r="I253" s="218"/>
      <c r="J253" s="78"/>
      <c r="K253" s="78"/>
      <c r="L253" s="78"/>
      <c r="M253" s="78"/>
      <c r="N253" s="78"/>
      <c r="O253" s="78"/>
      <c r="P253" s="79"/>
      <c r="Q253" s="217"/>
      <c r="R253" s="78"/>
      <c r="S253" s="78"/>
      <c r="T253" s="78"/>
      <c r="U253" s="78"/>
      <c r="V253" s="78"/>
      <c r="W253" s="78"/>
      <c r="X253" s="78"/>
      <c r="Y253" s="78"/>
      <c r="Z253" s="79"/>
      <c r="AA253" s="218"/>
      <c r="AB253" s="78"/>
      <c r="AC253" s="78"/>
      <c r="AD253" s="79"/>
      <c r="AE253" s="217"/>
      <c r="AF253" s="78"/>
      <c r="AG253" s="78"/>
      <c r="AH253" s="79"/>
      <c r="AI253" s="218"/>
      <c r="AJ253" s="78"/>
      <c r="AK253" s="78"/>
      <c r="AL253" s="78"/>
      <c r="AM253" s="78"/>
      <c r="AN253" s="79"/>
      <c r="AO253" s="217"/>
      <c r="AP253" s="78"/>
      <c r="AQ253" s="79"/>
      <c r="AR253" s="218"/>
      <c r="AS253" s="78"/>
      <c r="AT253" s="79"/>
      <c r="AU253" s="219"/>
      <c r="AV253" s="78"/>
      <c r="AW253" s="79"/>
      <c r="AX253" s="220"/>
      <c r="AY253" s="79"/>
      <c r="AZ253" s="38"/>
      <c r="BA253" s="39"/>
      <c r="BB253" s="38"/>
      <c r="BC253" s="39"/>
      <c r="BD253" s="38"/>
      <c r="BE253" s="39"/>
      <c r="BF253" s="38"/>
      <c r="BG253" s="39"/>
      <c r="BH253" s="38"/>
      <c r="BI253" s="42"/>
      <c r="BJ253" s="43"/>
      <c r="BK253" s="42"/>
      <c r="BL253" s="43"/>
      <c r="BM253" s="42"/>
      <c r="BN253" s="43"/>
      <c r="BO253" s="42"/>
      <c r="BP253" s="43"/>
      <c r="BQ253" s="42"/>
      <c r="BR253" s="221"/>
      <c r="BS253" s="78"/>
      <c r="BT253" s="78"/>
      <c r="BU253" s="78"/>
      <c r="BV253" s="78"/>
      <c r="BW253" s="78"/>
      <c r="BX253" s="78"/>
      <c r="BY253" s="78"/>
      <c r="BZ253" s="78"/>
      <c r="CA253" s="78"/>
      <c r="CB253" s="78"/>
      <c r="CC253" s="78"/>
      <c r="CD253" s="78"/>
      <c r="CE253" s="79"/>
    </row>
    <row r="254" spans="1:83" ht="34.5" customHeight="1" x14ac:dyDescent="0.2">
      <c r="A254" s="29">
        <f t="shared" si="0"/>
        <v>243</v>
      </c>
      <c r="B254" s="222"/>
      <c r="C254" s="79"/>
      <c r="D254" s="223"/>
      <c r="E254" s="78"/>
      <c r="F254" s="78"/>
      <c r="G254" s="78"/>
      <c r="H254" s="79"/>
      <c r="I254" s="218"/>
      <c r="J254" s="78"/>
      <c r="K254" s="78"/>
      <c r="L254" s="78"/>
      <c r="M254" s="78"/>
      <c r="N254" s="78"/>
      <c r="O254" s="78"/>
      <c r="P254" s="79"/>
      <c r="Q254" s="217"/>
      <c r="R254" s="78"/>
      <c r="S254" s="78"/>
      <c r="T254" s="78"/>
      <c r="U254" s="78"/>
      <c r="V254" s="78"/>
      <c r="W254" s="78"/>
      <c r="X254" s="78"/>
      <c r="Y254" s="78"/>
      <c r="Z254" s="79"/>
      <c r="AA254" s="218"/>
      <c r="AB254" s="78"/>
      <c r="AC254" s="78"/>
      <c r="AD254" s="79"/>
      <c r="AE254" s="217"/>
      <c r="AF254" s="78"/>
      <c r="AG254" s="78"/>
      <c r="AH254" s="79"/>
      <c r="AI254" s="218"/>
      <c r="AJ254" s="78"/>
      <c r="AK254" s="78"/>
      <c r="AL254" s="78"/>
      <c r="AM254" s="78"/>
      <c r="AN254" s="79"/>
      <c r="AO254" s="217"/>
      <c r="AP254" s="78"/>
      <c r="AQ254" s="79"/>
      <c r="AR254" s="218"/>
      <c r="AS254" s="78"/>
      <c r="AT254" s="79"/>
      <c r="AU254" s="219"/>
      <c r="AV254" s="78"/>
      <c r="AW254" s="79"/>
      <c r="AX254" s="220"/>
      <c r="AY254" s="79"/>
      <c r="AZ254" s="38"/>
      <c r="BA254" s="39"/>
      <c r="BB254" s="38"/>
      <c r="BC254" s="39"/>
      <c r="BD254" s="38"/>
      <c r="BE254" s="39"/>
      <c r="BF254" s="38"/>
      <c r="BG254" s="39"/>
      <c r="BH254" s="38"/>
      <c r="BI254" s="42"/>
      <c r="BJ254" s="43"/>
      <c r="BK254" s="42"/>
      <c r="BL254" s="43"/>
      <c r="BM254" s="42"/>
      <c r="BN254" s="43"/>
      <c r="BO254" s="42"/>
      <c r="BP254" s="43"/>
      <c r="BQ254" s="42"/>
      <c r="BR254" s="221"/>
      <c r="BS254" s="78"/>
      <c r="BT254" s="78"/>
      <c r="BU254" s="78"/>
      <c r="BV254" s="78"/>
      <c r="BW254" s="78"/>
      <c r="BX254" s="78"/>
      <c r="BY254" s="78"/>
      <c r="BZ254" s="78"/>
      <c r="CA254" s="78"/>
      <c r="CB254" s="78"/>
      <c r="CC254" s="78"/>
      <c r="CD254" s="78"/>
      <c r="CE254" s="79"/>
    </row>
    <row r="255" spans="1:83" ht="34.5" customHeight="1" x14ac:dyDescent="0.2">
      <c r="A255" s="29">
        <f t="shared" si="0"/>
        <v>244</v>
      </c>
      <c r="B255" s="222"/>
      <c r="C255" s="79"/>
      <c r="D255" s="223"/>
      <c r="E255" s="78"/>
      <c r="F255" s="78"/>
      <c r="G255" s="78"/>
      <c r="H255" s="79"/>
      <c r="I255" s="218"/>
      <c r="J255" s="78"/>
      <c r="K255" s="78"/>
      <c r="L255" s="78"/>
      <c r="M255" s="78"/>
      <c r="N255" s="78"/>
      <c r="O255" s="78"/>
      <c r="P255" s="79"/>
      <c r="Q255" s="217"/>
      <c r="R255" s="78"/>
      <c r="S255" s="78"/>
      <c r="T255" s="78"/>
      <c r="U255" s="78"/>
      <c r="V255" s="78"/>
      <c r="W255" s="78"/>
      <c r="X255" s="78"/>
      <c r="Y255" s="78"/>
      <c r="Z255" s="79"/>
      <c r="AA255" s="218"/>
      <c r="AB255" s="78"/>
      <c r="AC255" s="78"/>
      <c r="AD255" s="79"/>
      <c r="AE255" s="217"/>
      <c r="AF255" s="78"/>
      <c r="AG255" s="78"/>
      <c r="AH255" s="79"/>
      <c r="AI255" s="218"/>
      <c r="AJ255" s="78"/>
      <c r="AK255" s="78"/>
      <c r="AL255" s="78"/>
      <c r="AM255" s="78"/>
      <c r="AN255" s="79"/>
      <c r="AO255" s="217"/>
      <c r="AP255" s="78"/>
      <c r="AQ255" s="79"/>
      <c r="AR255" s="218"/>
      <c r="AS255" s="78"/>
      <c r="AT255" s="79"/>
      <c r="AU255" s="219"/>
      <c r="AV255" s="78"/>
      <c r="AW255" s="79"/>
      <c r="AX255" s="220"/>
      <c r="AY255" s="79"/>
      <c r="AZ255" s="38"/>
      <c r="BA255" s="39"/>
      <c r="BB255" s="38"/>
      <c r="BC255" s="39"/>
      <c r="BD255" s="38"/>
      <c r="BE255" s="39"/>
      <c r="BF255" s="38"/>
      <c r="BG255" s="39"/>
      <c r="BH255" s="38"/>
      <c r="BI255" s="42"/>
      <c r="BJ255" s="43"/>
      <c r="BK255" s="42"/>
      <c r="BL255" s="43"/>
      <c r="BM255" s="42"/>
      <c r="BN255" s="43"/>
      <c r="BO255" s="42"/>
      <c r="BP255" s="43"/>
      <c r="BQ255" s="42"/>
      <c r="BR255" s="221"/>
      <c r="BS255" s="78"/>
      <c r="BT255" s="78"/>
      <c r="BU255" s="78"/>
      <c r="BV255" s="78"/>
      <c r="BW255" s="78"/>
      <c r="BX255" s="78"/>
      <c r="BY255" s="78"/>
      <c r="BZ255" s="78"/>
      <c r="CA255" s="78"/>
      <c r="CB255" s="78"/>
      <c r="CC255" s="78"/>
      <c r="CD255" s="78"/>
      <c r="CE255" s="79"/>
    </row>
    <row r="256" spans="1:83" ht="34.5" customHeight="1" x14ac:dyDescent="0.2">
      <c r="A256" s="29">
        <f t="shared" si="0"/>
        <v>245</v>
      </c>
      <c r="B256" s="222"/>
      <c r="C256" s="79"/>
      <c r="D256" s="223"/>
      <c r="E256" s="78"/>
      <c r="F256" s="78"/>
      <c r="G256" s="78"/>
      <c r="H256" s="79"/>
      <c r="I256" s="218"/>
      <c r="J256" s="78"/>
      <c r="K256" s="78"/>
      <c r="L256" s="78"/>
      <c r="M256" s="78"/>
      <c r="N256" s="78"/>
      <c r="O256" s="78"/>
      <c r="P256" s="79"/>
      <c r="Q256" s="217"/>
      <c r="R256" s="78"/>
      <c r="S256" s="78"/>
      <c r="T256" s="78"/>
      <c r="U256" s="78"/>
      <c r="V256" s="78"/>
      <c r="W256" s="78"/>
      <c r="X256" s="78"/>
      <c r="Y256" s="78"/>
      <c r="Z256" s="79"/>
      <c r="AA256" s="218"/>
      <c r="AB256" s="78"/>
      <c r="AC256" s="78"/>
      <c r="AD256" s="79"/>
      <c r="AE256" s="217"/>
      <c r="AF256" s="78"/>
      <c r="AG256" s="78"/>
      <c r="AH256" s="79"/>
      <c r="AI256" s="218"/>
      <c r="AJ256" s="78"/>
      <c r="AK256" s="78"/>
      <c r="AL256" s="78"/>
      <c r="AM256" s="78"/>
      <c r="AN256" s="79"/>
      <c r="AO256" s="217"/>
      <c r="AP256" s="78"/>
      <c r="AQ256" s="79"/>
      <c r="AR256" s="218"/>
      <c r="AS256" s="78"/>
      <c r="AT256" s="79"/>
      <c r="AU256" s="219"/>
      <c r="AV256" s="78"/>
      <c r="AW256" s="79"/>
      <c r="AX256" s="220"/>
      <c r="AY256" s="79"/>
      <c r="AZ256" s="38"/>
      <c r="BA256" s="39"/>
      <c r="BB256" s="38"/>
      <c r="BC256" s="39"/>
      <c r="BD256" s="38"/>
      <c r="BE256" s="39"/>
      <c r="BF256" s="38"/>
      <c r="BG256" s="39"/>
      <c r="BH256" s="38"/>
      <c r="BI256" s="42"/>
      <c r="BJ256" s="43"/>
      <c r="BK256" s="42"/>
      <c r="BL256" s="43"/>
      <c r="BM256" s="42"/>
      <c r="BN256" s="43"/>
      <c r="BO256" s="42"/>
      <c r="BP256" s="43"/>
      <c r="BQ256" s="42"/>
      <c r="BR256" s="221"/>
      <c r="BS256" s="78"/>
      <c r="BT256" s="78"/>
      <c r="BU256" s="78"/>
      <c r="BV256" s="78"/>
      <c r="BW256" s="78"/>
      <c r="BX256" s="78"/>
      <c r="BY256" s="78"/>
      <c r="BZ256" s="78"/>
      <c r="CA256" s="78"/>
      <c r="CB256" s="78"/>
      <c r="CC256" s="78"/>
      <c r="CD256" s="78"/>
      <c r="CE256" s="79"/>
    </row>
    <row r="257" spans="1:83" ht="34.5" customHeight="1" x14ac:dyDescent="0.2">
      <c r="A257" s="29">
        <f t="shared" si="0"/>
        <v>246</v>
      </c>
      <c r="B257" s="222"/>
      <c r="C257" s="79"/>
      <c r="D257" s="223"/>
      <c r="E257" s="78"/>
      <c r="F257" s="78"/>
      <c r="G257" s="78"/>
      <c r="H257" s="79"/>
      <c r="I257" s="218"/>
      <c r="J257" s="78"/>
      <c r="K257" s="78"/>
      <c r="L257" s="78"/>
      <c r="M257" s="78"/>
      <c r="N257" s="78"/>
      <c r="O257" s="78"/>
      <c r="P257" s="79"/>
      <c r="Q257" s="217"/>
      <c r="R257" s="78"/>
      <c r="S257" s="78"/>
      <c r="T257" s="78"/>
      <c r="U257" s="78"/>
      <c r="V257" s="78"/>
      <c r="W257" s="78"/>
      <c r="X257" s="78"/>
      <c r="Y257" s="78"/>
      <c r="Z257" s="79"/>
      <c r="AA257" s="218"/>
      <c r="AB257" s="78"/>
      <c r="AC257" s="78"/>
      <c r="AD257" s="79"/>
      <c r="AE257" s="217"/>
      <c r="AF257" s="78"/>
      <c r="AG257" s="78"/>
      <c r="AH257" s="79"/>
      <c r="AI257" s="218"/>
      <c r="AJ257" s="78"/>
      <c r="AK257" s="78"/>
      <c r="AL257" s="78"/>
      <c r="AM257" s="78"/>
      <c r="AN257" s="79"/>
      <c r="AO257" s="217"/>
      <c r="AP257" s="78"/>
      <c r="AQ257" s="79"/>
      <c r="AR257" s="218"/>
      <c r="AS257" s="78"/>
      <c r="AT257" s="79"/>
      <c r="AU257" s="219"/>
      <c r="AV257" s="78"/>
      <c r="AW257" s="79"/>
      <c r="AX257" s="220"/>
      <c r="AY257" s="79"/>
      <c r="AZ257" s="38"/>
      <c r="BA257" s="39"/>
      <c r="BB257" s="38"/>
      <c r="BC257" s="39"/>
      <c r="BD257" s="38"/>
      <c r="BE257" s="39"/>
      <c r="BF257" s="38"/>
      <c r="BG257" s="39"/>
      <c r="BH257" s="38"/>
      <c r="BI257" s="42"/>
      <c r="BJ257" s="43"/>
      <c r="BK257" s="42"/>
      <c r="BL257" s="43"/>
      <c r="BM257" s="42"/>
      <c r="BN257" s="43"/>
      <c r="BO257" s="42"/>
      <c r="BP257" s="43"/>
      <c r="BQ257" s="42"/>
      <c r="BR257" s="221"/>
      <c r="BS257" s="78"/>
      <c r="BT257" s="78"/>
      <c r="BU257" s="78"/>
      <c r="BV257" s="78"/>
      <c r="BW257" s="78"/>
      <c r="BX257" s="78"/>
      <c r="BY257" s="78"/>
      <c r="BZ257" s="78"/>
      <c r="CA257" s="78"/>
      <c r="CB257" s="78"/>
      <c r="CC257" s="78"/>
      <c r="CD257" s="78"/>
      <c r="CE257" s="79"/>
    </row>
    <row r="258" spans="1:83" ht="34.5" customHeight="1" x14ac:dyDescent="0.2">
      <c r="A258" s="29">
        <f t="shared" si="0"/>
        <v>247</v>
      </c>
      <c r="B258" s="222"/>
      <c r="C258" s="79"/>
      <c r="D258" s="223"/>
      <c r="E258" s="78"/>
      <c r="F258" s="78"/>
      <c r="G258" s="78"/>
      <c r="H258" s="79"/>
      <c r="I258" s="218"/>
      <c r="J258" s="78"/>
      <c r="K258" s="78"/>
      <c r="L258" s="78"/>
      <c r="M258" s="78"/>
      <c r="N258" s="78"/>
      <c r="O258" s="78"/>
      <c r="P258" s="79"/>
      <c r="Q258" s="217"/>
      <c r="R258" s="78"/>
      <c r="S258" s="78"/>
      <c r="T258" s="78"/>
      <c r="U258" s="78"/>
      <c r="V258" s="78"/>
      <c r="W258" s="78"/>
      <c r="X258" s="78"/>
      <c r="Y258" s="78"/>
      <c r="Z258" s="79"/>
      <c r="AA258" s="218"/>
      <c r="AB258" s="78"/>
      <c r="AC258" s="78"/>
      <c r="AD258" s="79"/>
      <c r="AE258" s="217"/>
      <c r="AF258" s="78"/>
      <c r="AG258" s="78"/>
      <c r="AH258" s="79"/>
      <c r="AI258" s="218"/>
      <c r="AJ258" s="78"/>
      <c r="AK258" s="78"/>
      <c r="AL258" s="78"/>
      <c r="AM258" s="78"/>
      <c r="AN258" s="79"/>
      <c r="AO258" s="217"/>
      <c r="AP258" s="78"/>
      <c r="AQ258" s="79"/>
      <c r="AR258" s="218"/>
      <c r="AS258" s="78"/>
      <c r="AT258" s="79"/>
      <c r="AU258" s="219"/>
      <c r="AV258" s="78"/>
      <c r="AW258" s="79"/>
      <c r="AX258" s="220"/>
      <c r="AY258" s="79"/>
      <c r="AZ258" s="38"/>
      <c r="BA258" s="39"/>
      <c r="BB258" s="38"/>
      <c r="BC258" s="39"/>
      <c r="BD258" s="38"/>
      <c r="BE258" s="39"/>
      <c r="BF258" s="38"/>
      <c r="BG258" s="39"/>
      <c r="BH258" s="38"/>
      <c r="BI258" s="42"/>
      <c r="BJ258" s="43"/>
      <c r="BK258" s="42"/>
      <c r="BL258" s="43"/>
      <c r="BM258" s="42"/>
      <c r="BN258" s="43"/>
      <c r="BO258" s="42"/>
      <c r="BP258" s="43"/>
      <c r="BQ258" s="42"/>
      <c r="BR258" s="221"/>
      <c r="BS258" s="78"/>
      <c r="BT258" s="78"/>
      <c r="BU258" s="78"/>
      <c r="BV258" s="78"/>
      <c r="BW258" s="78"/>
      <c r="BX258" s="78"/>
      <c r="BY258" s="78"/>
      <c r="BZ258" s="78"/>
      <c r="CA258" s="78"/>
      <c r="CB258" s="78"/>
      <c r="CC258" s="78"/>
      <c r="CD258" s="78"/>
      <c r="CE258" s="79"/>
    </row>
    <row r="259" spans="1:83" ht="34.5" customHeight="1" x14ac:dyDescent="0.2">
      <c r="A259" s="29">
        <f t="shared" si="0"/>
        <v>248</v>
      </c>
      <c r="B259" s="222"/>
      <c r="C259" s="79"/>
      <c r="D259" s="223"/>
      <c r="E259" s="78"/>
      <c r="F259" s="78"/>
      <c r="G259" s="78"/>
      <c r="H259" s="79"/>
      <c r="I259" s="218"/>
      <c r="J259" s="78"/>
      <c r="K259" s="78"/>
      <c r="L259" s="78"/>
      <c r="M259" s="78"/>
      <c r="N259" s="78"/>
      <c r="O259" s="78"/>
      <c r="P259" s="79"/>
      <c r="Q259" s="217"/>
      <c r="R259" s="78"/>
      <c r="S259" s="78"/>
      <c r="T259" s="78"/>
      <c r="U259" s="78"/>
      <c r="V259" s="78"/>
      <c r="W259" s="78"/>
      <c r="X259" s="78"/>
      <c r="Y259" s="78"/>
      <c r="Z259" s="79"/>
      <c r="AA259" s="218"/>
      <c r="AB259" s="78"/>
      <c r="AC259" s="78"/>
      <c r="AD259" s="79"/>
      <c r="AE259" s="217"/>
      <c r="AF259" s="78"/>
      <c r="AG259" s="78"/>
      <c r="AH259" s="79"/>
      <c r="AI259" s="218"/>
      <c r="AJ259" s="78"/>
      <c r="AK259" s="78"/>
      <c r="AL259" s="78"/>
      <c r="AM259" s="78"/>
      <c r="AN259" s="79"/>
      <c r="AO259" s="217"/>
      <c r="AP259" s="78"/>
      <c r="AQ259" s="79"/>
      <c r="AR259" s="218"/>
      <c r="AS259" s="78"/>
      <c r="AT259" s="79"/>
      <c r="AU259" s="219"/>
      <c r="AV259" s="78"/>
      <c r="AW259" s="79"/>
      <c r="AX259" s="220"/>
      <c r="AY259" s="79"/>
      <c r="AZ259" s="38"/>
      <c r="BA259" s="39"/>
      <c r="BB259" s="38"/>
      <c r="BC259" s="39"/>
      <c r="BD259" s="38"/>
      <c r="BE259" s="39"/>
      <c r="BF259" s="38"/>
      <c r="BG259" s="39"/>
      <c r="BH259" s="38"/>
      <c r="BI259" s="42"/>
      <c r="BJ259" s="43"/>
      <c r="BK259" s="42"/>
      <c r="BL259" s="43"/>
      <c r="BM259" s="42"/>
      <c r="BN259" s="43"/>
      <c r="BO259" s="42"/>
      <c r="BP259" s="43"/>
      <c r="BQ259" s="42"/>
      <c r="BR259" s="221"/>
      <c r="BS259" s="78"/>
      <c r="BT259" s="78"/>
      <c r="BU259" s="78"/>
      <c r="BV259" s="78"/>
      <c r="BW259" s="78"/>
      <c r="BX259" s="78"/>
      <c r="BY259" s="78"/>
      <c r="BZ259" s="78"/>
      <c r="CA259" s="78"/>
      <c r="CB259" s="78"/>
      <c r="CC259" s="78"/>
      <c r="CD259" s="78"/>
      <c r="CE259" s="79"/>
    </row>
    <row r="260" spans="1:83" ht="34.5" customHeight="1" x14ac:dyDescent="0.2">
      <c r="A260" s="29">
        <f t="shared" si="0"/>
        <v>249</v>
      </c>
      <c r="B260" s="222"/>
      <c r="C260" s="79"/>
      <c r="D260" s="223"/>
      <c r="E260" s="78"/>
      <c r="F260" s="78"/>
      <c r="G260" s="78"/>
      <c r="H260" s="79"/>
      <c r="I260" s="218"/>
      <c r="J260" s="78"/>
      <c r="K260" s="78"/>
      <c r="L260" s="78"/>
      <c r="M260" s="78"/>
      <c r="N260" s="78"/>
      <c r="O260" s="78"/>
      <c r="P260" s="79"/>
      <c r="Q260" s="217"/>
      <c r="R260" s="78"/>
      <c r="S260" s="78"/>
      <c r="T260" s="78"/>
      <c r="U260" s="78"/>
      <c r="V260" s="78"/>
      <c r="W260" s="78"/>
      <c r="X260" s="78"/>
      <c r="Y260" s="78"/>
      <c r="Z260" s="79"/>
      <c r="AA260" s="218"/>
      <c r="AB260" s="78"/>
      <c r="AC260" s="78"/>
      <c r="AD260" s="79"/>
      <c r="AE260" s="217"/>
      <c r="AF260" s="78"/>
      <c r="AG260" s="78"/>
      <c r="AH260" s="79"/>
      <c r="AI260" s="218"/>
      <c r="AJ260" s="78"/>
      <c r="AK260" s="78"/>
      <c r="AL260" s="78"/>
      <c r="AM260" s="78"/>
      <c r="AN260" s="79"/>
      <c r="AO260" s="217"/>
      <c r="AP260" s="78"/>
      <c r="AQ260" s="79"/>
      <c r="AR260" s="218"/>
      <c r="AS260" s="78"/>
      <c r="AT260" s="79"/>
      <c r="AU260" s="219"/>
      <c r="AV260" s="78"/>
      <c r="AW260" s="79"/>
      <c r="AX260" s="220"/>
      <c r="AY260" s="79"/>
      <c r="AZ260" s="38"/>
      <c r="BA260" s="39"/>
      <c r="BB260" s="38"/>
      <c r="BC260" s="39"/>
      <c r="BD260" s="38"/>
      <c r="BE260" s="39"/>
      <c r="BF260" s="38"/>
      <c r="BG260" s="39"/>
      <c r="BH260" s="38"/>
      <c r="BI260" s="42"/>
      <c r="BJ260" s="43"/>
      <c r="BK260" s="42"/>
      <c r="BL260" s="43"/>
      <c r="BM260" s="42"/>
      <c r="BN260" s="43"/>
      <c r="BO260" s="42"/>
      <c r="BP260" s="43"/>
      <c r="BQ260" s="42"/>
      <c r="BR260" s="221"/>
      <c r="BS260" s="78"/>
      <c r="BT260" s="78"/>
      <c r="BU260" s="78"/>
      <c r="BV260" s="78"/>
      <c r="BW260" s="78"/>
      <c r="BX260" s="78"/>
      <c r="BY260" s="78"/>
      <c r="BZ260" s="78"/>
      <c r="CA260" s="78"/>
      <c r="CB260" s="78"/>
      <c r="CC260" s="78"/>
      <c r="CD260" s="78"/>
      <c r="CE260" s="79"/>
    </row>
    <row r="261" spans="1:83" ht="34.5" customHeight="1" x14ac:dyDescent="0.2">
      <c r="A261" s="29">
        <f t="shared" si="0"/>
        <v>250</v>
      </c>
      <c r="B261" s="222"/>
      <c r="C261" s="79"/>
      <c r="D261" s="223"/>
      <c r="E261" s="78"/>
      <c r="F261" s="78"/>
      <c r="G261" s="78"/>
      <c r="H261" s="79"/>
      <c r="I261" s="218"/>
      <c r="J261" s="78"/>
      <c r="K261" s="78"/>
      <c r="L261" s="78"/>
      <c r="M261" s="78"/>
      <c r="N261" s="78"/>
      <c r="O261" s="78"/>
      <c r="P261" s="79"/>
      <c r="Q261" s="217"/>
      <c r="R261" s="78"/>
      <c r="S261" s="78"/>
      <c r="T261" s="78"/>
      <c r="U261" s="78"/>
      <c r="V261" s="78"/>
      <c r="W261" s="78"/>
      <c r="X261" s="78"/>
      <c r="Y261" s="78"/>
      <c r="Z261" s="79"/>
      <c r="AA261" s="218"/>
      <c r="AB261" s="78"/>
      <c r="AC261" s="78"/>
      <c r="AD261" s="79"/>
      <c r="AE261" s="217"/>
      <c r="AF261" s="78"/>
      <c r="AG261" s="78"/>
      <c r="AH261" s="79"/>
      <c r="AI261" s="218"/>
      <c r="AJ261" s="78"/>
      <c r="AK261" s="78"/>
      <c r="AL261" s="78"/>
      <c r="AM261" s="78"/>
      <c r="AN261" s="79"/>
      <c r="AO261" s="217"/>
      <c r="AP261" s="78"/>
      <c r="AQ261" s="79"/>
      <c r="AR261" s="218"/>
      <c r="AS261" s="78"/>
      <c r="AT261" s="79"/>
      <c r="AU261" s="219"/>
      <c r="AV261" s="78"/>
      <c r="AW261" s="79"/>
      <c r="AX261" s="220"/>
      <c r="AY261" s="79"/>
      <c r="AZ261" s="38"/>
      <c r="BA261" s="39"/>
      <c r="BB261" s="38"/>
      <c r="BC261" s="39"/>
      <c r="BD261" s="38"/>
      <c r="BE261" s="39"/>
      <c r="BF261" s="38"/>
      <c r="BG261" s="39"/>
      <c r="BH261" s="38"/>
      <c r="BI261" s="42"/>
      <c r="BJ261" s="43"/>
      <c r="BK261" s="42"/>
      <c r="BL261" s="43"/>
      <c r="BM261" s="42"/>
      <c r="BN261" s="43"/>
      <c r="BO261" s="42"/>
      <c r="BP261" s="43"/>
      <c r="BQ261" s="42"/>
      <c r="BR261" s="221"/>
      <c r="BS261" s="78"/>
      <c r="BT261" s="78"/>
      <c r="BU261" s="78"/>
      <c r="BV261" s="78"/>
      <c r="BW261" s="78"/>
      <c r="BX261" s="78"/>
      <c r="BY261" s="78"/>
      <c r="BZ261" s="78"/>
      <c r="CA261" s="78"/>
      <c r="CB261" s="78"/>
      <c r="CC261" s="78"/>
      <c r="CD261" s="78"/>
      <c r="CE261" s="79"/>
    </row>
    <row r="262" spans="1:83" ht="34.5" customHeight="1" x14ac:dyDescent="0.2">
      <c r="A262" s="29">
        <f t="shared" si="0"/>
        <v>251</v>
      </c>
      <c r="B262" s="222"/>
      <c r="C262" s="79"/>
      <c r="D262" s="223"/>
      <c r="E262" s="78"/>
      <c r="F262" s="78"/>
      <c r="G262" s="78"/>
      <c r="H262" s="79"/>
      <c r="I262" s="218"/>
      <c r="J262" s="78"/>
      <c r="K262" s="78"/>
      <c r="L262" s="78"/>
      <c r="M262" s="78"/>
      <c r="N262" s="78"/>
      <c r="O262" s="78"/>
      <c r="P262" s="79"/>
      <c r="Q262" s="217"/>
      <c r="R262" s="78"/>
      <c r="S262" s="78"/>
      <c r="T262" s="78"/>
      <c r="U262" s="78"/>
      <c r="V262" s="78"/>
      <c r="W262" s="78"/>
      <c r="X262" s="78"/>
      <c r="Y262" s="78"/>
      <c r="Z262" s="79"/>
      <c r="AA262" s="218"/>
      <c r="AB262" s="78"/>
      <c r="AC262" s="78"/>
      <c r="AD262" s="79"/>
      <c r="AE262" s="217"/>
      <c r="AF262" s="78"/>
      <c r="AG262" s="78"/>
      <c r="AH262" s="79"/>
      <c r="AI262" s="218"/>
      <c r="AJ262" s="78"/>
      <c r="AK262" s="78"/>
      <c r="AL262" s="78"/>
      <c r="AM262" s="78"/>
      <c r="AN262" s="79"/>
      <c r="AO262" s="217"/>
      <c r="AP262" s="78"/>
      <c r="AQ262" s="79"/>
      <c r="AR262" s="218"/>
      <c r="AS262" s="78"/>
      <c r="AT262" s="79"/>
      <c r="AU262" s="219"/>
      <c r="AV262" s="78"/>
      <c r="AW262" s="79"/>
      <c r="AX262" s="220"/>
      <c r="AY262" s="79"/>
      <c r="AZ262" s="38"/>
      <c r="BA262" s="39"/>
      <c r="BB262" s="38"/>
      <c r="BC262" s="39"/>
      <c r="BD262" s="38"/>
      <c r="BE262" s="39"/>
      <c r="BF262" s="38"/>
      <c r="BG262" s="39"/>
      <c r="BH262" s="38"/>
      <c r="BI262" s="42"/>
      <c r="BJ262" s="43"/>
      <c r="BK262" s="42"/>
      <c r="BL262" s="43"/>
      <c r="BM262" s="42"/>
      <c r="BN262" s="43"/>
      <c r="BO262" s="42"/>
      <c r="BP262" s="43"/>
      <c r="BQ262" s="42"/>
      <c r="BR262" s="221"/>
      <c r="BS262" s="78"/>
      <c r="BT262" s="78"/>
      <c r="BU262" s="78"/>
      <c r="BV262" s="78"/>
      <c r="BW262" s="78"/>
      <c r="BX262" s="78"/>
      <c r="BY262" s="78"/>
      <c r="BZ262" s="78"/>
      <c r="CA262" s="78"/>
      <c r="CB262" s="78"/>
      <c r="CC262" s="78"/>
      <c r="CD262" s="78"/>
      <c r="CE262" s="79"/>
    </row>
    <row r="263" spans="1:83" ht="34.5" customHeight="1" x14ac:dyDescent="0.2">
      <c r="A263" s="29">
        <f t="shared" si="0"/>
        <v>252</v>
      </c>
      <c r="B263" s="222"/>
      <c r="C263" s="79"/>
      <c r="D263" s="223"/>
      <c r="E263" s="78"/>
      <c r="F263" s="78"/>
      <c r="G263" s="78"/>
      <c r="H263" s="79"/>
      <c r="I263" s="218"/>
      <c r="J263" s="78"/>
      <c r="K263" s="78"/>
      <c r="L263" s="78"/>
      <c r="M263" s="78"/>
      <c r="N263" s="78"/>
      <c r="O263" s="78"/>
      <c r="P263" s="79"/>
      <c r="Q263" s="217"/>
      <c r="R263" s="78"/>
      <c r="S263" s="78"/>
      <c r="T263" s="78"/>
      <c r="U263" s="78"/>
      <c r="V263" s="78"/>
      <c r="W263" s="78"/>
      <c r="X263" s="78"/>
      <c r="Y263" s="78"/>
      <c r="Z263" s="79"/>
      <c r="AA263" s="218"/>
      <c r="AB263" s="78"/>
      <c r="AC263" s="78"/>
      <c r="AD263" s="79"/>
      <c r="AE263" s="217"/>
      <c r="AF263" s="78"/>
      <c r="AG263" s="78"/>
      <c r="AH263" s="79"/>
      <c r="AI263" s="218"/>
      <c r="AJ263" s="78"/>
      <c r="AK263" s="78"/>
      <c r="AL263" s="78"/>
      <c r="AM263" s="78"/>
      <c r="AN263" s="79"/>
      <c r="AO263" s="217"/>
      <c r="AP263" s="78"/>
      <c r="AQ263" s="79"/>
      <c r="AR263" s="218"/>
      <c r="AS263" s="78"/>
      <c r="AT263" s="79"/>
      <c r="AU263" s="219"/>
      <c r="AV263" s="78"/>
      <c r="AW263" s="79"/>
      <c r="AX263" s="220"/>
      <c r="AY263" s="79"/>
      <c r="AZ263" s="38"/>
      <c r="BA263" s="39"/>
      <c r="BB263" s="38"/>
      <c r="BC263" s="39"/>
      <c r="BD263" s="38"/>
      <c r="BE263" s="39"/>
      <c r="BF263" s="38"/>
      <c r="BG263" s="39"/>
      <c r="BH263" s="38"/>
      <c r="BI263" s="42"/>
      <c r="BJ263" s="43"/>
      <c r="BK263" s="42"/>
      <c r="BL263" s="43"/>
      <c r="BM263" s="42"/>
      <c r="BN263" s="43"/>
      <c r="BO263" s="42"/>
      <c r="BP263" s="43"/>
      <c r="BQ263" s="42"/>
      <c r="BR263" s="221"/>
      <c r="BS263" s="78"/>
      <c r="BT263" s="78"/>
      <c r="BU263" s="78"/>
      <c r="BV263" s="78"/>
      <c r="BW263" s="78"/>
      <c r="BX263" s="78"/>
      <c r="BY263" s="78"/>
      <c r="BZ263" s="78"/>
      <c r="CA263" s="78"/>
      <c r="CB263" s="78"/>
      <c r="CC263" s="78"/>
      <c r="CD263" s="78"/>
      <c r="CE263" s="79"/>
    </row>
    <row r="264" spans="1:83" ht="34.5" customHeight="1" x14ac:dyDescent="0.2">
      <c r="A264" s="29">
        <f t="shared" si="0"/>
        <v>253</v>
      </c>
      <c r="B264" s="222"/>
      <c r="C264" s="79"/>
      <c r="D264" s="223"/>
      <c r="E264" s="78"/>
      <c r="F264" s="78"/>
      <c r="G264" s="78"/>
      <c r="H264" s="79"/>
      <c r="I264" s="218"/>
      <c r="J264" s="78"/>
      <c r="K264" s="78"/>
      <c r="L264" s="78"/>
      <c r="M264" s="78"/>
      <c r="N264" s="78"/>
      <c r="O264" s="78"/>
      <c r="P264" s="79"/>
      <c r="Q264" s="217"/>
      <c r="R264" s="78"/>
      <c r="S264" s="78"/>
      <c r="T264" s="78"/>
      <c r="U264" s="78"/>
      <c r="V264" s="78"/>
      <c r="W264" s="78"/>
      <c r="X264" s="78"/>
      <c r="Y264" s="78"/>
      <c r="Z264" s="79"/>
      <c r="AA264" s="218"/>
      <c r="AB264" s="78"/>
      <c r="AC264" s="78"/>
      <c r="AD264" s="79"/>
      <c r="AE264" s="217"/>
      <c r="AF264" s="78"/>
      <c r="AG264" s="78"/>
      <c r="AH264" s="79"/>
      <c r="AI264" s="218"/>
      <c r="AJ264" s="78"/>
      <c r="AK264" s="78"/>
      <c r="AL264" s="78"/>
      <c r="AM264" s="78"/>
      <c r="AN264" s="79"/>
      <c r="AO264" s="217"/>
      <c r="AP264" s="78"/>
      <c r="AQ264" s="79"/>
      <c r="AR264" s="218"/>
      <c r="AS264" s="78"/>
      <c r="AT264" s="79"/>
      <c r="AU264" s="219"/>
      <c r="AV264" s="78"/>
      <c r="AW264" s="79"/>
      <c r="AX264" s="220"/>
      <c r="AY264" s="79"/>
      <c r="AZ264" s="38"/>
      <c r="BA264" s="39"/>
      <c r="BB264" s="38"/>
      <c r="BC264" s="39"/>
      <c r="BD264" s="38"/>
      <c r="BE264" s="39"/>
      <c r="BF264" s="38"/>
      <c r="BG264" s="39"/>
      <c r="BH264" s="38"/>
      <c r="BI264" s="42"/>
      <c r="BJ264" s="43"/>
      <c r="BK264" s="42"/>
      <c r="BL264" s="43"/>
      <c r="BM264" s="42"/>
      <c r="BN264" s="43"/>
      <c r="BO264" s="42"/>
      <c r="BP264" s="43"/>
      <c r="BQ264" s="42"/>
      <c r="BR264" s="221"/>
      <c r="BS264" s="78"/>
      <c r="BT264" s="78"/>
      <c r="BU264" s="78"/>
      <c r="BV264" s="78"/>
      <c r="BW264" s="78"/>
      <c r="BX264" s="78"/>
      <c r="BY264" s="78"/>
      <c r="BZ264" s="78"/>
      <c r="CA264" s="78"/>
      <c r="CB264" s="78"/>
      <c r="CC264" s="78"/>
      <c r="CD264" s="78"/>
      <c r="CE264" s="79"/>
    </row>
    <row r="265" spans="1:83" ht="34.5" customHeight="1" x14ac:dyDescent="0.2">
      <c r="A265" s="29">
        <f t="shared" si="0"/>
        <v>254</v>
      </c>
      <c r="B265" s="222"/>
      <c r="C265" s="79"/>
      <c r="D265" s="223"/>
      <c r="E265" s="78"/>
      <c r="F265" s="78"/>
      <c r="G265" s="78"/>
      <c r="H265" s="79"/>
      <c r="I265" s="218"/>
      <c r="J265" s="78"/>
      <c r="K265" s="78"/>
      <c r="L265" s="78"/>
      <c r="M265" s="78"/>
      <c r="N265" s="78"/>
      <c r="O265" s="78"/>
      <c r="P265" s="79"/>
      <c r="Q265" s="217"/>
      <c r="R265" s="78"/>
      <c r="S265" s="78"/>
      <c r="T265" s="78"/>
      <c r="U265" s="78"/>
      <c r="V265" s="78"/>
      <c r="W265" s="78"/>
      <c r="X265" s="78"/>
      <c r="Y265" s="78"/>
      <c r="Z265" s="79"/>
      <c r="AA265" s="218"/>
      <c r="AB265" s="78"/>
      <c r="AC265" s="78"/>
      <c r="AD265" s="79"/>
      <c r="AE265" s="217"/>
      <c r="AF265" s="78"/>
      <c r="AG265" s="78"/>
      <c r="AH265" s="79"/>
      <c r="AI265" s="218"/>
      <c r="AJ265" s="78"/>
      <c r="AK265" s="78"/>
      <c r="AL265" s="78"/>
      <c r="AM265" s="78"/>
      <c r="AN265" s="79"/>
      <c r="AO265" s="217"/>
      <c r="AP265" s="78"/>
      <c r="AQ265" s="79"/>
      <c r="AR265" s="218"/>
      <c r="AS265" s="78"/>
      <c r="AT265" s="79"/>
      <c r="AU265" s="219"/>
      <c r="AV265" s="78"/>
      <c r="AW265" s="79"/>
      <c r="AX265" s="220"/>
      <c r="AY265" s="79"/>
      <c r="AZ265" s="38"/>
      <c r="BA265" s="39"/>
      <c r="BB265" s="38"/>
      <c r="BC265" s="39"/>
      <c r="BD265" s="38"/>
      <c r="BE265" s="39"/>
      <c r="BF265" s="38"/>
      <c r="BG265" s="39"/>
      <c r="BH265" s="38"/>
      <c r="BI265" s="42"/>
      <c r="BJ265" s="43"/>
      <c r="BK265" s="42"/>
      <c r="BL265" s="43"/>
      <c r="BM265" s="42"/>
      <c r="BN265" s="43"/>
      <c r="BO265" s="42"/>
      <c r="BP265" s="43"/>
      <c r="BQ265" s="42"/>
      <c r="BR265" s="221"/>
      <c r="BS265" s="78"/>
      <c r="BT265" s="78"/>
      <c r="BU265" s="78"/>
      <c r="BV265" s="78"/>
      <c r="BW265" s="78"/>
      <c r="BX265" s="78"/>
      <c r="BY265" s="78"/>
      <c r="BZ265" s="78"/>
      <c r="CA265" s="78"/>
      <c r="CB265" s="78"/>
      <c r="CC265" s="78"/>
      <c r="CD265" s="78"/>
      <c r="CE265" s="79"/>
    </row>
    <row r="266" spans="1:83" ht="34.5" customHeight="1" x14ac:dyDescent="0.2">
      <c r="A266" s="29">
        <f t="shared" si="0"/>
        <v>255</v>
      </c>
      <c r="B266" s="222"/>
      <c r="C266" s="79"/>
      <c r="D266" s="223"/>
      <c r="E266" s="78"/>
      <c r="F266" s="78"/>
      <c r="G266" s="78"/>
      <c r="H266" s="79"/>
      <c r="I266" s="218"/>
      <c r="J266" s="78"/>
      <c r="K266" s="78"/>
      <c r="L266" s="78"/>
      <c r="M266" s="78"/>
      <c r="N266" s="78"/>
      <c r="O266" s="78"/>
      <c r="P266" s="79"/>
      <c r="Q266" s="217"/>
      <c r="R266" s="78"/>
      <c r="S266" s="78"/>
      <c r="T266" s="78"/>
      <c r="U266" s="78"/>
      <c r="V266" s="78"/>
      <c r="W266" s="78"/>
      <c r="X266" s="78"/>
      <c r="Y266" s="78"/>
      <c r="Z266" s="79"/>
      <c r="AA266" s="218"/>
      <c r="AB266" s="78"/>
      <c r="AC266" s="78"/>
      <c r="AD266" s="79"/>
      <c r="AE266" s="217"/>
      <c r="AF266" s="78"/>
      <c r="AG266" s="78"/>
      <c r="AH266" s="79"/>
      <c r="AI266" s="218"/>
      <c r="AJ266" s="78"/>
      <c r="AK266" s="78"/>
      <c r="AL266" s="78"/>
      <c r="AM266" s="78"/>
      <c r="AN266" s="79"/>
      <c r="AO266" s="217"/>
      <c r="AP266" s="78"/>
      <c r="AQ266" s="79"/>
      <c r="AR266" s="218"/>
      <c r="AS266" s="78"/>
      <c r="AT266" s="79"/>
      <c r="AU266" s="219"/>
      <c r="AV266" s="78"/>
      <c r="AW266" s="79"/>
      <c r="AX266" s="220"/>
      <c r="AY266" s="79"/>
      <c r="AZ266" s="38"/>
      <c r="BA266" s="39"/>
      <c r="BB266" s="38"/>
      <c r="BC266" s="39"/>
      <c r="BD266" s="38"/>
      <c r="BE266" s="39"/>
      <c r="BF266" s="38"/>
      <c r="BG266" s="39"/>
      <c r="BH266" s="38"/>
      <c r="BI266" s="42"/>
      <c r="BJ266" s="43"/>
      <c r="BK266" s="42"/>
      <c r="BL266" s="43"/>
      <c r="BM266" s="42"/>
      <c r="BN266" s="43"/>
      <c r="BO266" s="42"/>
      <c r="BP266" s="43"/>
      <c r="BQ266" s="42"/>
      <c r="BR266" s="221"/>
      <c r="BS266" s="78"/>
      <c r="BT266" s="78"/>
      <c r="BU266" s="78"/>
      <c r="BV266" s="78"/>
      <c r="BW266" s="78"/>
      <c r="BX266" s="78"/>
      <c r="BY266" s="78"/>
      <c r="BZ266" s="78"/>
      <c r="CA266" s="78"/>
      <c r="CB266" s="78"/>
      <c r="CC266" s="78"/>
      <c r="CD266" s="78"/>
      <c r="CE266" s="79"/>
    </row>
    <row r="267" spans="1:83" ht="34.5" customHeight="1" x14ac:dyDescent="0.2">
      <c r="A267" s="29">
        <f t="shared" si="0"/>
        <v>256</v>
      </c>
      <c r="B267" s="222"/>
      <c r="C267" s="79"/>
      <c r="D267" s="223"/>
      <c r="E267" s="78"/>
      <c r="F267" s="78"/>
      <c r="G267" s="78"/>
      <c r="H267" s="79"/>
      <c r="I267" s="218"/>
      <c r="J267" s="78"/>
      <c r="K267" s="78"/>
      <c r="L267" s="78"/>
      <c r="M267" s="78"/>
      <c r="N267" s="78"/>
      <c r="O267" s="78"/>
      <c r="P267" s="79"/>
      <c r="Q267" s="217"/>
      <c r="R267" s="78"/>
      <c r="S267" s="78"/>
      <c r="T267" s="78"/>
      <c r="U267" s="78"/>
      <c r="V267" s="78"/>
      <c r="W267" s="78"/>
      <c r="X267" s="78"/>
      <c r="Y267" s="78"/>
      <c r="Z267" s="79"/>
      <c r="AA267" s="218"/>
      <c r="AB267" s="78"/>
      <c r="AC267" s="78"/>
      <c r="AD267" s="79"/>
      <c r="AE267" s="217"/>
      <c r="AF267" s="78"/>
      <c r="AG267" s="78"/>
      <c r="AH267" s="79"/>
      <c r="AI267" s="218"/>
      <c r="AJ267" s="78"/>
      <c r="AK267" s="78"/>
      <c r="AL267" s="78"/>
      <c r="AM267" s="78"/>
      <c r="AN267" s="79"/>
      <c r="AO267" s="217"/>
      <c r="AP267" s="78"/>
      <c r="AQ267" s="79"/>
      <c r="AR267" s="218"/>
      <c r="AS267" s="78"/>
      <c r="AT267" s="79"/>
      <c r="AU267" s="219"/>
      <c r="AV267" s="78"/>
      <c r="AW267" s="79"/>
      <c r="AX267" s="220"/>
      <c r="AY267" s="79"/>
      <c r="AZ267" s="38"/>
      <c r="BA267" s="39"/>
      <c r="BB267" s="38"/>
      <c r="BC267" s="39"/>
      <c r="BD267" s="38"/>
      <c r="BE267" s="39"/>
      <c r="BF267" s="38"/>
      <c r="BG267" s="39"/>
      <c r="BH267" s="38"/>
      <c r="BI267" s="42"/>
      <c r="BJ267" s="43"/>
      <c r="BK267" s="42"/>
      <c r="BL267" s="43"/>
      <c r="BM267" s="42"/>
      <c r="BN267" s="43"/>
      <c r="BO267" s="42"/>
      <c r="BP267" s="43"/>
      <c r="BQ267" s="42"/>
      <c r="BR267" s="221"/>
      <c r="BS267" s="78"/>
      <c r="BT267" s="78"/>
      <c r="BU267" s="78"/>
      <c r="BV267" s="78"/>
      <c r="BW267" s="78"/>
      <c r="BX267" s="78"/>
      <c r="BY267" s="78"/>
      <c r="BZ267" s="78"/>
      <c r="CA267" s="78"/>
      <c r="CB267" s="78"/>
      <c r="CC267" s="78"/>
      <c r="CD267" s="78"/>
      <c r="CE267" s="79"/>
    </row>
    <row r="268" spans="1:83" ht="34.5" customHeight="1" x14ac:dyDescent="0.2">
      <c r="A268" s="29">
        <f t="shared" si="0"/>
        <v>257</v>
      </c>
      <c r="B268" s="222"/>
      <c r="C268" s="79"/>
      <c r="D268" s="223"/>
      <c r="E268" s="78"/>
      <c r="F268" s="78"/>
      <c r="G268" s="78"/>
      <c r="H268" s="79"/>
      <c r="I268" s="218"/>
      <c r="J268" s="78"/>
      <c r="K268" s="78"/>
      <c r="L268" s="78"/>
      <c r="M268" s="78"/>
      <c r="N268" s="78"/>
      <c r="O268" s="78"/>
      <c r="P268" s="79"/>
      <c r="Q268" s="217"/>
      <c r="R268" s="78"/>
      <c r="S268" s="78"/>
      <c r="T268" s="78"/>
      <c r="U268" s="78"/>
      <c r="V268" s="78"/>
      <c r="W268" s="78"/>
      <c r="X268" s="78"/>
      <c r="Y268" s="78"/>
      <c r="Z268" s="79"/>
      <c r="AA268" s="218"/>
      <c r="AB268" s="78"/>
      <c r="AC268" s="78"/>
      <c r="AD268" s="79"/>
      <c r="AE268" s="217"/>
      <c r="AF268" s="78"/>
      <c r="AG268" s="78"/>
      <c r="AH268" s="79"/>
      <c r="AI268" s="218"/>
      <c r="AJ268" s="78"/>
      <c r="AK268" s="78"/>
      <c r="AL268" s="78"/>
      <c r="AM268" s="78"/>
      <c r="AN268" s="79"/>
      <c r="AO268" s="217"/>
      <c r="AP268" s="78"/>
      <c r="AQ268" s="79"/>
      <c r="AR268" s="218"/>
      <c r="AS268" s="78"/>
      <c r="AT268" s="79"/>
      <c r="AU268" s="219"/>
      <c r="AV268" s="78"/>
      <c r="AW268" s="79"/>
      <c r="AX268" s="220"/>
      <c r="AY268" s="79"/>
      <c r="AZ268" s="38"/>
      <c r="BA268" s="39"/>
      <c r="BB268" s="38"/>
      <c r="BC268" s="39"/>
      <c r="BD268" s="38"/>
      <c r="BE268" s="39"/>
      <c r="BF268" s="38"/>
      <c r="BG268" s="39"/>
      <c r="BH268" s="38"/>
      <c r="BI268" s="42"/>
      <c r="BJ268" s="43"/>
      <c r="BK268" s="42"/>
      <c r="BL268" s="43"/>
      <c r="BM268" s="42"/>
      <c r="BN268" s="43"/>
      <c r="BO268" s="42"/>
      <c r="BP268" s="43"/>
      <c r="BQ268" s="42"/>
      <c r="BR268" s="221"/>
      <c r="BS268" s="78"/>
      <c r="BT268" s="78"/>
      <c r="BU268" s="78"/>
      <c r="BV268" s="78"/>
      <c r="BW268" s="78"/>
      <c r="BX268" s="78"/>
      <c r="BY268" s="78"/>
      <c r="BZ268" s="78"/>
      <c r="CA268" s="78"/>
      <c r="CB268" s="78"/>
      <c r="CC268" s="78"/>
      <c r="CD268" s="78"/>
      <c r="CE268" s="79"/>
    </row>
    <row r="269" spans="1:83" ht="34.5" customHeight="1" x14ac:dyDescent="0.2">
      <c r="A269" s="29">
        <f t="shared" si="0"/>
        <v>258</v>
      </c>
      <c r="B269" s="222"/>
      <c r="C269" s="79"/>
      <c r="D269" s="223"/>
      <c r="E269" s="78"/>
      <c r="F269" s="78"/>
      <c r="G269" s="78"/>
      <c r="H269" s="79"/>
      <c r="I269" s="218"/>
      <c r="J269" s="78"/>
      <c r="K269" s="78"/>
      <c r="L269" s="78"/>
      <c r="M269" s="78"/>
      <c r="N269" s="78"/>
      <c r="O269" s="78"/>
      <c r="P269" s="79"/>
      <c r="Q269" s="217"/>
      <c r="R269" s="78"/>
      <c r="S269" s="78"/>
      <c r="T269" s="78"/>
      <c r="U269" s="78"/>
      <c r="V269" s="78"/>
      <c r="W269" s="78"/>
      <c r="X269" s="78"/>
      <c r="Y269" s="78"/>
      <c r="Z269" s="79"/>
      <c r="AA269" s="218"/>
      <c r="AB269" s="78"/>
      <c r="AC269" s="78"/>
      <c r="AD269" s="79"/>
      <c r="AE269" s="217"/>
      <c r="AF269" s="78"/>
      <c r="AG269" s="78"/>
      <c r="AH269" s="79"/>
      <c r="AI269" s="218"/>
      <c r="AJ269" s="78"/>
      <c r="AK269" s="78"/>
      <c r="AL269" s="78"/>
      <c r="AM269" s="78"/>
      <c r="AN269" s="79"/>
      <c r="AO269" s="217"/>
      <c r="AP269" s="78"/>
      <c r="AQ269" s="79"/>
      <c r="AR269" s="218"/>
      <c r="AS269" s="78"/>
      <c r="AT269" s="79"/>
      <c r="AU269" s="219"/>
      <c r="AV269" s="78"/>
      <c r="AW269" s="79"/>
      <c r="AX269" s="220"/>
      <c r="AY269" s="79"/>
      <c r="AZ269" s="38"/>
      <c r="BA269" s="39"/>
      <c r="BB269" s="38"/>
      <c r="BC269" s="39"/>
      <c r="BD269" s="38"/>
      <c r="BE269" s="39"/>
      <c r="BF269" s="38"/>
      <c r="BG269" s="39"/>
      <c r="BH269" s="38"/>
      <c r="BI269" s="42"/>
      <c r="BJ269" s="43"/>
      <c r="BK269" s="42"/>
      <c r="BL269" s="43"/>
      <c r="BM269" s="42"/>
      <c r="BN269" s="43"/>
      <c r="BO269" s="42"/>
      <c r="BP269" s="43"/>
      <c r="BQ269" s="42"/>
      <c r="BR269" s="221"/>
      <c r="BS269" s="78"/>
      <c r="BT269" s="78"/>
      <c r="BU269" s="78"/>
      <c r="BV269" s="78"/>
      <c r="BW269" s="78"/>
      <c r="BX269" s="78"/>
      <c r="BY269" s="78"/>
      <c r="BZ269" s="78"/>
      <c r="CA269" s="78"/>
      <c r="CB269" s="78"/>
      <c r="CC269" s="78"/>
      <c r="CD269" s="78"/>
      <c r="CE269" s="79"/>
    </row>
    <row r="270" spans="1:83" ht="34.5" customHeight="1" x14ac:dyDescent="0.2">
      <c r="A270" s="29">
        <f t="shared" si="0"/>
        <v>259</v>
      </c>
      <c r="B270" s="222"/>
      <c r="C270" s="79"/>
      <c r="D270" s="223"/>
      <c r="E270" s="78"/>
      <c r="F270" s="78"/>
      <c r="G270" s="78"/>
      <c r="H270" s="79"/>
      <c r="I270" s="218"/>
      <c r="J270" s="78"/>
      <c r="K270" s="78"/>
      <c r="L270" s="78"/>
      <c r="M270" s="78"/>
      <c r="N270" s="78"/>
      <c r="O270" s="78"/>
      <c r="P270" s="79"/>
      <c r="Q270" s="217"/>
      <c r="R270" s="78"/>
      <c r="S270" s="78"/>
      <c r="T270" s="78"/>
      <c r="U270" s="78"/>
      <c r="V270" s="78"/>
      <c r="W270" s="78"/>
      <c r="X270" s="78"/>
      <c r="Y270" s="78"/>
      <c r="Z270" s="79"/>
      <c r="AA270" s="218"/>
      <c r="AB270" s="78"/>
      <c r="AC270" s="78"/>
      <c r="AD270" s="79"/>
      <c r="AE270" s="217"/>
      <c r="AF270" s="78"/>
      <c r="AG270" s="78"/>
      <c r="AH270" s="79"/>
      <c r="AI270" s="218"/>
      <c r="AJ270" s="78"/>
      <c r="AK270" s="78"/>
      <c r="AL270" s="78"/>
      <c r="AM270" s="78"/>
      <c r="AN270" s="79"/>
      <c r="AO270" s="217"/>
      <c r="AP270" s="78"/>
      <c r="AQ270" s="79"/>
      <c r="AR270" s="218"/>
      <c r="AS270" s="78"/>
      <c r="AT270" s="79"/>
      <c r="AU270" s="219"/>
      <c r="AV270" s="78"/>
      <c r="AW270" s="79"/>
      <c r="AX270" s="220"/>
      <c r="AY270" s="79"/>
      <c r="AZ270" s="38"/>
      <c r="BA270" s="39"/>
      <c r="BB270" s="38"/>
      <c r="BC270" s="39"/>
      <c r="BD270" s="38"/>
      <c r="BE270" s="39"/>
      <c r="BF270" s="38"/>
      <c r="BG270" s="39"/>
      <c r="BH270" s="38"/>
      <c r="BI270" s="42"/>
      <c r="BJ270" s="43"/>
      <c r="BK270" s="42"/>
      <c r="BL270" s="43"/>
      <c r="BM270" s="42"/>
      <c r="BN270" s="43"/>
      <c r="BO270" s="42"/>
      <c r="BP270" s="43"/>
      <c r="BQ270" s="42"/>
      <c r="BR270" s="221"/>
      <c r="BS270" s="78"/>
      <c r="BT270" s="78"/>
      <c r="BU270" s="78"/>
      <c r="BV270" s="78"/>
      <c r="BW270" s="78"/>
      <c r="BX270" s="78"/>
      <c r="BY270" s="78"/>
      <c r="BZ270" s="78"/>
      <c r="CA270" s="78"/>
      <c r="CB270" s="78"/>
      <c r="CC270" s="78"/>
      <c r="CD270" s="78"/>
      <c r="CE270" s="79"/>
    </row>
    <row r="271" spans="1:83" ht="34.5" customHeight="1" x14ac:dyDescent="0.2">
      <c r="A271" s="29">
        <f t="shared" si="0"/>
        <v>260</v>
      </c>
      <c r="B271" s="222"/>
      <c r="C271" s="79"/>
      <c r="D271" s="223"/>
      <c r="E271" s="78"/>
      <c r="F271" s="78"/>
      <c r="G271" s="78"/>
      <c r="H271" s="79"/>
      <c r="I271" s="218"/>
      <c r="J271" s="78"/>
      <c r="K271" s="78"/>
      <c r="L271" s="78"/>
      <c r="M271" s="78"/>
      <c r="N271" s="78"/>
      <c r="O271" s="78"/>
      <c r="P271" s="79"/>
      <c r="Q271" s="217"/>
      <c r="R271" s="78"/>
      <c r="S271" s="78"/>
      <c r="T271" s="78"/>
      <c r="U271" s="78"/>
      <c r="V271" s="78"/>
      <c r="W271" s="78"/>
      <c r="X271" s="78"/>
      <c r="Y271" s="78"/>
      <c r="Z271" s="79"/>
      <c r="AA271" s="218"/>
      <c r="AB271" s="78"/>
      <c r="AC271" s="78"/>
      <c r="AD271" s="79"/>
      <c r="AE271" s="217"/>
      <c r="AF271" s="78"/>
      <c r="AG271" s="78"/>
      <c r="AH271" s="79"/>
      <c r="AI271" s="218"/>
      <c r="AJ271" s="78"/>
      <c r="AK271" s="78"/>
      <c r="AL271" s="78"/>
      <c r="AM271" s="78"/>
      <c r="AN271" s="79"/>
      <c r="AO271" s="217"/>
      <c r="AP271" s="78"/>
      <c r="AQ271" s="79"/>
      <c r="AR271" s="218"/>
      <c r="AS271" s="78"/>
      <c r="AT271" s="79"/>
      <c r="AU271" s="219"/>
      <c r="AV271" s="78"/>
      <c r="AW271" s="79"/>
      <c r="AX271" s="220"/>
      <c r="AY271" s="79"/>
      <c r="AZ271" s="38"/>
      <c r="BA271" s="39"/>
      <c r="BB271" s="38"/>
      <c r="BC271" s="39"/>
      <c r="BD271" s="38"/>
      <c r="BE271" s="39"/>
      <c r="BF271" s="38"/>
      <c r="BG271" s="39"/>
      <c r="BH271" s="38"/>
      <c r="BI271" s="42"/>
      <c r="BJ271" s="43"/>
      <c r="BK271" s="42"/>
      <c r="BL271" s="43"/>
      <c r="BM271" s="42"/>
      <c r="BN271" s="43"/>
      <c r="BO271" s="42"/>
      <c r="BP271" s="43"/>
      <c r="BQ271" s="42"/>
      <c r="BR271" s="221"/>
      <c r="BS271" s="78"/>
      <c r="BT271" s="78"/>
      <c r="BU271" s="78"/>
      <c r="BV271" s="78"/>
      <c r="BW271" s="78"/>
      <c r="BX271" s="78"/>
      <c r="BY271" s="78"/>
      <c r="BZ271" s="78"/>
      <c r="CA271" s="78"/>
      <c r="CB271" s="78"/>
      <c r="CC271" s="78"/>
      <c r="CD271" s="78"/>
      <c r="CE271" s="79"/>
    </row>
    <row r="272" spans="1:83" ht="34.5" customHeight="1" x14ac:dyDescent="0.2">
      <c r="A272" s="29">
        <f t="shared" si="0"/>
        <v>261</v>
      </c>
      <c r="B272" s="222"/>
      <c r="C272" s="79"/>
      <c r="D272" s="223"/>
      <c r="E272" s="78"/>
      <c r="F272" s="78"/>
      <c r="G272" s="78"/>
      <c r="H272" s="79"/>
      <c r="I272" s="218"/>
      <c r="J272" s="78"/>
      <c r="K272" s="78"/>
      <c r="L272" s="78"/>
      <c r="M272" s="78"/>
      <c r="N272" s="78"/>
      <c r="O272" s="78"/>
      <c r="P272" s="79"/>
      <c r="Q272" s="217"/>
      <c r="R272" s="78"/>
      <c r="S272" s="78"/>
      <c r="T272" s="78"/>
      <c r="U272" s="78"/>
      <c r="V272" s="78"/>
      <c r="W272" s="78"/>
      <c r="X272" s="78"/>
      <c r="Y272" s="78"/>
      <c r="Z272" s="79"/>
      <c r="AA272" s="218"/>
      <c r="AB272" s="78"/>
      <c r="AC272" s="78"/>
      <c r="AD272" s="79"/>
      <c r="AE272" s="217"/>
      <c r="AF272" s="78"/>
      <c r="AG272" s="78"/>
      <c r="AH272" s="79"/>
      <c r="AI272" s="218"/>
      <c r="AJ272" s="78"/>
      <c r="AK272" s="78"/>
      <c r="AL272" s="78"/>
      <c r="AM272" s="78"/>
      <c r="AN272" s="79"/>
      <c r="AO272" s="217"/>
      <c r="AP272" s="78"/>
      <c r="AQ272" s="79"/>
      <c r="AR272" s="218"/>
      <c r="AS272" s="78"/>
      <c r="AT272" s="79"/>
      <c r="AU272" s="219"/>
      <c r="AV272" s="78"/>
      <c r="AW272" s="79"/>
      <c r="AX272" s="220"/>
      <c r="AY272" s="79"/>
      <c r="AZ272" s="38"/>
      <c r="BA272" s="39"/>
      <c r="BB272" s="38"/>
      <c r="BC272" s="39"/>
      <c r="BD272" s="38"/>
      <c r="BE272" s="39"/>
      <c r="BF272" s="38"/>
      <c r="BG272" s="39"/>
      <c r="BH272" s="38"/>
      <c r="BI272" s="42"/>
      <c r="BJ272" s="43"/>
      <c r="BK272" s="42"/>
      <c r="BL272" s="43"/>
      <c r="BM272" s="42"/>
      <c r="BN272" s="43"/>
      <c r="BO272" s="42"/>
      <c r="BP272" s="43"/>
      <c r="BQ272" s="42"/>
      <c r="BR272" s="221"/>
      <c r="BS272" s="78"/>
      <c r="BT272" s="78"/>
      <c r="BU272" s="78"/>
      <c r="BV272" s="78"/>
      <c r="BW272" s="78"/>
      <c r="BX272" s="78"/>
      <c r="BY272" s="78"/>
      <c r="BZ272" s="78"/>
      <c r="CA272" s="78"/>
      <c r="CB272" s="78"/>
      <c r="CC272" s="78"/>
      <c r="CD272" s="78"/>
      <c r="CE272" s="79"/>
    </row>
    <row r="273" spans="1:83" ht="34.5" customHeight="1" x14ac:dyDescent="0.2">
      <c r="A273" s="29">
        <f t="shared" si="0"/>
        <v>262</v>
      </c>
      <c r="B273" s="222"/>
      <c r="C273" s="79"/>
      <c r="D273" s="223"/>
      <c r="E273" s="78"/>
      <c r="F273" s="78"/>
      <c r="G273" s="78"/>
      <c r="H273" s="79"/>
      <c r="I273" s="218"/>
      <c r="J273" s="78"/>
      <c r="K273" s="78"/>
      <c r="L273" s="78"/>
      <c r="M273" s="78"/>
      <c r="N273" s="78"/>
      <c r="O273" s="78"/>
      <c r="P273" s="79"/>
      <c r="Q273" s="217"/>
      <c r="R273" s="78"/>
      <c r="S273" s="78"/>
      <c r="T273" s="78"/>
      <c r="U273" s="78"/>
      <c r="V273" s="78"/>
      <c r="W273" s="78"/>
      <c r="X273" s="78"/>
      <c r="Y273" s="78"/>
      <c r="Z273" s="79"/>
      <c r="AA273" s="218"/>
      <c r="AB273" s="78"/>
      <c r="AC273" s="78"/>
      <c r="AD273" s="79"/>
      <c r="AE273" s="217"/>
      <c r="AF273" s="78"/>
      <c r="AG273" s="78"/>
      <c r="AH273" s="79"/>
      <c r="AI273" s="218"/>
      <c r="AJ273" s="78"/>
      <c r="AK273" s="78"/>
      <c r="AL273" s="78"/>
      <c r="AM273" s="78"/>
      <c r="AN273" s="79"/>
      <c r="AO273" s="217"/>
      <c r="AP273" s="78"/>
      <c r="AQ273" s="79"/>
      <c r="AR273" s="218"/>
      <c r="AS273" s="78"/>
      <c r="AT273" s="79"/>
      <c r="AU273" s="219"/>
      <c r="AV273" s="78"/>
      <c r="AW273" s="79"/>
      <c r="AX273" s="220"/>
      <c r="AY273" s="79"/>
      <c r="AZ273" s="38"/>
      <c r="BA273" s="39"/>
      <c r="BB273" s="38"/>
      <c r="BC273" s="39"/>
      <c r="BD273" s="38"/>
      <c r="BE273" s="39"/>
      <c r="BF273" s="38"/>
      <c r="BG273" s="39"/>
      <c r="BH273" s="38"/>
      <c r="BI273" s="42"/>
      <c r="BJ273" s="43"/>
      <c r="BK273" s="42"/>
      <c r="BL273" s="43"/>
      <c r="BM273" s="42"/>
      <c r="BN273" s="43"/>
      <c r="BO273" s="42"/>
      <c r="BP273" s="43"/>
      <c r="BQ273" s="42"/>
      <c r="BR273" s="221"/>
      <c r="BS273" s="78"/>
      <c r="BT273" s="78"/>
      <c r="BU273" s="78"/>
      <c r="BV273" s="78"/>
      <c r="BW273" s="78"/>
      <c r="BX273" s="78"/>
      <c r="BY273" s="78"/>
      <c r="BZ273" s="78"/>
      <c r="CA273" s="78"/>
      <c r="CB273" s="78"/>
      <c r="CC273" s="78"/>
      <c r="CD273" s="78"/>
      <c r="CE273" s="79"/>
    </row>
    <row r="274" spans="1:83" ht="34.5" customHeight="1" x14ac:dyDescent="0.2">
      <c r="A274" s="29">
        <f t="shared" si="0"/>
        <v>263</v>
      </c>
      <c r="B274" s="222"/>
      <c r="C274" s="79"/>
      <c r="D274" s="223"/>
      <c r="E274" s="78"/>
      <c r="F274" s="78"/>
      <c r="G274" s="78"/>
      <c r="H274" s="79"/>
      <c r="I274" s="218"/>
      <c r="J274" s="78"/>
      <c r="K274" s="78"/>
      <c r="L274" s="78"/>
      <c r="M274" s="78"/>
      <c r="N274" s="78"/>
      <c r="O274" s="78"/>
      <c r="P274" s="79"/>
      <c r="Q274" s="217"/>
      <c r="R274" s="78"/>
      <c r="S274" s="78"/>
      <c r="T274" s="78"/>
      <c r="U274" s="78"/>
      <c r="V274" s="78"/>
      <c r="W274" s="78"/>
      <c r="X274" s="78"/>
      <c r="Y274" s="78"/>
      <c r="Z274" s="79"/>
      <c r="AA274" s="218"/>
      <c r="AB274" s="78"/>
      <c r="AC274" s="78"/>
      <c r="AD274" s="79"/>
      <c r="AE274" s="217"/>
      <c r="AF274" s="78"/>
      <c r="AG274" s="78"/>
      <c r="AH274" s="79"/>
      <c r="AI274" s="218"/>
      <c r="AJ274" s="78"/>
      <c r="AK274" s="78"/>
      <c r="AL274" s="78"/>
      <c r="AM274" s="78"/>
      <c r="AN274" s="79"/>
      <c r="AO274" s="217"/>
      <c r="AP274" s="78"/>
      <c r="AQ274" s="79"/>
      <c r="AR274" s="218"/>
      <c r="AS274" s="78"/>
      <c r="AT274" s="79"/>
      <c r="AU274" s="219"/>
      <c r="AV274" s="78"/>
      <c r="AW274" s="79"/>
      <c r="AX274" s="220"/>
      <c r="AY274" s="79"/>
      <c r="AZ274" s="38"/>
      <c r="BA274" s="39"/>
      <c r="BB274" s="38"/>
      <c r="BC274" s="39"/>
      <c r="BD274" s="38"/>
      <c r="BE274" s="39"/>
      <c r="BF274" s="38"/>
      <c r="BG274" s="39"/>
      <c r="BH274" s="38"/>
      <c r="BI274" s="42"/>
      <c r="BJ274" s="43"/>
      <c r="BK274" s="42"/>
      <c r="BL274" s="43"/>
      <c r="BM274" s="42"/>
      <c r="BN274" s="43"/>
      <c r="BO274" s="42"/>
      <c r="BP274" s="43"/>
      <c r="BQ274" s="42"/>
      <c r="BR274" s="221"/>
      <c r="BS274" s="78"/>
      <c r="BT274" s="78"/>
      <c r="BU274" s="78"/>
      <c r="BV274" s="78"/>
      <c r="BW274" s="78"/>
      <c r="BX274" s="78"/>
      <c r="BY274" s="78"/>
      <c r="BZ274" s="78"/>
      <c r="CA274" s="78"/>
      <c r="CB274" s="78"/>
      <c r="CC274" s="78"/>
      <c r="CD274" s="78"/>
      <c r="CE274" s="79"/>
    </row>
    <row r="275" spans="1:83" ht="34.5" customHeight="1" x14ac:dyDescent="0.2">
      <c r="A275" s="29">
        <f t="shared" si="0"/>
        <v>264</v>
      </c>
      <c r="B275" s="222"/>
      <c r="C275" s="79"/>
      <c r="D275" s="223"/>
      <c r="E275" s="78"/>
      <c r="F275" s="78"/>
      <c r="G275" s="78"/>
      <c r="H275" s="79"/>
      <c r="I275" s="218"/>
      <c r="J275" s="78"/>
      <c r="K275" s="78"/>
      <c r="L275" s="78"/>
      <c r="M275" s="78"/>
      <c r="N275" s="78"/>
      <c r="O275" s="78"/>
      <c r="P275" s="79"/>
      <c r="Q275" s="217"/>
      <c r="R275" s="78"/>
      <c r="S275" s="78"/>
      <c r="T275" s="78"/>
      <c r="U275" s="78"/>
      <c r="V275" s="78"/>
      <c r="W275" s="78"/>
      <c r="X275" s="78"/>
      <c r="Y275" s="78"/>
      <c r="Z275" s="79"/>
      <c r="AA275" s="218"/>
      <c r="AB275" s="78"/>
      <c r="AC275" s="78"/>
      <c r="AD275" s="79"/>
      <c r="AE275" s="217"/>
      <c r="AF275" s="78"/>
      <c r="AG275" s="78"/>
      <c r="AH275" s="79"/>
      <c r="AI275" s="218"/>
      <c r="AJ275" s="78"/>
      <c r="AK275" s="78"/>
      <c r="AL275" s="78"/>
      <c r="AM275" s="78"/>
      <c r="AN275" s="79"/>
      <c r="AO275" s="217"/>
      <c r="AP275" s="78"/>
      <c r="AQ275" s="79"/>
      <c r="AR275" s="218"/>
      <c r="AS275" s="78"/>
      <c r="AT275" s="79"/>
      <c r="AU275" s="219"/>
      <c r="AV275" s="78"/>
      <c r="AW275" s="79"/>
      <c r="AX275" s="220"/>
      <c r="AY275" s="79"/>
      <c r="AZ275" s="38"/>
      <c r="BA275" s="39"/>
      <c r="BB275" s="38"/>
      <c r="BC275" s="39"/>
      <c r="BD275" s="38"/>
      <c r="BE275" s="39"/>
      <c r="BF275" s="38"/>
      <c r="BG275" s="39"/>
      <c r="BH275" s="38"/>
      <c r="BI275" s="42"/>
      <c r="BJ275" s="43"/>
      <c r="BK275" s="42"/>
      <c r="BL275" s="43"/>
      <c r="BM275" s="42"/>
      <c r="BN275" s="43"/>
      <c r="BO275" s="42"/>
      <c r="BP275" s="43"/>
      <c r="BQ275" s="42"/>
      <c r="BR275" s="221"/>
      <c r="BS275" s="78"/>
      <c r="BT275" s="78"/>
      <c r="BU275" s="78"/>
      <c r="BV275" s="78"/>
      <c r="BW275" s="78"/>
      <c r="BX275" s="78"/>
      <c r="BY275" s="78"/>
      <c r="BZ275" s="78"/>
      <c r="CA275" s="78"/>
      <c r="CB275" s="78"/>
      <c r="CC275" s="78"/>
      <c r="CD275" s="78"/>
      <c r="CE275" s="79"/>
    </row>
    <row r="276" spans="1:83" ht="34.5" customHeight="1" x14ac:dyDescent="0.2">
      <c r="A276" s="29">
        <f t="shared" si="0"/>
        <v>265</v>
      </c>
      <c r="B276" s="222"/>
      <c r="C276" s="79"/>
      <c r="D276" s="223"/>
      <c r="E276" s="78"/>
      <c r="F276" s="78"/>
      <c r="G276" s="78"/>
      <c r="H276" s="79"/>
      <c r="I276" s="218"/>
      <c r="J276" s="78"/>
      <c r="K276" s="78"/>
      <c r="L276" s="78"/>
      <c r="M276" s="78"/>
      <c r="N276" s="78"/>
      <c r="O276" s="78"/>
      <c r="P276" s="79"/>
      <c r="Q276" s="217"/>
      <c r="R276" s="78"/>
      <c r="S276" s="78"/>
      <c r="T276" s="78"/>
      <c r="U276" s="78"/>
      <c r="V276" s="78"/>
      <c r="W276" s="78"/>
      <c r="X276" s="78"/>
      <c r="Y276" s="78"/>
      <c r="Z276" s="79"/>
      <c r="AA276" s="218"/>
      <c r="AB276" s="78"/>
      <c r="AC276" s="78"/>
      <c r="AD276" s="79"/>
      <c r="AE276" s="217"/>
      <c r="AF276" s="78"/>
      <c r="AG276" s="78"/>
      <c r="AH276" s="79"/>
      <c r="AI276" s="218"/>
      <c r="AJ276" s="78"/>
      <c r="AK276" s="78"/>
      <c r="AL276" s="78"/>
      <c r="AM276" s="78"/>
      <c r="AN276" s="79"/>
      <c r="AO276" s="217"/>
      <c r="AP276" s="78"/>
      <c r="AQ276" s="79"/>
      <c r="AR276" s="218"/>
      <c r="AS276" s="78"/>
      <c r="AT276" s="79"/>
      <c r="AU276" s="219"/>
      <c r="AV276" s="78"/>
      <c r="AW276" s="79"/>
      <c r="AX276" s="220"/>
      <c r="AY276" s="79"/>
      <c r="AZ276" s="38"/>
      <c r="BA276" s="39"/>
      <c r="BB276" s="38"/>
      <c r="BC276" s="39"/>
      <c r="BD276" s="38"/>
      <c r="BE276" s="39"/>
      <c r="BF276" s="38"/>
      <c r="BG276" s="39"/>
      <c r="BH276" s="38"/>
      <c r="BI276" s="42"/>
      <c r="BJ276" s="43"/>
      <c r="BK276" s="42"/>
      <c r="BL276" s="43"/>
      <c r="BM276" s="42"/>
      <c r="BN276" s="43"/>
      <c r="BO276" s="42"/>
      <c r="BP276" s="43"/>
      <c r="BQ276" s="42"/>
      <c r="BR276" s="221"/>
      <c r="BS276" s="78"/>
      <c r="BT276" s="78"/>
      <c r="BU276" s="78"/>
      <c r="BV276" s="78"/>
      <c r="BW276" s="78"/>
      <c r="BX276" s="78"/>
      <c r="BY276" s="78"/>
      <c r="BZ276" s="78"/>
      <c r="CA276" s="78"/>
      <c r="CB276" s="78"/>
      <c r="CC276" s="78"/>
      <c r="CD276" s="78"/>
      <c r="CE276" s="79"/>
    </row>
    <row r="277" spans="1:83" ht="34.5" customHeight="1" x14ac:dyDescent="0.2">
      <c r="A277" s="29">
        <f t="shared" si="0"/>
        <v>266</v>
      </c>
      <c r="B277" s="222"/>
      <c r="C277" s="79"/>
      <c r="D277" s="223"/>
      <c r="E277" s="78"/>
      <c r="F277" s="78"/>
      <c r="G277" s="78"/>
      <c r="H277" s="79"/>
      <c r="I277" s="218"/>
      <c r="J277" s="78"/>
      <c r="K277" s="78"/>
      <c r="L277" s="78"/>
      <c r="M277" s="78"/>
      <c r="N277" s="78"/>
      <c r="O277" s="78"/>
      <c r="P277" s="79"/>
      <c r="Q277" s="217"/>
      <c r="R277" s="78"/>
      <c r="S277" s="78"/>
      <c r="T277" s="78"/>
      <c r="U277" s="78"/>
      <c r="V277" s="78"/>
      <c r="W277" s="78"/>
      <c r="X277" s="78"/>
      <c r="Y277" s="78"/>
      <c r="Z277" s="79"/>
      <c r="AA277" s="218"/>
      <c r="AB277" s="78"/>
      <c r="AC277" s="78"/>
      <c r="AD277" s="79"/>
      <c r="AE277" s="217"/>
      <c r="AF277" s="78"/>
      <c r="AG277" s="78"/>
      <c r="AH277" s="79"/>
      <c r="AI277" s="218"/>
      <c r="AJ277" s="78"/>
      <c r="AK277" s="78"/>
      <c r="AL277" s="78"/>
      <c r="AM277" s="78"/>
      <c r="AN277" s="79"/>
      <c r="AO277" s="217"/>
      <c r="AP277" s="78"/>
      <c r="AQ277" s="79"/>
      <c r="AR277" s="218"/>
      <c r="AS277" s="78"/>
      <c r="AT277" s="79"/>
      <c r="AU277" s="219"/>
      <c r="AV277" s="78"/>
      <c r="AW277" s="79"/>
      <c r="AX277" s="220"/>
      <c r="AY277" s="79"/>
      <c r="AZ277" s="38"/>
      <c r="BA277" s="39"/>
      <c r="BB277" s="38"/>
      <c r="BC277" s="39"/>
      <c r="BD277" s="38"/>
      <c r="BE277" s="39"/>
      <c r="BF277" s="38"/>
      <c r="BG277" s="39"/>
      <c r="BH277" s="38"/>
      <c r="BI277" s="42"/>
      <c r="BJ277" s="43"/>
      <c r="BK277" s="42"/>
      <c r="BL277" s="43"/>
      <c r="BM277" s="42"/>
      <c r="BN277" s="43"/>
      <c r="BO277" s="42"/>
      <c r="BP277" s="43"/>
      <c r="BQ277" s="42"/>
      <c r="BR277" s="221"/>
      <c r="BS277" s="78"/>
      <c r="BT277" s="78"/>
      <c r="BU277" s="78"/>
      <c r="BV277" s="78"/>
      <c r="BW277" s="78"/>
      <c r="BX277" s="78"/>
      <c r="BY277" s="78"/>
      <c r="BZ277" s="78"/>
      <c r="CA277" s="78"/>
      <c r="CB277" s="78"/>
      <c r="CC277" s="78"/>
      <c r="CD277" s="78"/>
      <c r="CE277" s="79"/>
    </row>
    <row r="278" spans="1:83" ht="34.5" customHeight="1" x14ac:dyDescent="0.2">
      <c r="A278" s="29">
        <f t="shared" si="0"/>
        <v>267</v>
      </c>
      <c r="B278" s="222"/>
      <c r="C278" s="79"/>
      <c r="D278" s="223"/>
      <c r="E278" s="78"/>
      <c r="F278" s="78"/>
      <c r="G278" s="78"/>
      <c r="H278" s="79"/>
      <c r="I278" s="218"/>
      <c r="J278" s="78"/>
      <c r="K278" s="78"/>
      <c r="L278" s="78"/>
      <c r="M278" s="78"/>
      <c r="N278" s="78"/>
      <c r="O278" s="78"/>
      <c r="P278" s="79"/>
      <c r="Q278" s="217"/>
      <c r="R278" s="78"/>
      <c r="S278" s="78"/>
      <c r="T278" s="78"/>
      <c r="U278" s="78"/>
      <c r="V278" s="78"/>
      <c r="W278" s="78"/>
      <c r="X278" s="78"/>
      <c r="Y278" s="78"/>
      <c r="Z278" s="79"/>
      <c r="AA278" s="218"/>
      <c r="AB278" s="78"/>
      <c r="AC278" s="78"/>
      <c r="AD278" s="79"/>
      <c r="AE278" s="217"/>
      <c r="AF278" s="78"/>
      <c r="AG278" s="78"/>
      <c r="AH278" s="79"/>
      <c r="AI278" s="218"/>
      <c r="AJ278" s="78"/>
      <c r="AK278" s="78"/>
      <c r="AL278" s="78"/>
      <c r="AM278" s="78"/>
      <c r="AN278" s="79"/>
      <c r="AO278" s="217"/>
      <c r="AP278" s="78"/>
      <c r="AQ278" s="79"/>
      <c r="AR278" s="218"/>
      <c r="AS278" s="78"/>
      <c r="AT278" s="79"/>
      <c r="AU278" s="219"/>
      <c r="AV278" s="78"/>
      <c r="AW278" s="79"/>
      <c r="AX278" s="220"/>
      <c r="AY278" s="79"/>
      <c r="AZ278" s="38"/>
      <c r="BA278" s="39"/>
      <c r="BB278" s="38"/>
      <c r="BC278" s="39"/>
      <c r="BD278" s="38"/>
      <c r="BE278" s="39"/>
      <c r="BF278" s="38"/>
      <c r="BG278" s="39"/>
      <c r="BH278" s="38"/>
      <c r="BI278" s="42"/>
      <c r="BJ278" s="43"/>
      <c r="BK278" s="42"/>
      <c r="BL278" s="43"/>
      <c r="BM278" s="42"/>
      <c r="BN278" s="43"/>
      <c r="BO278" s="42"/>
      <c r="BP278" s="43"/>
      <c r="BQ278" s="42"/>
      <c r="BR278" s="221"/>
      <c r="BS278" s="78"/>
      <c r="BT278" s="78"/>
      <c r="BU278" s="78"/>
      <c r="BV278" s="78"/>
      <c r="BW278" s="78"/>
      <c r="BX278" s="78"/>
      <c r="BY278" s="78"/>
      <c r="BZ278" s="78"/>
      <c r="CA278" s="78"/>
      <c r="CB278" s="78"/>
      <c r="CC278" s="78"/>
      <c r="CD278" s="78"/>
      <c r="CE278" s="79"/>
    </row>
    <row r="279" spans="1:83" ht="34.5" customHeight="1" x14ac:dyDescent="0.2">
      <c r="A279" s="29">
        <f t="shared" si="0"/>
        <v>268</v>
      </c>
      <c r="B279" s="222"/>
      <c r="C279" s="79"/>
      <c r="D279" s="223"/>
      <c r="E279" s="78"/>
      <c r="F279" s="78"/>
      <c r="G279" s="78"/>
      <c r="H279" s="79"/>
      <c r="I279" s="218"/>
      <c r="J279" s="78"/>
      <c r="K279" s="78"/>
      <c r="L279" s="78"/>
      <c r="M279" s="78"/>
      <c r="N279" s="78"/>
      <c r="O279" s="78"/>
      <c r="P279" s="79"/>
      <c r="Q279" s="217"/>
      <c r="R279" s="78"/>
      <c r="S279" s="78"/>
      <c r="T279" s="78"/>
      <c r="U279" s="78"/>
      <c r="V279" s="78"/>
      <c r="W279" s="78"/>
      <c r="X279" s="78"/>
      <c r="Y279" s="78"/>
      <c r="Z279" s="79"/>
      <c r="AA279" s="218"/>
      <c r="AB279" s="78"/>
      <c r="AC279" s="78"/>
      <c r="AD279" s="79"/>
      <c r="AE279" s="217"/>
      <c r="AF279" s="78"/>
      <c r="AG279" s="78"/>
      <c r="AH279" s="79"/>
      <c r="AI279" s="218"/>
      <c r="AJ279" s="78"/>
      <c r="AK279" s="78"/>
      <c r="AL279" s="78"/>
      <c r="AM279" s="78"/>
      <c r="AN279" s="79"/>
      <c r="AO279" s="217"/>
      <c r="AP279" s="78"/>
      <c r="AQ279" s="79"/>
      <c r="AR279" s="218"/>
      <c r="AS279" s="78"/>
      <c r="AT279" s="79"/>
      <c r="AU279" s="219"/>
      <c r="AV279" s="78"/>
      <c r="AW279" s="79"/>
      <c r="AX279" s="220"/>
      <c r="AY279" s="79"/>
      <c r="AZ279" s="38"/>
      <c r="BA279" s="39"/>
      <c r="BB279" s="38"/>
      <c r="BC279" s="39"/>
      <c r="BD279" s="38"/>
      <c r="BE279" s="39"/>
      <c r="BF279" s="38"/>
      <c r="BG279" s="39"/>
      <c r="BH279" s="38"/>
      <c r="BI279" s="42"/>
      <c r="BJ279" s="43"/>
      <c r="BK279" s="42"/>
      <c r="BL279" s="43"/>
      <c r="BM279" s="42"/>
      <c r="BN279" s="43"/>
      <c r="BO279" s="42"/>
      <c r="BP279" s="43"/>
      <c r="BQ279" s="42"/>
      <c r="BR279" s="221"/>
      <c r="BS279" s="78"/>
      <c r="BT279" s="78"/>
      <c r="BU279" s="78"/>
      <c r="BV279" s="78"/>
      <c r="BW279" s="78"/>
      <c r="BX279" s="78"/>
      <c r="BY279" s="78"/>
      <c r="BZ279" s="78"/>
      <c r="CA279" s="78"/>
      <c r="CB279" s="78"/>
      <c r="CC279" s="78"/>
      <c r="CD279" s="78"/>
      <c r="CE279" s="79"/>
    </row>
    <row r="280" spans="1:83" ht="34.5" customHeight="1" x14ac:dyDescent="0.2">
      <c r="A280" s="29">
        <f t="shared" si="0"/>
        <v>269</v>
      </c>
      <c r="B280" s="222"/>
      <c r="C280" s="79"/>
      <c r="D280" s="223"/>
      <c r="E280" s="78"/>
      <c r="F280" s="78"/>
      <c r="G280" s="78"/>
      <c r="H280" s="79"/>
      <c r="I280" s="218"/>
      <c r="J280" s="78"/>
      <c r="K280" s="78"/>
      <c r="L280" s="78"/>
      <c r="M280" s="78"/>
      <c r="N280" s="78"/>
      <c r="O280" s="78"/>
      <c r="P280" s="79"/>
      <c r="Q280" s="217"/>
      <c r="R280" s="78"/>
      <c r="S280" s="78"/>
      <c r="T280" s="78"/>
      <c r="U280" s="78"/>
      <c r="V280" s="78"/>
      <c r="W280" s="78"/>
      <c r="X280" s="78"/>
      <c r="Y280" s="78"/>
      <c r="Z280" s="79"/>
      <c r="AA280" s="218"/>
      <c r="AB280" s="78"/>
      <c r="AC280" s="78"/>
      <c r="AD280" s="79"/>
      <c r="AE280" s="217"/>
      <c r="AF280" s="78"/>
      <c r="AG280" s="78"/>
      <c r="AH280" s="79"/>
      <c r="AI280" s="218"/>
      <c r="AJ280" s="78"/>
      <c r="AK280" s="78"/>
      <c r="AL280" s="78"/>
      <c r="AM280" s="78"/>
      <c r="AN280" s="79"/>
      <c r="AO280" s="217"/>
      <c r="AP280" s="78"/>
      <c r="AQ280" s="79"/>
      <c r="AR280" s="218"/>
      <c r="AS280" s="78"/>
      <c r="AT280" s="79"/>
      <c r="AU280" s="219"/>
      <c r="AV280" s="78"/>
      <c r="AW280" s="79"/>
      <c r="AX280" s="220"/>
      <c r="AY280" s="79"/>
      <c r="AZ280" s="38"/>
      <c r="BA280" s="39"/>
      <c r="BB280" s="38"/>
      <c r="BC280" s="39"/>
      <c r="BD280" s="38"/>
      <c r="BE280" s="39"/>
      <c r="BF280" s="38"/>
      <c r="BG280" s="39"/>
      <c r="BH280" s="38"/>
      <c r="BI280" s="42"/>
      <c r="BJ280" s="43"/>
      <c r="BK280" s="42"/>
      <c r="BL280" s="43"/>
      <c r="BM280" s="42"/>
      <c r="BN280" s="43"/>
      <c r="BO280" s="42"/>
      <c r="BP280" s="43"/>
      <c r="BQ280" s="42"/>
      <c r="BR280" s="221"/>
      <c r="BS280" s="78"/>
      <c r="BT280" s="78"/>
      <c r="BU280" s="78"/>
      <c r="BV280" s="78"/>
      <c r="BW280" s="78"/>
      <c r="BX280" s="78"/>
      <c r="BY280" s="78"/>
      <c r="BZ280" s="78"/>
      <c r="CA280" s="78"/>
      <c r="CB280" s="78"/>
      <c r="CC280" s="78"/>
      <c r="CD280" s="78"/>
      <c r="CE280" s="79"/>
    </row>
    <row r="281" spans="1:83" ht="34.5" customHeight="1" x14ac:dyDescent="0.2">
      <c r="A281" s="29">
        <f t="shared" si="0"/>
        <v>270</v>
      </c>
      <c r="B281" s="222"/>
      <c r="C281" s="79"/>
      <c r="D281" s="223"/>
      <c r="E281" s="78"/>
      <c r="F281" s="78"/>
      <c r="G281" s="78"/>
      <c r="H281" s="79"/>
      <c r="I281" s="218"/>
      <c r="J281" s="78"/>
      <c r="K281" s="78"/>
      <c r="L281" s="78"/>
      <c r="M281" s="78"/>
      <c r="N281" s="78"/>
      <c r="O281" s="78"/>
      <c r="P281" s="79"/>
      <c r="Q281" s="217"/>
      <c r="R281" s="78"/>
      <c r="S281" s="78"/>
      <c r="T281" s="78"/>
      <c r="U281" s="78"/>
      <c r="V281" s="78"/>
      <c r="W281" s="78"/>
      <c r="X281" s="78"/>
      <c r="Y281" s="78"/>
      <c r="Z281" s="79"/>
      <c r="AA281" s="218"/>
      <c r="AB281" s="78"/>
      <c r="AC281" s="78"/>
      <c r="AD281" s="79"/>
      <c r="AE281" s="217"/>
      <c r="AF281" s="78"/>
      <c r="AG281" s="78"/>
      <c r="AH281" s="79"/>
      <c r="AI281" s="218"/>
      <c r="AJ281" s="78"/>
      <c r="AK281" s="78"/>
      <c r="AL281" s="78"/>
      <c r="AM281" s="78"/>
      <c r="AN281" s="79"/>
      <c r="AO281" s="217"/>
      <c r="AP281" s="78"/>
      <c r="AQ281" s="79"/>
      <c r="AR281" s="218"/>
      <c r="AS281" s="78"/>
      <c r="AT281" s="79"/>
      <c r="AU281" s="219"/>
      <c r="AV281" s="78"/>
      <c r="AW281" s="79"/>
      <c r="AX281" s="220"/>
      <c r="AY281" s="79"/>
      <c r="AZ281" s="38"/>
      <c r="BA281" s="39"/>
      <c r="BB281" s="38"/>
      <c r="BC281" s="39"/>
      <c r="BD281" s="38"/>
      <c r="BE281" s="39"/>
      <c r="BF281" s="38"/>
      <c r="BG281" s="39"/>
      <c r="BH281" s="38"/>
      <c r="BI281" s="42"/>
      <c r="BJ281" s="43"/>
      <c r="BK281" s="42"/>
      <c r="BL281" s="43"/>
      <c r="BM281" s="42"/>
      <c r="BN281" s="43"/>
      <c r="BO281" s="42"/>
      <c r="BP281" s="43"/>
      <c r="BQ281" s="42"/>
      <c r="BR281" s="221"/>
      <c r="BS281" s="78"/>
      <c r="BT281" s="78"/>
      <c r="BU281" s="78"/>
      <c r="BV281" s="78"/>
      <c r="BW281" s="78"/>
      <c r="BX281" s="78"/>
      <c r="BY281" s="78"/>
      <c r="BZ281" s="78"/>
      <c r="CA281" s="78"/>
      <c r="CB281" s="78"/>
      <c r="CC281" s="78"/>
      <c r="CD281" s="78"/>
      <c r="CE281" s="79"/>
    </row>
    <row r="282" spans="1:83" ht="34.5" customHeight="1" x14ac:dyDescent="0.2">
      <c r="A282" s="29">
        <f t="shared" si="0"/>
        <v>271</v>
      </c>
      <c r="B282" s="222"/>
      <c r="C282" s="79"/>
      <c r="D282" s="223"/>
      <c r="E282" s="78"/>
      <c r="F282" s="78"/>
      <c r="G282" s="78"/>
      <c r="H282" s="79"/>
      <c r="I282" s="218"/>
      <c r="J282" s="78"/>
      <c r="K282" s="78"/>
      <c r="L282" s="78"/>
      <c r="M282" s="78"/>
      <c r="N282" s="78"/>
      <c r="O282" s="78"/>
      <c r="P282" s="79"/>
      <c r="Q282" s="217"/>
      <c r="R282" s="78"/>
      <c r="S282" s="78"/>
      <c r="T282" s="78"/>
      <c r="U282" s="78"/>
      <c r="V282" s="78"/>
      <c r="W282" s="78"/>
      <c r="X282" s="78"/>
      <c r="Y282" s="78"/>
      <c r="Z282" s="79"/>
      <c r="AA282" s="218"/>
      <c r="AB282" s="78"/>
      <c r="AC282" s="78"/>
      <c r="AD282" s="79"/>
      <c r="AE282" s="217"/>
      <c r="AF282" s="78"/>
      <c r="AG282" s="78"/>
      <c r="AH282" s="79"/>
      <c r="AI282" s="218"/>
      <c r="AJ282" s="78"/>
      <c r="AK282" s="78"/>
      <c r="AL282" s="78"/>
      <c r="AM282" s="78"/>
      <c r="AN282" s="79"/>
      <c r="AO282" s="217"/>
      <c r="AP282" s="78"/>
      <c r="AQ282" s="79"/>
      <c r="AR282" s="218"/>
      <c r="AS282" s="78"/>
      <c r="AT282" s="79"/>
      <c r="AU282" s="219"/>
      <c r="AV282" s="78"/>
      <c r="AW282" s="79"/>
      <c r="AX282" s="220"/>
      <c r="AY282" s="79"/>
      <c r="AZ282" s="38"/>
      <c r="BA282" s="39"/>
      <c r="BB282" s="38"/>
      <c r="BC282" s="39"/>
      <c r="BD282" s="38"/>
      <c r="BE282" s="39"/>
      <c r="BF282" s="38"/>
      <c r="BG282" s="39"/>
      <c r="BH282" s="38"/>
      <c r="BI282" s="42"/>
      <c r="BJ282" s="43"/>
      <c r="BK282" s="42"/>
      <c r="BL282" s="43"/>
      <c r="BM282" s="42"/>
      <c r="BN282" s="43"/>
      <c r="BO282" s="42"/>
      <c r="BP282" s="43"/>
      <c r="BQ282" s="42"/>
      <c r="BR282" s="221"/>
      <c r="BS282" s="78"/>
      <c r="BT282" s="78"/>
      <c r="BU282" s="78"/>
      <c r="BV282" s="78"/>
      <c r="BW282" s="78"/>
      <c r="BX282" s="78"/>
      <c r="BY282" s="78"/>
      <c r="BZ282" s="78"/>
      <c r="CA282" s="78"/>
      <c r="CB282" s="78"/>
      <c r="CC282" s="78"/>
      <c r="CD282" s="78"/>
      <c r="CE282" s="79"/>
    </row>
    <row r="283" spans="1:83" ht="34.5" customHeight="1" x14ac:dyDescent="0.2">
      <c r="A283" s="29">
        <f t="shared" si="0"/>
        <v>272</v>
      </c>
      <c r="B283" s="222"/>
      <c r="C283" s="79"/>
      <c r="D283" s="223"/>
      <c r="E283" s="78"/>
      <c r="F283" s="78"/>
      <c r="G283" s="78"/>
      <c r="H283" s="79"/>
      <c r="I283" s="218"/>
      <c r="J283" s="78"/>
      <c r="K283" s="78"/>
      <c r="L283" s="78"/>
      <c r="M283" s="78"/>
      <c r="N283" s="78"/>
      <c r="O283" s="78"/>
      <c r="P283" s="79"/>
      <c r="Q283" s="217"/>
      <c r="R283" s="78"/>
      <c r="S283" s="78"/>
      <c r="T283" s="78"/>
      <c r="U283" s="78"/>
      <c r="V283" s="78"/>
      <c r="W283" s="78"/>
      <c r="X283" s="78"/>
      <c r="Y283" s="78"/>
      <c r="Z283" s="79"/>
      <c r="AA283" s="218"/>
      <c r="AB283" s="78"/>
      <c r="AC283" s="78"/>
      <c r="AD283" s="79"/>
      <c r="AE283" s="217"/>
      <c r="AF283" s="78"/>
      <c r="AG283" s="78"/>
      <c r="AH283" s="79"/>
      <c r="AI283" s="218"/>
      <c r="AJ283" s="78"/>
      <c r="AK283" s="78"/>
      <c r="AL283" s="78"/>
      <c r="AM283" s="78"/>
      <c r="AN283" s="79"/>
      <c r="AO283" s="217"/>
      <c r="AP283" s="78"/>
      <c r="AQ283" s="79"/>
      <c r="AR283" s="218"/>
      <c r="AS283" s="78"/>
      <c r="AT283" s="79"/>
      <c r="AU283" s="219"/>
      <c r="AV283" s="78"/>
      <c r="AW283" s="79"/>
      <c r="AX283" s="220"/>
      <c r="AY283" s="79"/>
      <c r="AZ283" s="38"/>
      <c r="BA283" s="39"/>
      <c r="BB283" s="38"/>
      <c r="BC283" s="39"/>
      <c r="BD283" s="38"/>
      <c r="BE283" s="39"/>
      <c r="BF283" s="38"/>
      <c r="BG283" s="39"/>
      <c r="BH283" s="38"/>
      <c r="BI283" s="42"/>
      <c r="BJ283" s="43"/>
      <c r="BK283" s="42"/>
      <c r="BL283" s="43"/>
      <c r="BM283" s="42"/>
      <c r="BN283" s="43"/>
      <c r="BO283" s="42"/>
      <c r="BP283" s="43"/>
      <c r="BQ283" s="42"/>
      <c r="BR283" s="221"/>
      <c r="BS283" s="78"/>
      <c r="BT283" s="78"/>
      <c r="BU283" s="78"/>
      <c r="BV283" s="78"/>
      <c r="BW283" s="78"/>
      <c r="BX283" s="78"/>
      <c r="BY283" s="78"/>
      <c r="BZ283" s="78"/>
      <c r="CA283" s="78"/>
      <c r="CB283" s="78"/>
      <c r="CC283" s="78"/>
      <c r="CD283" s="78"/>
      <c r="CE283" s="79"/>
    </row>
    <row r="284" spans="1:83" ht="34.5" customHeight="1" x14ac:dyDescent="0.2">
      <c r="A284" s="29">
        <f t="shared" si="0"/>
        <v>273</v>
      </c>
      <c r="B284" s="222"/>
      <c r="C284" s="79"/>
      <c r="D284" s="223"/>
      <c r="E284" s="78"/>
      <c r="F284" s="78"/>
      <c r="G284" s="78"/>
      <c r="H284" s="79"/>
      <c r="I284" s="218"/>
      <c r="J284" s="78"/>
      <c r="K284" s="78"/>
      <c r="L284" s="78"/>
      <c r="M284" s="78"/>
      <c r="N284" s="78"/>
      <c r="O284" s="78"/>
      <c r="P284" s="79"/>
      <c r="Q284" s="217"/>
      <c r="R284" s="78"/>
      <c r="S284" s="78"/>
      <c r="T284" s="78"/>
      <c r="U284" s="78"/>
      <c r="V284" s="78"/>
      <c r="W284" s="78"/>
      <c r="X284" s="78"/>
      <c r="Y284" s="78"/>
      <c r="Z284" s="79"/>
      <c r="AA284" s="218"/>
      <c r="AB284" s="78"/>
      <c r="AC284" s="78"/>
      <c r="AD284" s="79"/>
      <c r="AE284" s="217"/>
      <c r="AF284" s="78"/>
      <c r="AG284" s="78"/>
      <c r="AH284" s="79"/>
      <c r="AI284" s="218"/>
      <c r="AJ284" s="78"/>
      <c r="AK284" s="78"/>
      <c r="AL284" s="78"/>
      <c r="AM284" s="78"/>
      <c r="AN284" s="79"/>
      <c r="AO284" s="217"/>
      <c r="AP284" s="78"/>
      <c r="AQ284" s="79"/>
      <c r="AR284" s="218"/>
      <c r="AS284" s="78"/>
      <c r="AT284" s="79"/>
      <c r="AU284" s="219"/>
      <c r="AV284" s="78"/>
      <c r="AW284" s="79"/>
      <c r="AX284" s="220"/>
      <c r="AY284" s="79"/>
      <c r="AZ284" s="38"/>
      <c r="BA284" s="39"/>
      <c r="BB284" s="38"/>
      <c r="BC284" s="39"/>
      <c r="BD284" s="38"/>
      <c r="BE284" s="39"/>
      <c r="BF284" s="38"/>
      <c r="BG284" s="39"/>
      <c r="BH284" s="38"/>
      <c r="BI284" s="42"/>
      <c r="BJ284" s="43"/>
      <c r="BK284" s="42"/>
      <c r="BL284" s="43"/>
      <c r="BM284" s="42"/>
      <c r="BN284" s="43"/>
      <c r="BO284" s="42"/>
      <c r="BP284" s="43"/>
      <c r="BQ284" s="42"/>
      <c r="BR284" s="221"/>
      <c r="BS284" s="78"/>
      <c r="BT284" s="78"/>
      <c r="BU284" s="78"/>
      <c r="BV284" s="78"/>
      <c r="BW284" s="78"/>
      <c r="BX284" s="78"/>
      <c r="BY284" s="78"/>
      <c r="BZ284" s="78"/>
      <c r="CA284" s="78"/>
      <c r="CB284" s="78"/>
      <c r="CC284" s="78"/>
      <c r="CD284" s="78"/>
      <c r="CE284" s="79"/>
    </row>
    <row r="285" spans="1:83" ht="34.5" customHeight="1" x14ac:dyDescent="0.2">
      <c r="A285" s="29">
        <f t="shared" si="0"/>
        <v>274</v>
      </c>
      <c r="B285" s="222"/>
      <c r="C285" s="79"/>
      <c r="D285" s="223"/>
      <c r="E285" s="78"/>
      <c r="F285" s="78"/>
      <c r="G285" s="78"/>
      <c r="H285" s="79"/>
      <c r="I285" s="218"/>
      <c r="J285" s="78"/>
      <c r="K285" s="78"/>
      <c r="L285" s="78"/>
      <c r="M285" s="78"/>
      <c r="N285" s="78"/>
      <c r="O285" s="78"/>
      <c r="P285" s="79"/>
      <c r="Q285" s="217"/>
      <c r="R285" s="78"/>
      <c r="S285" s="78"/>
      <c r="T285" s="78"/>
      <c r="U285" s="78"/>
      <c r="V285" s="78"/>
      <c r="W285" s="78"/>
      <c r="X285" s="78"/>
      <c r="Y285" s="78"/>
      <c r="Z285" s="79"/>
      <c r="AA285" s="218"/>
      <c r="AB285" s="78"/>
      <c r="AC285" s="78"/>
      <c r="AD285" s="79"/>
      <c r="AE285" s="217"/>
      <c r="AF285" s="78"/>
      <c r="AG285" s="78"/>
      <c r="AH285" s="79"/>
      <c r="AI285" s="218"/>
      <c r="AJ285" s="78"/>
      <c r="AK285" s="78"/>
      <c r="AL285" s="78"/>
      <c r="AM285" s="78"/>
      <c r="AN285" s="79"/>
      <c r="AO285" s="217"/>
      <c r="AP285" s="78"/>
      <c r="AQ285" s="79"/>
      <c r="AR285" s="218"/>
      <c r="AS285" s="78"/>
      <c r="AT285" s="79"/>
      <c r="AU285" s="219"/>
      <c r="AV285" s="78"/>
      <c r="AW285" s="79"/>
      <c r="AX285" s="220"/>
      <c r="AY285" s="79"/>
      <c r="AZ285" s="38"/>
      <c r="BA285" s="39"/>
      <c r="BB285" s="38"/>
      <c r="BC285" s="39"/>
      <c r="BD285" s="38"/>
      <c r="BE285" s="39"/>
      <c r="BF285" s="38"/>
      <c r="BG285" s="39"/>
      <c r="BH285" s="38"/>
      <c r="BI285" s="42"/>
      <c r="BJ285" s="43"/>
      <c r="BK285" s="42"/>
      <c r="BL285" s="43"/>
      <c r="BM285" s="42"/>
      <c r="BN285" s="43"/>
      <c r="BO285" s="42"/>
      <c r="BP285" s="43"/>
      <c r="BQ285" s="42"/>
      <c r="BR285" s="221"/>
      <c r="BS285" s="78"/>
      <c r="BT285" s="78"/>
      <c r="BU285" s="78"/>
      <c r="BV285" s="78"/>
      <c r="BW285" s="78"/>
      <c r="BX285" s="78"/>
      <c r="BY285" s="78"/>
      <c r="BZ285" s="78"/>
      <c r="CA285" s="78"/>
      <c r="CB285" s="78"/>
      <c r="CC285" s="78"/>
      <c r="CD285" s="78"/>
      <c r="CE285" s="79"/>
    </row>
    <row r="286" spans="1:83" ht="34.5" customHeight="1" x14ac:dyDescent="0.2">
      <c r="A286" s="29">
        <f t="shared" si="0"/>
        <v>275</v>
      </c>
      <c r="B286" s="222"/>
      <c r="C286" s="79"/>
      <c r="D286" s="223"/>
      <c r="E286" s="78"/>
      <c r="F286" s="78"/>
      <c r="G286" s="78"/>
      <c r="H286" s="79"/>
      <c r="I286" s="218"/>
      <c r="J286" s="78"/>
      <c r="K286" s="78"/>
      <c r="L286" s="78"/>
      <c r="M286" s="78"/>
      <c r="N286" s="78"/>
      <c r="O286" s="78"/>
      <c r="P286" s="79"/>
      <c r="Q286" s="217"/>
      <c r="R286" s="78"/>
      <c r="S286" s="78"/>
      <c r="T286" s="78"/>
      <c r="U286" s="78"/>
      <c r="V286" s="78"/>
      <c r="W286" s="78"/>
      <c r="X286" s="78"/>
      <c r="Y286" s="78"/>
      <c r="Z286" s="79"/>
      <c r="AA286" s="218"/>
      <c r="AB286" s="78"/>
      <c r="AC286" s="78"/>
      <c r="AD286" s="79"/>
      <c r="AE286" s="217"/>
      <c r="AF286" s="78"/>
      <c r="AG286" s="78"/>
      <c r="AH286" s="79"/>
      <c r="AI286" s="218"/>
      <c r="AJ286" s="78"/>
      <c r="AK286" s="78"/>
      <c r="AL286" s="78"/>
      <c r="AM286" s="78"/>
      <c r="AN286" s="79"/>
      <c r="AO286" s="217"/>
      <c r="AP286" s="78"/>
      <c r="AQ286" s="79"/>
      <c r="AR286" s="218"/>
      <c r="AS286" s="78"/>
      <c r="AT286" s="79"/>
      <c r="AU286" s="219"/>
      <c r="AV286" s="78"/>
      <c r="AW286" s="79"/>
      <c r="AX286" s="220"/>
      <c r="AY286" s="79"/>
      <c r="AZ286" s="38"/>
      <c r="BA286" s="39"/>
      <c r="BB286" s="38"/>
      <c r="BC286" s="39"/>
      <c r="BD286" s="38"/>
      <c r="BE286" s="39"/>
      <c r="BF286" s="38"/>
      <c r="BG286" s="39"/>
      <c r="BH286" s="38"/>
      <c r="BI286" s="42"/>
      <c r="BJ286" s="43"/>
      <c r="BK286" s="42"/>
      <c r="BL286" s="43"/>
      <c r="BM286" s="42"/>
      <c r="BN286" s="43"/>
      <c r="BO286" s="42"/>
      <c r="BP286" s="43"/>
      <c r="BQ286" s="42"/>
      <c r="BR286" s="221"/>
      <c r="BS286" s="78"/>
      <c r="BT286" s="78"/>
      <c r="BU286" s="78"/>
      <c r="BV286" s="78"/>
      <c r="BW286" s="78"/>
      <c r="BX286" s="78"/>
      <c r="BY286" s="78"/>
      <c r="BZ286" s="78"/>
      <c r="CA286" s="78"/>
      <c r="CB286" s="78"/>
      <c r="CC286" s="78"/>
      <c r="CD286" s="78"/>
      <c r="CE286" s="79"/>
    </row>
    <row r="287" spans="1:83" ht="34.5" customHeight="1" x14ac:dyDescent="0.2">
      <c r="A287" s="29">
        <f t="shared" si="0"/>
        <v>276</v>
      </c>
      <c r="B287" s="222"/>
      <c r="C287" s="79"/>
      <c r="D287" s="223"/>
      <c r="E287" s="78"/>
      <c r="F287" s="78"/>
      <c r="G287" s="78"/>
      <c r="H287" s="79"/>
      <c r="I287" s="218"/>
      <c r="J287" s="78"/>
      <c r="K287" s="78"/>
      <c r="L287" s="78"/>
      <c r="M287" s="78"/>
      <c r="N287" s="78"/>
      <c r="O287" s="78"/>
      <c r="P287" s="79"/>
      <c r="Q287" s="217"/>
      <c r="R287" s="78"/>
      <c r="S287" s="78"/>
      <c r="T287" s="78"/>
      <c r="U287" s="78"/>
      <c r="V287" s="78"/>
      <c r="W287" s="78"/>
      <c r="X287" s="78"/>
      <c r="Y287" s="78"/>
      <c r="Z287" s="79"/>
      <c r="AA287" s="218"/>
      <c r="AB287" s="78"/>
      <c r="AC287" s="78"/>
      <c r="AD287" s="79"/>
      <c r="AE287" s="217"/>
      <c r="AF287" s="78"/>
      <c r="AG287" s="78"/>
      <c r="AH287" s="79"/>
      <c r="AI287" s="218"/>
      <c r="AJ287" s="78"/>
      <c r="AK287" s="78"/>
      <c r="AL287" s="78"/>
      <c r="AM287" s="78"/>
      <c r="AN287" s="79"/>
      <c r="AO287" s="217"/>
      <c r="AP287" s="78"/>
      <c r="AQ287" s="79"/>
      <c r="AR287" s="218"/>
      <c r="AS287" s="78"/>
      <c r="AT287" s="79"/>
      <c r="AU287" s="219"/>
      <c r="AV287" s="78"/>
      <c r="AW287" s="79"/>
      <c r="AX287" s="220"/>
      <c r="AY287" s="79"/>
      <c r="AZ287" s="38"/>
      <c r="BA287" s="39"/>
      <c r="BB287" s="38"/>
      <c r="BC287" s="39"/>
      <c r="BD287" s="38"/>
      <c r="BE287" s="39"/>
      <c r="BF287" s="38"/>
      <c r="BG287" s="39"/>
      <c r="BH287" s="38"/>
      <c r="BI287" s="42"/>
      <c r="BJ287" s="43"/>
      <c r="BK287" s="42"/>
      <c r="BL287" s="43"/>
      <c r="BM287" s="42"/>
      <c r="BN287" s="43"/>
      <c r="BO287" s="42"/>
      <c r="BP287" s="43"/>
      <c r="BQ287" s="42"/>
      <c r="BR287" s="221"/>
      <c r="BS287" s="78"/>
      <c r="BT287" s="78"/>
      <c r="BU287" s="78"/>
      <c r="BV287" s="78"/>
      <c r="BW287" s="78"/>
      <c r="BX287" s="78"/>
      <c r="BY287" s="78"/>
      <c r="BZ287" s="78"/>
      <c r="CA287" s="78"/>
      <c r="CB287" s="78"/>
      <c r="CC287" s="78"/>
      <c r="CD287" s="78"/>
      <c r="CE287" s="79"/>
    </row>
    <row r="288" spans="1:83" ht="34.5" customHeight="1" x14ac:dyDescent="0.2">
      <c r="A288" s="29">
        <f t="shared" si="0"/>
        <v>277</v>
      </c>
      <c r="B288" s="222"/>
      <c r="C288" s="79"/>
      <c r="D288" s="223"/>
      <c r="E288" s="78"/>
      <c r="F288" s="78"/>
      <c r="G288" s="78"/>
      <c r="H288" s="79"/>
      <c r="I288" s="218"/>
      <c r="J288" s="78"/>
      <c r="K288" s="78"/>
      <c r="L288" s="78"/>
      <c r="M288" s="78"/>
      <c r="N288" s="78"/>
      <c r="O288" s="78"/>
      <c r="P288" s="79"/>
      <c r="Q288" s="217"/>
      <c r="R288" s="78"/>
      <c r="S288" s="78"/>
      <c r="T288" s="78"/>
      <c r="U288" s="78"/>
      <c r="V288" s="78"/>
      <c r="W288" s="78"/>
      <c r="X288" s="78"/>
      <c r="Y288" s="78"/>
      <c r="Z288" s="79"/>
      <c r="AA288" s="218"/>
      <c r="AB288" s="78"/>
      <c r="AC288" s="78"/>
      <c r="AD288" s="79"/>
      <c r="AE288" s="217"/>
      <c r="AF288" s="78"/>
      <c r="AG288" s="78"/>
      <c r="AH288" s="79"/>
      <c r="AI288" s="218"/>
      <c r="AJ288" s="78"/>
      <c r="AK288" s="78"/>
      <c r="AL288" s="78"/>
      <c r="AM288" s="78"/>
      <c r="AN288" s="79"/>
      <c r="AO288" s="217"/>
      <c r="AP288" s="78"/>
      <c r="AQ288" s="79"/>
      <c r="AR288" s="218"/>
      <c r="AS288" s="78"/>
      <c r="AT288" s="79"/>
      <c r="AU288" s="219"/>
      <c r="AV288" s="78"/>
      <c r="AW288" s="79"/>
      <c r="AX288" s="220"/>
      <c r="AY288" s="79"/>
      <c r="AZ288" s="38"/>
      <c r="BA288" s="39"/>
      <c r="BB288" s="38"/>
      <c r="BC288" s="39"/>
      <c r="BD288" s="38"/>
      <c r="BE288" s="39"/>
      <c r="BF288" s="38"/>
      <c r="BG288" s="39"/>
      <c r="BH288" s="38"/>
      <c r="BI288" s="42"/>
      <c r="BJ288" s="43"/>
      <c r="BK288" s="42"/>
      <c r="BL288" s="43"/>
      <c r="BM288" s="42"/>
      <c r="BN288" s="43"/>
      <c r="BO288" s="42"/>
      <c r="BP288" s="43"/>
      <c r="BQ288" s="42"/>
      <c r="BR288" s="221"/>
      <c r="BS288" s="78"/>
      <c r="BT288" s="78"/>
      <c r="BU288" s="78"/>
      <c r="BV288" s="78"/>
      <c r="BW288" s="78"/>
      <c r="BX288" s="78"/>
      <c r="BY288" s="78"/>
      <c r="BZ288" s="78"/>
      <c r="CA288" s="78"/>
      <c r="CB288" s="78"/>
      <c r="CC288" s="78"/>
      <c r="CD288" s="78"/>
      <c r="CE288" s="79"/>
    </row>
    <row r="289" spans="1:83" ht="34.5" customHeight="1" x14ac:dyDescent="0.2">
      <c r="A289" s="29">
        <f t="shared" si="0"/>
        <v>278</v>
      </c>
      <c r="B289" s="222"/>
      <c r="C289" s="79"/>
      <c r="D289" s="223"/>
      <c r="E289" s="78"/>
      <c r="F289" s="78"/>
      <c r="G289" s="78"/>
      <c r="H289" s="79"/>
      <c r="I289" s="218"/>
      <c r="J289" s="78"/>
      <c r="K289" s="78"/>
      <c r="L289" s="78"/>
      <c r="M289" s="78"/>
      <c r="N289" s="78"/>
      <c r="O289" s="78"/>
      <c r="P289" s="79"/>
      <c r="Q289" s="217"/>
      <c r="R289" s="78"/>
      <c r="S289" s="78"/>
      <c r="T289" s="78"/>
      <c r="U289" s="78"/>
      <c r="V289" s="78"/>
      <c r="W289" s="78"/>
      <c r="X289" s="78"/>
      <c r="Y289" s="78"/>
      <c r="Z289" s="79"/>
      <c r="AA289" s="218"/>
      <c r="AB289" s="78"/>
      <c r="AC289" s="78"/>
      <c r="AD289" s="79"/>
      <c r="AE289" s="217"/>
      <c r="AF289" s="78"/>
      <c r="AG289" s="78"/>
      <c r="AH289" s="79"/>
      <c r="AI289" s="218"/>
      <c r="AJ289" s="78"/>
      <c r="AK289" s="78"/>
      <c r="AL289" s="78"/>
      <c r="AM289" s="78"/>
      <c r="AN289" s="79"/>
      <c r="AO289" s="217"/>
      <c r="AP289" s="78"/>
      <c r="AQ289" s="79"/>
      <c r="AR289" s="218"/>
      <c r="AS289" s="78"/>
      <c r="AT289" s="79"/>
      <c r="AU289" s="219"/>
      <c r="AV289" s="78"/>
      <c r="AW289" s="79"/>
      <c r="AX289" s="220"/>
      <c r="AY289" s="79"/>
      <c r="AZ289" s="38"/>
      <c r="BA289" s="39"/>
      <c r="BB289" s="38"/>
      <c r="BC289" s="39"/>
      <c r="BD289" s="38"/>
      <c r="BE289" s="39"/>
      <c r="BF289" s="38"/>
      <c r="BG289" s="39"/>
      <c r="BH289" s="38"/>
      <c r="BI289" s="42"/>
      <c r="BJ289" s="43"/>
      <c r="BK289" s="42"/>
      <c r="BL289" s="43"/>
      <c r="BM289" s="42"/>
      <c r="BN289" s="43"/>
      <c r="BO289" s="42"/>
      <c r="BP289" s="43"/>
      <c r="BQ289" s="42"/>
      <c r="BR289" s="221"/>
      <c r="BS289" s="78"/>
      <c r="BT289" s="78"/>
      <c r="BU289" s="78"/>
      <c r="BV289" s="78"/>
      <c r="BW289" s="78"/>
      <c r="BX289" s="78"/>
      <c r="BY289" s="78"/>
      <c r="BZ289" s="78"/>
      <c r="CA289" s="78"/>
      <c r="CB289" s="78"/>
      <c r="CC289" s="78"/>
      <c r="CD289" s="78"/>
      <c r="CE289" s="79"/>
    </row>
    <row r="290" spans="1:83" ht="34.5" customHeight="1" x14ac:dyDescent="0.2">
      <c r="A290" s="29">
        <f t="shared" si="0"/>
        <v>279</v>
      </c>
      <c r="B290" s="222"/>
      <c r="C290" s="79"/>
      <c r="D290" s="223"/>
      <c r="E290" s="78"/>
      <c r="F290" s="78"/>
      <c r="G290" s="78"/>
      <c r="H290" s="79"/>
      <c r="I290" s="218"/>
      <c r="J290" s="78"/>
      <c r="K290" s="78"/>
      <c r="L290" s="78"/>
      <c r="M290" s="78"/>
      <c r="N290" s="78"/>
      <c r="O290" s="78"/>
      <c r="P290" s="79"/>
      <c r="Q290" s="217"/>
      <c r="R290" s="78"/>
      <c r="S290" s="78"/>
      <c r="T290" s="78"/>
      <c r="U290" s="78"/>
      <c r="V290" s="78"/>
      <c r="W290" s="78"/>
      <c r="X290" s="78"/>
      <c r="Y290" s="78"/>
      <c r="Z290" s="79"/>
      <c r="AA290" s="218"/>
      <c r="AB290" s="78"/>
      <c r="AC290" s="78"/>
      <c r="AD290" s="79"/>
      <c r="AE290" s="217"/>
      <c r="AF290" s="78"/>
      <c r="AG290" s="78"/>
      <c r="AH290" s="79"/>
      <c r="AI290" s="218"/>
      <c r="AJ290" s="78"/>
      <c r="AK290" s="78"/>
      <c r="AL290" s="78"/>
      <c r="AM290" s="78"/>
      <c r="AN290" s="79"/>
      <c r="AO290" s="217"/>
      <c r="AP290" s="78"/>
      <c r="AQ290" s="79"/>
      <c r="AR290" s="218"/>
      <c r="AS290" s="78"/>
      <c r="AT290" s="79"/>
      <c r="AU290" s="219"/>
      <c r="AV290" s="78"/>
      <c r="AW290" s="79"/>
      <c r="AX290" s="220"/>
      <c r="AY290" s="79"/>
      <c r="AZ290" s="38"/>
      <c r="BA290" s="39"/>
      <c r="BB290" s="38"/>
      <c r="BC290" s="39"/>
      <c r="BD290" s="38"/>
      <c r="BE290" s="39"/>
      <c r="BF290" s="38"/>
      <c r="BG290" s="39"/>
      <c r="BH290" s="38"/>
      <c r="BI290" s="42"/>
      <c r="BJ290" s="43"/>
      <c r="BK290" s="42"/>
      <c r="BL290" s="43"/>
      <c r="BM290" s="42"/>
      <c r="BN290" s="43"/>
      <c r="BO290" s="42"/>
      <c r="BP290" s="43"/>
      <c r="BQ290" s="42"/>
      <c r="BR290" s="221"/>
      <c r="BS290" s="78"/>
      <c r="BT290" s="78"/>
      <c r="BU290" s="78"/>
      <c r="BV290" s="78"/>
      <c r="BW290" s="78"/>
      <c r="BX290" s="78"/>
      <c r="BY290" s="78"/>
      <c r="BZ290" s="78"/>
      <c r="CA290" s="78"/>
      <c r="CB290" s="78"/>
      <c r="CC290" s="78"/>
      <c r="CD290" s="78"/>
      <c r="CE290" s="79"/>
    </row>
    <row r="291" spans="1:83" ht="34.5" customHeight="1" x14ac:dyDescent="0.2">
      <c r="A291" s="29">
        <f t="shared" si="0"/>
        <v>280</v>
      </c>
      <c r="B291" s="222"/>
      <c r="C291" s="79"/>
      <c r="D291" s="223"/>
      <c r="E291" s="78"/>
      <c r="F291" s="78"/>
      <c r="G291" s="78"/>
      <c r="H291" s="79"/>
      <c r="I291" s="218"/>
      <c r="J291" s="78"/>
      <c r="K291" s="78"/>
      <c r="L291" s="78"/>
      <c r="M291" s="78"/>
      <c r="N291" s="78"/>
      <c r="O291" s="78"/>
      <c r="P291" s="79"/>
      <c r="Q291" s="217"/>
      <c r="R291" s="78"/>
      <c r="S291" s="78"/>
      <c r="T291" s="78"/>
      <c r="U291" s="78"/>
      <c r="V291" s="78"/>
      <c r="W291" s="78"/>
      <c r="X291" s="78"/>
      <c r="Y291" s="78"/>
      <c r="Z291" s="79"/>
      <c r="AA291" s="218"/>
      <c r="AB291" s="78"/>
      <c r="AC291" s="78"/>
      <c r="AD291" s="79"/>
      <c r="AE291" s="217"/>
      <c r="AF291" s="78"/>
      <c r="AG291" s="78"/>
      <c r="AH291" s="79"/>
      <c r="AI291" s="218"/>
      <c r="AJ291" s="78"/>
      <c r="AK291" s="78"/>
      <c r="AL291" s="78"/>
      <c r="AM291" s="78"/>
      <c r="AN291" s="79"/>
      <c r="AO291" s="217"/>
      <c r="AP291" s="78"/>
      <c r="AQ291" s="79"/>
      <c r="AR291" s="218"/>
      <c r="AS291" s="78"/>
      <c r="AT291" s="79"/>
      <c r="AU291" s="219"/>
      <c r="AV291" s="78"/>
      <c r="AW291" s="79"/>
      <c r="AX291" s="220"/>
      <c r="AY291" s="79"/>
      <c r="AZ291" s="38"/>
      <c r="BA291" s="39"/>
      <c r="BB291" s="38"/>
      <c r="BC291" s="39"/>
      <c r="BD291" s="38"/>
      <c r="BE291" s="39"/>
      <c r="BF291" s="38"/>
      <c r="BG291" s="39"/>
      <c r="BH291" s="38"/>
      <c r="BI291" s="42"/>
      <c r="BJ291" s="43"/>
      <c r="BK291" s="42"/>
      <c r="BL291" s="43"/>
      <c r="BM291" s="42"/>
      <c r="BN291" s="43"/>
      <c r="BO291" s="42"/>
      <c r="BP291" s="43"/>
      <c r="BQ291" s="42"/>
      <c r="BR291" s="221"/>
      <c r="BS291" s="78"/>
      <c r="BT291" s="78"/>
      <c r="BU291" s="78"/>
      <c r="BV291" s="78"/>
      <c r="BW291" s="78"/>
      <c r="BX291" s="78"/>
      <c r="BY291" s="78"/>
      <c r="BZ291" s="78"/>
      <c r="CA291" s="78"/>
      <c r="CB291" s="78"/>
      <c r="CC291" s="78"/>
      <c r="CD291" s="78"/>
      <c r="CE291" s="79"/>
    </row>
    <row r="292" spans="1:83" ht="34.5" customHeight="1" x14ac:dyDescent="0.2">
      <c r="A292" s="29">
        <f t="shared" si="0"/>
        <v>281</v>
      </c>
      <c r="B292" s="222"/>
      <c r="C292" s="79"/>
      <c r="D292" s="223"/>
      <c r="E292" s="78"/>
      <c r="F292" s="78"/>
      <c r="G292" s="78"/>
      <c r="H292" s="79"/>
      <c r="I292" s="218"/>
      <c r="J292" s="78"/>
      <c r="K292" s="78"/>
      <c r="L292" s="78"/>
      <c r="M292" s="78"/>
      <c r="N292" s="78"/>
      <c r="O292" s="78"/>
      <c r="P292" s="79"/>
      <c r="Q292" s="217"/>
      <c r="R292" s="78"/>
      <c r="S292" s="78"/>
      <c r="T292" s="78"/>
      <c r="U292" s="78"/>
      <c r="V292" s="78"/>
      <c r="W292" s="78"/>
      <c r="X292" s="78"/>
      <c r="Y292" s="78"/>
      <c r="Z292" s="79"/>
      <c r="AA292" s="218"/>
      <c r="AB292" s="78"/>
      <c r="AC292" s="78"/>
      <c r="AD292" s="79"/>
      <c r="AE292" s="217"/>
      <c r="AF292" s="78"/>
      <c r="AG292" s="78"/>
      <c r="AH292" s="79"/>
      <c r="AI292" s="218"/>
      <c r="AJ292" s="78"/>
      <c r="AK292" s="78"/>
      <c r="AL292" s="78"/>
      <c r="AM292" s="78"/>
      <c r="AN292" s="79"/>
      <c r="AO292" s="217"/>
      <c r="AP292" s="78"/>
      <c r="AQ292" s="79"/>
      <c r="AR292" s="218"/>
      <c r="AS292" s="78"/>
      <c r="AT292" s="79"/>
      <c r="AU292" s="219"/>
      <c r="AV292" s="78"/>
      <c r="AW292" s="79"/>
      <c r="AX292" s="220"/>
      <c r="AY292" s="79"/>
      <c r="AZ292" s="38"/>
      <c r="BA292" s="39"/>
      <c r="BB292" s="38"/>
      <c r="BC292" s="39"/>
      <c r="BD292" s="38"/>
      <c r="BE292" s="39"/>
      <c r="BF292" s="38"/>
      <c r="BG292" s="39"/>
      <c r="BH292" s="38"/>
      <c r="BI292" s="42"/>
      <c r="BJ292" s="43"/>
      <c r="BK292" s="42"/>
      <c r="BL292" s="43"/>
      <c r="BM292" s="42"/>
      <c r="BN292" s="43"/>
      <c r="BO292" s="42"/>
      <c r="BP292" s="43"/>
      <c r="BQ292" s="42"/>
      <c r="BR292" s="221"/>
      <c r="BS292" s="78"/>
      <c r="BT292" s="78"/>
      <c r="BU292" s="78"/>
      <c r="BV292" s="78"/>
      <c r="BW292" s="78"/>
      <c r="BX292" s="78"/>
      <c r="BY292" s="78"/>
      <c r="BZ292" s="78"/>
      <c r="CA292" s="78"/>
      <c r="CB292" s="78"/>
      <c r="CC292" s="78"/>
      <c r="CD292" s="78"/>
      <c r="CE292" s="79"/>
    </row>
    <row r="293" spans="1:83" ht="34.5" customHeight="1" x14ac:dyDescent="0.2">
      <c r="A293" s="29">
        <f t="shared" si="0"/>
        <v>282</v>
      </c>
      <c r="B293" s="222"/>
      <c r="C293" s="79"/>
      <c r="D293" s="223"/>
      <c r="E293" s="78"/>
      <c r="F293" s="78"/>
      <c r="G293" s="78"/>
      <c r="H293" s="79"/>
      <c r="I293" s="218"/>
      <c r="J293" s="78"/>
      <c r="K293" s="78"/>
      <c r="L293" s="78"/>
      <c r="M293" s="78"/>
      <c r="N293" s="78"/>
      <c r="O293" s="78"/>
      <c r="P293" s="79"/>
      <c r="Q293" s="217"/>
      <c r="R293" s="78"/>
      <c r="S293" s="78"/>
      <c r="T293" s="78"/>
      <c r="U293" s="78"/>
      <c r="V293" s="78"/>
      <c r="W293" s="78"/>
      <c r="X293" s="78"/>
      <c r="Y293" s="78"/>
      <c r="Z293" s="79"/>
      <c r="AA293" s="218"/>
      <c r="AB293" s="78"/>
      <c r="AC293" s="78"/>
      <c r="AD293" s="79"/>
      <c r="AE293" s="217"/>
      <c r="AF293" s="78"/>
      <c r="AG293" s="78"/>
      <c r="AH293" s="79"/>
      <c r="AI293" s="218"/>
      <c r="AJ293" s="78"/>
      <c r="AK293" s="78"/>
      <c r="AL293" s="78"/>
      <c r="AM293" s="78"/>
      <c r="AN293" s="79"/>
      <c r="AO293" s="217"/>
      <c r="AP293" s="78"/>
      <c r="AQ293" s="79"/>
      <c r="AR293" s="218"/>
      <c r="AS293" s="78"/>
      <c r="AT293" s="79"/>
      <c r="AU293" s="219"/>
      <c r="AV293" s="78"/>
      <c r="AW293" s="79"/>
      <c r="AX293" s="220"/>
      <c r="AY293" s="79"/>
      <c r="AZ293" s="38"/>
      <c r="BA293" s="39"/>
      <c r="BB293" s="38"/>
      <c r="BC293" s="39"/>
      <c r="BD293" s="38"/>
      <c r="BE293" s="39"/>
      <c r="BF293" s="38"/>
      <c r="BG293" s="39"/>
      <c r="BH293" s="38"/>
      <c r="BI293" s="42"/>
      <c r="BJ293" s="43"/>
      <c r="BK293" s="42"/>
      <c r="BL293" s="43"/>
      <c r="BM293" s="42"/>
      <c r="BN293" s="43"/>
      <c r="BO293" s="42"/>
      <c r="BP293" s="43"/>
      <c r="BQ293" s="42"/>
      <c r="BR293" s="221"/>
      <c r="BS293" s="78"/>
      <c r="BT293" s="78"/>
      <c r="BU293" s="78"/>
      <c r="BV293" s="78"/>
      <c r="BW293" s="78"/>
      <c r="BX293" s="78"/>
      <c r="BY293" s="78"/>
      <c r="BZ293" s="78"/>
      <c r="CA293" s="78"/>
      <c r="CB293" s="78"/>
      <c r="CC293" s="78"/>
      <c r="CD293" s="78"/>
      <c r="CE293" s="79"/>
    </row>
    <row r="294" spans="1:83" ht="34.5" customHeight="1" x14ac:dyDescent="0.2">
      <c r="A294" s="29">
        <f t="shared" si="0"/>
        <v>283</v>
      </c>
      <c r="B294" s="222"/>
      <c r="C294" s="79"/>
      <c r="D294" s="223"/>
      <c r="E294" s="78"/>
      <c r="F294" s="78"/>
      <c r="G294" s="78"/>
      <c r="H294" s="79"/>
      <c r="I294" s="218"/>
      <c r="J294" s="78"/>
      <c r="K294" s="78"/>
      <c r="L294" s="78"/>
      <c r="M294" s="78"/>
      <c r="N294" s="78"/>
      <c r="O294" s="78"/>
      <c r="P294" s="79"/>
      <c r="Q294" s="217"/>
      <c r="R294" s="78"/>
      <c r="S294" s="78"/>
      <c r="T294" s="78"/>
      <c r="U294" s="78"/>
      <c r="V294" s="78"/>
      <c r="W294" s="78"/>
      <c r="X294" s="78"/>
      <c r="Y294" s="78"/>
      <c r="Z294" s="79"/>
      <c r="AA294" s="218"/>
      <c r="AB294" s="78"/>
      <c r="AC294" s="78"/>
      <c r="AD294" s="79"/>
      <c r="AE294" s="217"/>
      <c r="AF294" s="78"/>
      <c r="AG294" s="78"/>
      <c r="AH294" s="79"/>
      <c r="AI294" s="218"/>
      <c r="AJ294" s="78"/>
      <c r="AK294" s="78"/>
      <c r="AL294" s="78"/>
      <c r="AM294" s="78"/>
      <c r="AN294" s="79"/>
      <c r="AO294" s="217"/>
      <c r="AP294" s="78"/>
      <c r="AQ294" s="79"/>
      <c r="AR294" s="218"/>
      <c r="AS294" s="78"/>
      <c r="AT294" s="79"/>
      <c r="AU294" s="219"/>
      <c r="AV294" s="78"/>
      <c r="AW294" s="79"/>
      <c r="AX294" s="220"/>
      <c r="AY294" s="79"/>
      <c r="AZ294" s="38"/>
      <c r="BA294" s="39"/>
      <c r="BB294" s="38"/>
      <c r="BC294" s="39"/>
      <c r="BD294" s="38"/>
      <c r="BE294" s="39"/>
      <c r="BF294" s="38"/>
      <c r="BG294" s="39"/>
      <c r="BH294" s="38"/>
      <c r="BI294" s="42"/>
      <c r="BJ294" s="43"/>
      <c r="BK294" s="42"/>
      <c r="BL294" s="43"/>
      <c r="BM294" s="42"/>
      <c r="BN294" s="43"/>
      <c r="BO294" s="42"/>
      <c r="BP294" s="43"/>
      <c r="BQ294" s="42"/>
      <c r="BR294" s="221"/>
      <c r="BS294" s="78"/>
      <c r="BT294" s="78"/>
      <c r="BU294" s="78"/>
      <c r="BV294" s="78"/>
      <c r="BW294" s="78"/>
      <c r="BX294" s="78"/>
      <c r="BY294" s="78"/>
      <c r="BZ294" s="78"/>
      <c r="CA294" s="78"/>
      <c r="CB294" s="78"/>
      <c r="CC294" s="78"/>
      <c r="CD294" s="78"/>
      <c r="CE294" s="79"/>
    </row>
    <row r="295" spans="1:83" ht="34.5" customHeight="1" x14ac:dyDescent="0.2">
      <c r="A295" s="29">
        <f t="shared" si="0"/>
        <v>284</v>
      </c>
      <c r="B295" s="222"/>
      <c r="C295" s="79"/>
      <c r="D295" s="223"/>
      <c r="E295" s="78"/>
      <c r="F295" s="78"/>
      <c r="G295" s="78"/>
      <c r="H295" s="79"/>
      <c r="I295" s="218"/>
      <c r="J295" s="78"/>
      <c r="K295" s="78"/>
      <c r="L295" s="78"/>
      <c r="M295" s="78"/>
      <c r="N295" s="78"/>
      <c r="O295" s="78"/>
      <c r="P295" s="79"/>
      <c r="Q295" s="217"/>
      <c r="R295" s="78"/>
      <c r="S295" s="78"/>
      <c r="T295" s="78"/>
      <c r="U295" s="78"/>
      <c r="V295" s="78"/>
      <c r="W295" s="78"/>
      <c r="X295" s="78"/>
      <c r="Y295" s="78"/>
      <c r="Z295" s="79"/>
      <c r="AA295" s="218"/>
      <c r="AB295" s="78"/>
      <c r="AC295" s="78"/>
      <c r="AD295" s="79"/>
      <c r="AE295" s="217"/>
      <c r="AF295" s="78"/>
      <c r="AG295" s="78"/>
      <c r="AH295" s="79"/>
      <c r="AI295" s="218"/>
      <c r="AJ295" s="78"/>
      <c r="AK295" s="78"/>
      <c r="AL295" s="78"/>
      <c r="AM295" s="78"/>
      <c r="AN295" s="79"/>
      <c r="AO295" s="217"/>
      <c r="AP295" s="78"/>
      <c r="AQ295" s="79"/>
      <c r="AR295" s="218"/>
      <c r="AS295" s="78"/>
      <c r="AT295" s="79"/>
      <c r="AU295" s="219"/>
      <c r="AV295" s="78"/>
      <c r="AW295" s="79"/>
      <c r="AX295" s="220"/>
      <c r="AY295" s="79"/>
      <c r="AZ295" s="38"/>
      <c r="BA295" s="39"/>
      <c r="BB295" s="38"/>
      <c r="BC295" s="39"/>
      <c r="BD295" s="38"/>
      <c r="BE295" s="39"/>
      <c r="BF295" s="38"/>
      <c r="BG295" s="39"/>
      <c r="BH295" s="38"/>
      <c r="BI295" s="42"/>
      <c r="BJ295" s="43"/>
      <c r="BK295" s="42"/>
      <c r="BL295" s="43"/>
      <c r="BM295" s="42"/>
      <c r="BN295" s="43"/>
      <c r="BO295" s="42"/>
      <c r="BP295" s="43"/>
      <c r="BQ295" s="42"/>
      <c r="BR295" s="221"/>
      <c r="BS295" s="78"/>
      <c r="BT295" s="78"/>
      <c r="BU295" s="78"/>
      <c r="BV295" s="78"/>
      <c r="BW295" s="78"/>
      <c r="BX295" s="78"/>
      <c r="BY295" s="78"/>
      <c r="BZ295" s="78"/>
      <c r="CA295" s="78"/>
      <c r="CB295" s="78"/>
      <c r="CC295" s="78"/>
      <c r="CD295" s="78"/>
      <c r="CE295" s="79"/>
    </row>
    <row r="296" spans="1:83" ht="34.5" customHeight="1" x14ac:dyDescent="0.2">
      <c r="A296" s="29">
        <f t="shared" si="0"/>
        <v>285</v>
      </c>
      <c r="B296" s="222"/>
      <c r="C296" s="79"/>
      <c r="D296" s="223"/>
      <c r="E296" s="78"/>
      <c r="F296" s="78"/>
      <c r="G296" s="78"/>
      <c r="H296" s="79"/>
      <c r="I296" s="218"/>
      <c r="J296" s="78"/>
      <c r="K296" s="78"/>
      <c r="L296" s="78"/>
      <c r="M296" s="78"/>
      <c r="N296" s="78"/>
      <c r="O296" s="78"/>
      <c r="P296" s="79"/>
      <c r="Q296" s="217"/>
      <c r="R296" s="78"/>
      <c r="S296" s="78"/>
      <c r="T296" s="78"/>
      <c r="U296" s="78"/>
      <c r="V296" s="78"/>
      <c r="W296" s="78"/>
      <c r="X296" s="78"/>
      <c r="Y296" s="78"/>
      <c r="Z296" s="79"/>
      <c r="AA296" s="218"/>
      <c r="AB296" s="78"/>
      <c r="AC296" s="78"/>
      <c r="AD296" s="79"/>
      <c r="AE296" s="217"/>
      <c r="AF296" s="78"/>
      <c r="AG296" s="78"/>
      <c r="AH296" s="79"/>
      <c r="AI296" s="218"/>
      <c r="AJ296" s="78"/>
      <c r="AK296" s="78"/>
      <c r="AL296" s="78"/>
      <c r="AM296" s="78"/>
      <c r="AN296" s="79"/>
      <c r="AO296" s="217"/>
      <c r="AP296" s="78"/>
      <c r="AQ296" s="79"/>
      <c r="AR296" s="218"/>
      <c r="AS296" s="78"/>
      <c r="AT296" s="79"/>
      <c r="AU296" s="219"/>
      <c r="AV296" s="78"/>
      <c r="AW296" s="79"/>
      <c r="AX296" s="220"/>
      <c r="AY296" s="79"/>
      <c r="AZ296" s="38"/>
      <c r="BA296" s="39"/>
      <c r="BB296" s="38"/>
      <c r="BC296" s="39"/>
      <c r="BD296" s="38"/>
      <c r="BE296" s="39"/>
      <c r="BF296" s="38"/>
      <c r="BG296" s="39"/>
      <c r="BH296" s="38"/>
      <c r="BI296" s="42"/>
      <c r="BJ296" s="43"/>
      <c r="BK296" s="42"/>
      <c r="BL296" s="43"/>
      <c r="BM296" s="42"/>
      <c r="BN296" s="43"/>
      <c r="BO296" s="42"/>
      <c r="BP296" s="43"/>
      <c r="BQ296" s="42"/>
      <c r="BR296" s="221"/>
      <c r="BS296" s="78"/>
      <c r="BT296" s="78"/>
      <c r="BU296" s="78"/>
      <c r="BV296" s="78"/>
      <c r="BW296" s="78"/>
      <c r="BX296" s="78"/>
      <c r="BY296" s="78"/>
      <c r="BZ296" s="78"/>
      <c r="CA296" s="78"/>
      <c r="CB296" s="78"/>
      <c r="CC296" s="78"/>
      <c r="CD296" s="78"/>
      <c r="CE296" s="79"/>
    </row>
    <row r="297" spans="1:83" ht="34.5" customHeight="1" x14ac:dyDescent="0.2">
      <c r="A297" s="29">
        <f t="shared" si="0"/>
        <v>286</v>
      </c>
      <c r="B297" s="222"/>
      <c r="C297" s="79"/>
      <c r="D297" s="223"/>
      <c r="E297" s="78"/>
      <c r="F297" s="78"/>
      <c r="G297" s="78"/>
      <c r="H297" s="79"/>
      <c r="I297" s="218"/>
      <c r="J297" s="78"/>
      <c r="K297" s="78"/>
      <c r="L297" s="78"/>
      <c r="M297" s="78"/>
      <c r="N297" s="78"/>
      <c r="O297" s="78"/>
      <c r="P297" s="79"/>
      <c r="Q297" s="217"/>
      <c r="R297" s="78"/>
      <c r="S297" s="78"/>
      <c r="T297" s="78"/>
      <c r="U297" s="78"/>
      <c r="V297" s="78"/>
      <c r="W297" s="78"/>
      <c r="X297" s="78"/>
      <c r="Y297" s="78"/>
      <c r="Z297" s="79"/>
      <c r="AA297" s="218"/>
      <c r="AB297" s="78"/>
      <c r="AC297" s="78"/>
      <c r="AD297" s="79"/>
      <c r="AE297" s="217"/>
      <c r="AF297" s="78"/>
      <c r="AG297" s="78"/>
      <c r="AH297" s="79"/>
      <c r="AI297" s="218"/>
      <c r="AJ297" s="78"/>
      <c r="AK297" s="78"/>
      <c r="AL297" s="78"/>
      <c r="AM297" s="78"/>
      <c r="AN297" s="79"/>
      <c r="AO297" s="217"/>
      <c r="AP297" s="78"/>
      <c r="AQ297" s="79"/>
      <c r="AR297" s="218"/>
      <c r="AS297" s="78"/>
      <c r="AT297" s="79"/>
      <c r="AU297" s="219"/>
      <c r="AV297" s="78"/>
      <c r="AW297" s="79"/>
      <c r="AX297" s="220"/>
      <c r="AY297" s="79"/>
      <c r="AZ297" s="38"/>
      <c r="BA297" s="39"/>
      <c r="BB297" s="38"/>
      <c r="BC297" s="39"/>
      <c r="BD297" s="38"/>
      <c r="BE297" s="39"/>
      <c r="BF297" s="38"/>
      <c r="BG297" s="39"/>
      <c r="BH297" s="38"/>
      <c r="BI297" s="42"/>
      <c r="BJ297" s="43"/>
      <c r="BK297" s="42"/>
      <c r="BL297" s="43"/>
      <c r="BM297" s="42"/>
      <c r="BN297" s="43"/>
      <c r="BO297" s="42"/>
      <c r="BP297" s="43"/>
      <c r="BQ297" s="42"/>
      <c r="BR297" s="221"/>
      <c r="BS297" s="78"/>
      <c r="BT297" s="78"/>
      <c r="BU297" s="78"/>
      <c r="BV297" s="78"/>
      <c r="BW297" s="78"/>
      <c r="BX297" s="78"/>
      <c r="BY297" s="78"/>
      <c r="BZ297" s="78"/>
      <c r="CA297" s="78"/>
      <c r="CB297" s="78"/>
      <c r="CC297" s="78"/>
      <c r="CD297" s="78"/>
      <c r="CE297" s="79"/>
    </row>
    <row r="298" spans="1:83" ht="34.5" customHeight="1" x14ac:dyDescent="0.2">
      <c r="A298" s="29">
        <f t="shared" si="0"/>
        <v>287</v>
      </c>
      <c r="B298" s="222"/>
      <c r="C298" s="79"/>
      <c r="D298" s="223"/>
      <c r="E298" s="78"/>
      <c r="F298" s="78"/>
      <c r="G298" s="78"/>
      <c r="H298" s="79"/>
      <c r="I298" s="218"/>
      <c r="J298" s="78"/>
      <c r="K298" s="78"/>
      <c r="L298" s="78"/>
      <c r="M298" s="78"/>
      <c r="N298" s="78"/>
      <c r="O298" s="78"/>
      <c r="P298" s="79"/>
      <c r="Q298" s="217"/>
      <c r="R298" s="78"/>
      <c r="S298" s="78"/>
      <c r="T298" s="78"/>
      <c r="U298" s="78"/>
      <c r="V298" s="78"/>
      <c r="W298" s="78"/>
      <c r="X298" s="78"/>
      <c r="Y298" s="78"/>
      <c r="Z298" s="79"/>
      <c r="AA298" s="218"/>
      <c r="AB298" s="78"/>
      <c r="AC298" s="78"/>
      <c r="AD298" s="79"/>
      <c r="AE298" s="217"/>
      <c r="AF298" s="78"/>
      <c r="AG298" s="78"/>
      <c r="AH298" s="79"/>
      <c r="AI298" s="218"/>
      <c r="AJ298" s="78"/>
      <c r="AK298" s="78"/>
      <c r="AL298" s="78"/>
      <c r="AM298" s="78"/>
      <c r="AN298" s="79"/>
      <c r="AO298" s="217"/>
      <c r="AP298" s="78"/>
      <c r="AQ298" s="79"/>
      <c r="AR298" s="218"/>
      <c r="AS298" s="78"/>
      <c r="AT298" s="79"/>
      <c r="AU298" s="219"/>
      <c r="AV298" s="78"/>
      <c r="AW298" s="79"/>
      <c r="AX298" s="220"/>
      <c r="AY298" s="79"/>
      <c r="AZ298" s="38"/>
      <c r="BA298" s="39"/>
      <c r="BB298" s="38"/>
      <c r="BC298" s="39"/>
      <c r="BD298" s="38"/>
      <c r="BE298" s="39"/>
      <c r="BF298" s="38"/>
      <c r="BG298" s="39"/>
      <c r="BH298" s="38"/>
      <c r="BI298" s="42"/>
      <c r="BJ298" s="43"/>
      <c r="BK298" s="42"/>
      <c r="BL298" s="43"/>
      <c r="BM298" s="42"/>
      <c r="BN298" s="43"/>
      <c r="BO298" s="42"/>
      <c r="BP298" s="43"/>
      <c r="BQ298" s="42"/>
      <c r="BR298" s="221"/>
      <c r="BS298" s="78"/>
      <c r="BT298" s="78"/>
      <c r="BU298" s="78"/>
      <c r="BV298" s="78"/>
      <c r="BW298" s="78"/>
      <c r="BX298" s="78"/>
      <c r="BY298" s="78"/>
      <c r="BZ298" s="78"/>
      <c r="CA298" s="78"/>
      <c r="CB298" s="78"/>
      <c r="CC298" s="78"/>
      <c r="CD298" s="78"/>
      <c r="CE298" s="79"/>
    </row>
    <row r="299" spans="1:83" ht="34.5" customHeight="1" x14ac:dyDescent="0.2">
      <c r="A299" s="29">
        <f t="shared" si="0"/>
        <v>288</v>
      </c>
      <c r="B299" s="222"/>
      <c r="C299" s="79"/>
      <c r="D299" s="223"/>
      <c r="E299" s="78"/>
      <c r="F299" s="78"/>
      <c r="G299" s="78"/>
      <c r="H299" s="79"/>
      <c r="I299" s="218"/>
      <c r="J299" s="78"/>
      <c r="K299" s="78"/>
      <c r="L299" s="78"/>
      <c r="M299" s="78"/>
      <c r="N299" s="78"/>
      <c r="O299" s="78"/>
      <c r="P299" s="79"/>
      <c r="Q299" s="217"/>
      <c r="R299" s="78"/>
      <c r="S299" s="78"/>
      <c r="T299" s="78"/>
      <c r="U299" s="78"/>
      <c r="V299" s="78"/>
      <c r="W299" s="78"/>
      <c r="X299" s="78"/>
      <c r="Y299" s="78"/>
      <c r="Z299" s="79"/>
      <c r="AA299" s="218"/>
      <c r="AB299" s="78"/>
      <c r="AC299" s="78"/>
      <c r="AD299" s="79"/>
      <c r="AE299" s="217"/>
      <c r="AF299" s="78"/>
      <c r="AG299" s="78"/>
      <c r="AH299" s="79"/>
      <c r="AI299" s="218"/>
      <c r="AJ299" s="78"/>
      <c r="AK299" s="78"/>
      <c r="AL299" s="78"/>
      <c r="AM299" s="78"/>
      <c r="AN299" s="79"/>
      <c r="AO299" s="217"/>
      <c r="AP299" s="78"/>
      <c r="AQ299" s="79"/>
      <c r="AR299" s="218"/>
      <c r="AS299" s="78"/>
      <c r="AT299" s="79"/>
      <c r="AU299" s="219"/>
      <c r="AV299" s="78"/>
      <c r="AW299" s="79"/>
      <c r="AX299" s="220"/>
      <c r="AY299" s="79"/>
      <c r="AZ299" s="38"/>
      <c r="BA299" s="39"/>
      <c r="BB299" s="38"/>
      <c r="BC299" s="39"/>
      <c r="BD299" s="38"/>
      <c r="BE299" s="39"/>
      <c r="BF299" s="38"/>
      <c r="BG299" s="39"/>
      <c r="BH299" s="38"/>
      <c r="BI299" s="42"/>
      <c r="BJ299" s="43"/>
      <c r="BK299" s="42"/>
      <c r="BL299" s="43"/>
      <c r="BM299" s="42"/>
      <c r="BN299" s="43"/>
      <c r="BO299" s="42"/>
      <c r="BP299" s="43"/>
      <c r="BQ299" s="42"/>
      <c r="BR299" s="221"/>
      <c r="BS299" s="78"/>
      <c r="BT299" s="78"/>
      <c r="BU299" s="78"/>
      <c r="BV299" s="78"/>
      <c r="BW299" s="78"/>
      <c r="BX299" s="78"/>
      <c r="BY299" s="78"/>
      <c r="BZ299" s="78"/>
      <c r="CA299" s="78"/>
      <c r="CB299" s="78"/>
      <c r="CC299" s="78"/>
      <c r="CD299" s="78"/>
      <c r="CE299" s="79"/>
    </row>
    <row r="300" spans="1:83" ht="34.5" customHeight="1" x14ac:dyDescent="0.2">
      <c r="A300" s="29">
        <f t="shared" si="0"/>
        <v>289</v>
      </c>
      <c r="B300" s="222"/>
      <c r="C300" s="79"/>
      <c r="D300" s="223"/>
      <c r="E300" s="78"/>
      <c r="F300" s="78"/>
      <c r="G300" s="78"/>
      <c r="H300" s="79"/>
      <c r="I300" s="218"/>
      <c r="J300" s="78"/>
      <c r="K300" s="78"/>
      <c r="L300" s="78"/>
      <c r="M300" s="78"/>
      <c r="N300" s="78"/>
      <c r="O300" s="78"/>
      <c r="P300" s="79"/>
      <c r="Q300" s="217"/>
      <c r="R300" s="78"/>
      <c r="S300" s="78"/>
      <c r="T300" s="78"/>
      <c r="U300" s="78"/>
      <c r="V300" s="78"/>
      <c r="W300" s="78"/>
      <c r="X300" s="78"/>
      <c r="Y300" s="78"/>
      <c r="Z300" s="79"/>
      <c r="AA300" s="218"/>
      <c r="AB300" s="78"/>
      <c r="AC300" s="78"/>
      <c r="AD300" s="79"/>
      <c r="AE300" s="217"/>
      <c r="AF300" s="78"/>
      <c r="AG300" s="78"/>
      <c r="AH300" s="79"/>
      <c r="AI300" s="218"/>
      <c r="AJ300" s="78"/>
      <c r="AK300" s="78"/>
      <c r="AL300" s="78"/>
      <c r="AM300" s="78"/>
      <c r="AN300" s="79"/>
      <c r="AO300" s="217"/>
      <c r="AP300" s="78"/>
      <c r="AQ300" s="79"/>
      <c r="AR300" s="218"/>
      <c r="AS300" s="78"/>
      <c r="AT300" s="79"/>
      <c r="AU300" s="219"/>
      <c r="AV300" s="78"/>
      <c r="AW300" s="79"/>
      <c r="AX300" s="220"/>
      <c r="AY300" s="79"/>
      <c r="AZ300" s="38"/>
      <c r="BA300" s="39"/>
      <c r="BB300" s="38"/>
      <c r="BC300" s="39"/>
      <c r="BD300" s="38"/>
      <c r="BE300" s="39"/>
      <c r="BF300" s="38"/>
      <c r="BG300" s="39"/>
      <c r="BH300" s="38"/>
      <c r="BI300" s="42"/>
      <c r="BJ300" s="43"/>
      <c r="BK300" s="42"/>
      <c r="BL300" s="43"/>
      <c r="BM300" s="42"/>
      <c r="BN300" s="43"/>
      <c r="BO300" s="42"/>
      <c r="BP300" s="43"/>
      <c r="BQ300" s="42"/>
      <c r="BR300" s="221"/>
      <c r="BS300" s="78"/>
      <c r="BT300" s="78"/>
      <c r="BU300" s="78"/>
      <c r="BV300" s="78"/>
      <c r="BW300" s="78"/>
      <c r="BX300" s="78"/>
      <c r="BY300" s="78"/>
      <c r="BZ300" s="78"/>
      <c r="CA300" s="78"/>
      <c r="CB300" s="78"/>
      <c r="CC300" s="78"/>
      <c r="CD300" s="78"/>
      <c r="CE300" s="79"/>
    </row>
    <row r="301" spans="1:83" ht="34.5" customHeight="1" x14ac:dyDescent="0.2">
      <c r="A301" s="29">
        <f t="shared" si="0"/>
        <v>290</v>
      </c>
      <c r="B301" s="222"/>
      <c r="C301" s="79"/>
      <c r="D301" s="223"/>
      <c r="E301" s="78"/>
      <c r="F301" s="78"/>
      <c r="G301" s="78"/>
      <c r="H301" s="79"/>
      <c r="I301" s="218"/>
      <c r="J301" s="78"/>
      <c r="K301" s="78"/>
      <c r="L301" s="78"/>
      <c r="M301" s="78"/>
      <c r="N301" s="78"/>
      <c r="O301" s="78"/>
      <c r="P301" s="79"/>
      <c r="Q301" s="217"/>
      <c r="R301" s="78"/>
      <c r="S301" s="78"/>
      <c r="T301" s="78"/>
      <c r="U301" s="78"/>
      <c r="V301" s="78"/>
      <c r="W301" s="78"/>
      <c r="X301" s="78"/>
      <c r="Y301" s="78"/>
      <c r="Z301" s="79"/>
      <c r="AA301" s="218"/>
      <c r="AB301" s="78"/>
      <c r="AC301" s="78"/>
      <c r="AD301" s="79"/>
      <c r="AE301" s="217"/>
      <c r="AF301" s="78"/>
      <c r="AG301" s="78"/>
      <c r="AH301" s="79"/>
      <c r="AI301" s="218"/>
      <c r="AJ301" s="78"/>
      <c r="AK301" s="78"/>
      <c r="AL301" s="78"/>
      <c r="AM301" s="78"/>
      <c r="AN301" s="79"/>
      <c r="AO301" s="217"/>
      <c r="AP301" s="78"/>
      <c r="AQ301" s="79"/>
      <c r="AR301" s="218"/>
      <c r="AS301" s="78"/>
      <c r="AT301" s="79"/>
      <c r="AU301" s="219"/>
      <c r="AV301" s="78"/>
      <c r="AW301" s="79"/>
      <c r="AX301" s="220"/>
      <c r="AY301" s="79"/>
      <c r="AZ301" s="38"/>
      <c r="BA301" s="39"/>
      <c r="BB301" s="38"/>
      <c r="BC301" s="39"/>
      <c r="BD301" s="38"/>
      <c r="BE301" s="39"/>
      <c r="BF301" s="38"/>
      <c r="BG301" s="39"/>
      <c r="BH301" s="38"/>
      <c r="BI301" s="42"/>
      <c r="BJ301" s="43"/>
      <c r="BK301" s="42"/>
      <c r="BL301" s="43"/>
      <c r="BM301" s="42"/>
      <c r="BN301" s="43"/>
      <c r="BO301" s="42"/>
      <c r="BP301" s="43"/>
      <c r="BQ301" s="42"/>
      <c r="BR301" s="221"/>
      <c r="BS301" s="78"/>
      <c r="BT301" s="78"/>
      <c r="BU301" s="78"/>
      <c r="BV301" s="78"/>
      <c r="BW301" s="78"/>
      <c r="BX301" s="78"/>
      <c r="BY301" s="78"/>
      <c r="BZ301" s="78"/>
      <c r="CA301" s="78"/>
      <c r="CB301" s="78"/>
      <c r="CC301" s="78"/>
      <c r="CD301" s="78"/>
      <c r="CE301" s="79"/>
    </row>
    <row r="302" spans="1:83" ht="34.5" customHeight="1" x14ac:dyDescent="0.2">
      <c r="A302" s="29">
        <f t="shared" si="0"/>
        <v>291</v>
      </c>
      <c r="B302" s="222"/>
      <c r="C302" s="79"/>
      <c r="D302" s="223"/>
      <c r="E302" s="78"/>
      <c r="F302" s="78"/>
      <c r="G302" s="78"/>
      <c r="H302" s="79"/>
      <c r="I302" s="218"/>
      <c r="J302" s="78"/>
      <c r="K302" s="78"/>
      <c r="L302" s="78"/>
      <c r="M302" s="78"/>
      <c r="N302" s="78"/>
      <c r="O302" s="78"/>
      <c r="P302" s="79"/>
      <c r="Q302" s="217"/>
      <c r="R302" s="78"/>
      <c r="S302" s="78"/>
      <c r="T302" s="78"/>
      <c r="U302" s="78"/>
      <c r="V302" s="78"/>
      <c r="W302" s="78"/>
      <c r="X302" s="78"/>
      <c r="Y302" s="78"/>
      <c r="Z302" s="79"/>
      <c r="AA302" s="218"/>
      <c r="AB302" s="78"/>
      <c r="AC302" s="78"/>
      <c r="AD302" s="79"/>
      <c r="AE302" s="217"/>
      <c r="AF302" s="78"/>
      <c r="AG302" s="78"/>
      <c r="AH302" s="79"/>
      <c r="AI302" s="218"/>
      <c r="AJ302" s="78"/>
      <c r="AK302" s="78"/>
      <c r="AL302" s="78"/>
      <c r="AM302" s="78"/>
      <c r="AN302" s="79"/>
      <c r="AO302" s="217"/>
      <c r="AP302" s="78"/>
      <c r="AQ302" s="79"/>
      <c r="AR302" s="218"/>
      <c r="AS302" s="78"/>
      <c r="AT302" s="79"/>
      <c r="AU302" s="219"/>
      <c r="AV302" s="78"/>
      <c r="AW302" s="79"/>
      <c r="AX302" s="220"/>
      <c r="AY302" s="79"/>
      <c r="AZ302" s="38"/>
      <c r="BA302" s="39"/>
      <c r="BB302" s="38"/>
      <c r="BC302" s="39"/>
      <c r="BD302" s="38"/>
      <c r="BE302" s="39"/>
      <c r="BF302" s="38"/>
      <c r="BG302" s="39"/>
      <c r="BH302" s="38"/>
      <c r="BI302" s="42"/>
      <c r="BJ302" s="43"/>
      <c r="BK302" s="42"/>
      <c r="BL302" s="43"/>
      <c r="BM302" s="42"/>
      <c r="BN302" s="43"/>
      <c r="BO302" s="42"/>
      <c r="BP302" s="43"/>
      <c r="BQ302" s="42"/>
      <c r="BR302" s="221"/>
      <c r="BS302" s="78"/>
      <c r="BT302" s="78"/>
      <c r="BU302" s="78"/>
      <c r="BV302" s="78"/>
      <c r="BW302" s="78"/>
      <c r="BX302" s="78"/>
      <c r="BY302" s="78"/>
      <c r="BZ302" s="78"/>
      <c r="CA302" s="78"/>
      <c r="CB302" s="78"/>
      <c r="CC302" s="78"/>
      <c r="CD302" s="78"/>
      <c r="CE302" s="79"/>
    </row>
    <row r="303" spans="1:83" ht="34.5" customHeight="1" x14ac:dyDescent="0.2">
      <c r="A303" s="29">
        <f t="shared" si="0"/>
        <v>292</v>
      </c>
      <c r="B303" s="222"/>
      <c r="C303" s="79"/>
      <c r="D303" s="223"/>
      <c r="E303" s="78"/>
      <c r="F303" s="78"/>
      <c r="G303" s="78"/>
      <c r="H303" s="79"/>
      <c r="I303" s="218"/>
      <c r="J303" s="78"/>
      <c r="K303" s="78"/>
      <c r="L303" s="78"/>
      <c r="M303" s="78"/>
      <c r="N303" s="78"/>
      <c r="O303" s="78"/>
      <c r="P303" s="79"/>
      <c r="Q303" s="217"/>
      <c r="R303" s="78"/>
      <c r="S303" s="78"/>
      <c r="T303" s="78"/>
      <c r="U303" s="78"/>
      <c r="V303" s="78"/>
      <c r="W303" s="78"/>
      <c r="X303" s="78"/>
      <c r="Y303" s="78"/>
      <c r="Z303" s="79"/>
      <c r="AA303" s="218"/>
      <c r="AB303" s="78"/>
      <c r="AC303" s="78"/>
      <c r="AD303" s="79"/>
      <c r="AE303" s="217"/>
      <c r="AF303" s="78"/>
      <c r="AG303" s="78"/>
      <c r="AH303" s="79"/>
      <c r="AI303" s="218"/>
      <c r="AJ303" s="78"/>
      <c r="AK303" s="78"/>
      <c r="AL303" s="78"/>
      <c r="AM303" s="78"/>
      <c r="AN303" s="79"/>
      <c r="AO303" s="217"/>
      <c r="AP303" s="78"/>
      <c r="AQ303" s="79"/>
      <c r="AR303" s="218"/>
      <c r="AS303" s="78"/>
      <c r="AT303" s="79"/>
      <c r="AU303" s="219"/>
      <c r="AV303" s="78"/>
      <c r="AW303" s="79"/>
      <c r="AX303" s="220"/>
      <c r="AY303" s="79"/>
      <c r="AZ303" s="38"/>
      <c r="BA303" s="39"/>
      <c r="BB303" s="38"/>
      <c r="BC303" s="39"/>
      <c r="BD303" s="38"/>
      <c r="BE303" s="39"/>
      <c r="BF303" s="38"/>
      <c r="BG303" s="39"/>
      <c r="BH303" s="38"/>
      <c r="BI303" s="42"/>
      <c r="BJ303" s="43"/>
      <c r="BK303" s="42"/>
      <c r="BL303" s="43"/>
      <c r="BM303" s="42"/>
      <c r="BN303" s="43"/>
      <c r="BO303" s="42"/>
      <c r="BP303" s="43"/>
      <c r="BQ303" s="42"/>
      <c r="BR303" s="221"/>
      <c r="BS303" s="78"/>
      <c r="BT303" s="78"/>
      <c r="BU303" s="78"/>
      <c r="BV303" s="78"/>
      <c r="BW303" s="78"/>
      <c r="BX303" s="78"/>
      <c r="BY303" s="78"/>
      <c r="BZ303" s="78"/>
      <c r="CA303" s="78"/>
      <c r="CB303" s="78"/>
      <c r="CC303" s="78"/>
      <c r="CD303" s="78"/>
      <c r="CE303" s="79"/>
    </row>
    <row r="304" spans="1:83" ht="34.5" customHeight="1" x14ac:dyDescent="0.2">
      <c r="A304" s="29">
        <f t="shared" si="0"/>
        <v>293</v>
      </c>
      <c r="B304" s="222"/>
      <c r="C304" s="79"/>
      <c r="D304" s="223"/>
      <c r="E304" s="78"/>
      <c r="F304" s="78"/>
      <c r="G304" s="78"/>
      <c r="H304" s="79"/>
      <c r="I304" s="218"/>
      <c r="J304" s="78"/>
      <c r="K304" s="78"/>
      <c r="L304" s="78"/>
      <c r="M304" s="78"/>
      <c r="N304" s="78"/>
      <c r="O304" s="78"/>
      <c r="P304" s="79"/>
      <c r="Q304" s="217"/>
      <c r="R304" s="78"/>
      <c r="S304" s="78"/>
      <c r="T304" s="78"/>
      <c r="U304" s="78"/>
      <c r="V304" s="78"/>
      <c r="W304" s="78"/>
      <c r="X304" s="78"/>
      <c r="Y304" s="78"/>
      <c r="Z304" s="79"/>
      <c r="AA304" s="218"/>
      <c r="AB304" s="78"/>
      <c r="AC304" s="78"/>
      <c r="AD304" s="79"/>
      <c r="AE304" s="217"/>
      <c r="AF304" s="78"/>
      <c r="AG304" s="78"/>
      <c r="AH304" s="79"/>
      <c r="AI304" s="218"/>
      <c r="AJ304" s="78"/>
      <c r="AK304" s="78"/>
      <c r="AL304" s="78"/>
      <c r="AM304" s="78"/>
      <c r="AN304" s="79"/>
      <c r="AO304" s="217"/>
      <c r="AP304" s="78"/>
      <c r="AQ304" s="79"/>
      <c r="AR304" s="218"/>
      <c r="AS304" s="78"/>
      <c r="AT304" s="79"/>
      <c r="AU304" s="219"/>
      <c r="AV304" s="78"/>
      <c r="AW304" s="79"/>
      <c r="AX304" s="220"/>
      <c r="AY304" s="79"/>
      <c r="AZ304" s="38"/>
      <c r="BA304" s="39"/>
      <c r="BB304" s="38"/>
      <c r="BC304" s="39"/>
      <c r="BD304" s="38"/>
      <c r="BE304" s="39"/>
      <c r="BF304" s="38"/>
      <c r="BG304" s="39"/>
      <c r="BH304" s="38"/>
      <c r="BI304" s="42"/>
      <c r="BJ304" s="43"/>
      <c r="BK304" s="42"/>
      <c r="BL304" s="43"/>
      <c r="BM304" s="42"/>
      <c r="BN304" s="43"/>
      <c r="BO304" s="42"/>
      <c r="BP304" s="43"/>
      <c r="BQ304" s="42"/>
      <c r="BR304" s="221"/>
      <c r="BS304" s="78"/>
      <c r="BT304" s="78"/>
      <c r="BU304" s="78"/>
      <c r="BV304" s="78"/>
      <c r="BW304" s="78"/>
      <c r="BX304" s="78"/>
      <c r="BY304" s="78"/>
      <c r="BZ304" s="78"/>
      <c r="CA304" s="78"/>
      <c r="CB304" s="78"/>
      <c r="CC304" s="78"/>
      <c r="CD304" s="78"/>
      <c r="CE304" s="79"/>
    </row>
    <row r="305" spans="1:83" ht="34.5" customHeight="1" x14ac:dyDescent="0.2">
      <c r="A305" s="29">
        <f t="shared" si="0"/>
        <v>294</v>
      </c>
      <c r="B305" s="222"/>
      <c r="C305" s="79"/>
      <c r="D305" s="223"/>
      <c r="E305" s="78"/>
      <c r="F305" s="78"/>
      <c r="G305" s="78"/>
      <c r="H305" s="79"/>
      <c r="I305" s="218"/>
      <c r="J305" s="78"/>
      <c r="K305" s="78"/>
      <c r="L305" s="78"/>
      <c r="M305" s="78"/>
      <c r="N305" s="78"/>
      <c r="O305" s="78"/>
      <c r="P305" s="79"/>
      <c r="Q305" s="217"/>
      <c r="R305" s="78"/>
      <c r="S305" s="78"/>
      <c r="T305" s="78"/>
      <c r="U305" s="78"/>
      <c r="V305" s="78"/>
      <c r="W305" s="78"/>
      <c r="X305" s="78"/>
      <c r="Y305" s="78"/>
      <c r="Z305" s="79"/>
      <c r="AA305" s="218"/>
      <c r="AB305" s="78"/>
      <c r="AC305" s="78"/>
      <c r="AD305" s="79"/>
      <c r="AE305" s="217"/>
      <c r="AF305" s="78"/>
      <c r="AG305" s="78"/>
      <c r="AH305" s="79"/>
      <c r="AI305" s="218"/>
      <c r="AJ305" s="78"/>
      <c r="AK305" s="78"/>
      <c r="AL305" s="78"/>
      <c r="AM305" s="78"/>
      <c r="AN305" s="79"/>
      <c r="AO305" s="217"/>
      <c r="AP305" s="78"/>
      <c r="AQ305" s="79"/>
      <c r="AR305" s="218"/>
      <c r="AS305" s="78"/>
      <c r="AT305" s="79"/>
      <c r="AU305" s="219"/>
      <c r="AV305" s="78"/>
      <c r="AW305" s="79"/>
      <c r="AX305" s="220"/>
      <c r="AY305" s="79"/>
      <c r="AZ305" s="38"/>
      <c r="BA305" s="39"/>
      <c r="BB305" s="38"/>
      <c r="BC305" s="39"/>
      <c r="BD305" s="38"/>
      <c r="BE305" s="39"/>
      <c r="BF305" s="38"/>
      <c r="BG305" s="39"/>
      <c r="BH305" s="38"/>
      <c r="BI305" s="42"/>
      <c r="BJ305" s="43"/>
      <c r="BK305" s="42"/>
      <c r="BL305" s="43"/>
      <c r="BM305" s="42"/>
      <c r="BN305" s="43"/>
      <c r="BO305" s="42"/>
      <c r="BP305" s="43"/>
      <c r="BQ305" s="42"/>
      <c r="BR305" s="221"/>
      <c r="BS305" s="78"/>
      <c r="BT305" s="78"/>
      <c r="BU305" s="78"/>
      <c r="BV305" s="78"/>
      <c r="BW305" s="78"/>
      <c r="BX305" s="78"/>
      <c r="BY305" s="78"/>
      <c r="BZ305" s="78"/>
      <c r="CA305" s="78"/>
      <c r="CB305" s="78"/>
      <c r="CC305" s="78"/>
      <c r="CD305" s="78"/>
      <c r="CE305" s="79"/>
    </row>
    <row r="306" spans="1:83" ht="34.5" customHeight="1" x14ac:dyDescent="0.2">
      <c r="A306" s="29">
        <f t="shared" si="0"/>
        <v>295</v>
      </c>
      <c r="B306" s="222"/>
      <c r="C306" s="79"/>
      <c r="D306" s="223"/>
      <c r="E306" s="78"/>
      <c r="F306" s="78"/>
      <c r="G306" s="78"/>
      <c r="H306" s="79"/>
      <c r="I306" s="218"/>
      <c r="J306" s="78"/>
      <c r="K306" s="78"/>
      <c r="L306" s="78"/>
      <c r="M306" s="78"/>
      <c r="N306" s="78"/>
      <c r="O306" s="78"/>
      <c r="P306" s="79"/>
      <c r="Q306" s="217"/>
      <c r="R306" s="78"/>
      <c r="S306" s="78"/>
      <c r="T306" s="78"/>
      <c r="U306" s="78"/>
      <c r="V306" s="78"/>
      <c r="W306" s="78"/>
      <c r="X306" s="78"/>
      <c r="Y306" s="78"/>
      <c r="Z306" s="79"/>
      <c r="AA306" s="218"/>
      <c r="AB306" s="78"/>
      <c r="AC306" s="78"/>
      <c r="AD306" s="79"/>
      <c r="AE306" s="217"/>
      <c r="AF306" s="78"/>
      <c r="AG306" s="78"/>
      <c r="AH306" s="79"/>
      <c r="AI306" s="218"/>
      <c r="AJ306" s="78"/>
      <c r="AK306" s="78"/>
      <c r="AL306" s="78"/>
      <c r="AM306" s="78"/>
      <c r="AN306" s="79"/>
      <c r="AO306" s="217"/>
      <c r="AP306" s="78"/>
      <c r="AQ306" s="79"/>
      <c r="AR306" s="218"/>
      <c r="AS306" s="78"/>
      <c r="AT306" s="79"/>
      <c r="AU306" s="219"/>
      <c r="AV306" s="78"/>
      <c r="AW306" s="79"/>
      <c r="AX306" s="220"/>
      <c r="AY306" s="79"/>
      <c r="AZ306" s="38"/>
      <c r="BA306" s="39"/>
      <c r="BB306" s="38"/>
      <c r="BC306" s="39"/>
      <c r="BD306" s="38"/>
      <c r="BE306" s="39"/>
      <c r="BF306" s="38"/>
      <c r="BG306" s="39"/>
      <c r="BH306" s="38"/>
      <c r="BI306" s="42"/>
      <c r="BJ306" s="43"/>
      <c r="BK306" s="42"/>
      <c r="BL306" s="43"/>
      <c r="BM306" s="42"/>
      <c r="BN306" s="43"/>
      <c r="BO306" s="42"/>
      <c r="BP306" s="43"/>
      <c r="BQ306" s="42"/>
      <c r="BR306" s="221"/>
      <c r="BS306" s="78"/>
      <c r="BT306" s="78"/>
      <c r="BU306" s="78"/>
      <c r="BV306" s="78"/>
      <c r="BW306" s="78"/>
      <c r="BX306" s="78"/>
      <c r="BY306" s="78"/>
      <c r="BZ306" s="78"/>
      <c r="CA306" s="78"/>
      <c r="CB306" s="78"/>
      <c r="CC306" s="78"/>
      <c r="CD306" s="78"/>
      <c r="CE306" s="79"/>
    </row>
    <row r="307" spans="1:83" ht="34.5" customHeight="1" x14ac:dyDescent="0.2">
      <c r="A307" s="29">
        <f t="shared" si="0"/>
        <v>296</v>
      </c>
      <c r="B307" s="222"/>
      <c r="C307" s="79"/>
      <c r="D307" s="223"/>
      <c r="E307" s="78"/>
      <c r="F307" s="78"/>
      <c r="G307" s="78"/>
      <c r="H307" s="79"/>
      <c r="I307" s="218"/>
      <c r="J307" s="78"/>
      <c r="K307" s="78"/>
      <c r="L307" s="78"/>
      <c r="M307" s="78"/>
      <c r="N307" s="78"/>
      <c r="O307" s="78"/>
      <c r="P307" s="79"/>
      <c r="Q307" s="217"/>
      <c r="R307" s="78"/>
      <c r="S307" s="78"/>
      <c r="T307" s="78"/>
      <c r="U307" s="78"/>
      <c r="V307" s="78"/>
      <c r="W307" s="78"/>
      <c r="X307" s="78"/>
      <c r="Y307" s="78"/>
      <c r="Z307" s="79"/>
      <c r="AA307" s="218"/>
      <c r="AB307" s="78"/>
      <c r="AC307" s="78"/>
      <c r="AD307" s="79"/>
      <c r="AE307" s="217"/>
      <c r="AF307" s="78"/>
      <c r="AG307" s="78"/>
      <c r="AH307" s="79"/>
      <c r="AI307" s="218"/>
      <c r="AJ307" s="78"/>
      <c r="AK307" s="78"/>
      <c r="AL307" s="78"/>
      <c r="AM307" s="78"/>
      <c r="AN307" s="79"/>
      <c r="AO307" s="217"/>
      <c r="AP307" s="78"/>
      <c r="AQ307" s="79"/>
      <c r="AR307" s="218"/>
      <c r="AS307" s="78"/>
      <c r="AT307" s="79"/>
      <c r="AU307" s="219"/>
      <c r="AV307" s="78"/>
      <c r="AW307" s="79"/>
      <c r="AX307" s="220"/>
      <c r="AY307" s="79"/>
      <c r="AZ307" s="38"/>
      <c r="BA307" s="39"/>
      <c r="BB307" s="38"/>
      <c r="BC307" s="39"/>
      <c r="BD307" s="38"/>
      <c r="BE307" s="39"/>
      <c r="BF307" s="38"/>
      <c r="BG307" s="39"/>
      <c r="BH307" s="38"/>
      <c r="BI307" s="42"/>
      <c r="BJ307" s="43"/>
      <c r="BK307" s="42"/>
      <c r="BL307" s="43"/>
      <c r="BM307" s="42"/>
      <c r="BN307" s="43"/>
      <c r="BO307" s="42"/>
      <c r="BP307" s="43"/>
      <c r="BQ307" s="42"/>
      <c r="BR307" s="221"/>
      <c r="BS307" s="78"/>
      <c r="BT307" s="78"/>
      <c r="BU307" s="78"/>
      <c r="BV307" s="78"/>
      <c r="BW307" s="78"/>
      <c r="BX307" s="78"/>
      <c r="BY307" s="78"/>
      <c r="BZ307" s="78"/>
      <c r="CA307" s="78"/>
      <c r="CB307" s="78"/>
      <c r="CC307" s="78"/>
      <c r="CD307" s="78"/>
      <c r="CE307" s="79"/>
    </row>
    <row r="308" spans="1:83" ht="34.5" customHeight="1" x14ac:dyDescent="0.2">
      <c r="A308" s="29">
        <f t="shared" si="0"/>
        <v>297</v>
      </c>
      <c r="B308" s="222"/>
      <c r="C308" s="79"/>
      <c r="D308" s="223"/>
      <c r="E308" s="78"/>
      <c r="F308" s="78"/>
      <c r="G308" s="78"/>
      <c r="H308" s="79"/>
      <c r="I308" s="218"/>
      <c r="J308" s="78"/>
      <c r="K308" s="78"/>
      <c r="L308" s="78"/>
      <c r="M308" s="78"/>
      <c r="N308" s="78"/>
      <c r="O308" s="78"/>
      <c r="P308" s="79"/>
      <c r="Q308" s="217"/>
      <c r="R308" s="78"/>
      <c r="S308" s="78"/>
      <c r="T308" s="78"/>
      <c r="U308" s="78"/>
      <c r="V308" s="78"/>
      <c r="W308" s="78"/>
      <c r="X308" s="78"/>
      <c r="Y308" s="78"/>
      <c r="Z308" s="79"/>
      <c r="AA308" s="218"/>
      <c r="AB308" s="78"/>
      <c r="AC308" s="78"/>
      <c r="AD308" s="79"/>
      <c r="AE308" s="217"/>
      <c r="AF308" s="78"/>
      <c r="AG308" s="78"/>
      <c r="AH308" s="79"/>
      <c r="AI308" s="218"/>
      <c r="AJ308" s="78"/>
      <c r="AK308" s="78"/>
      <c r="AL308" s="78"/>
      <c r="AM308" s="78"/>
      <c r="AN308" s="79"/>
      <c r="AO308" s="217"/>
      <c r="AP308" s="78"/>
      <c r="AQ308" s="79"/>
      <c r="AR308" s="218"/>
      <c r="AS308" s="78"/>
      <c r="AT308" s="79"/>
      <c r="AU308" s="219"/>
      <c r="AV308" s="78"/>
      <c r="AW308" s="79"/>
      <c r="AX308" s="220"/>
      <c r="AY308" s="79"/>
      <c r="AZ308" s="38"/>
      <c r="BA308" s="39"/>
      <c r="BB308" s="38"/>
      <c r="BC308" s="39"/>
      <c r="BD308" s="38"/>
      <c r="BE308" s="39"/>
      <c r="BF308" s="38"/>
      <c r="BG308" s="39"/>
      <c r="BH308" s="38"/>
      <c r="BI308" s="42"/>
      <c r="BJ308" s="43"/>
      <c r="BK308" s="42"/>
      <c r="BL308" s="43"/>
      <c r="BM308" s="42"/>
      <c r="BN308" s="43"/>
      <c r="BO308" s="42"/>
      <c r="BP308" s="43"/>
      <c r="BQ308" s="42"/>
      <c r="BR308" s="221"/>
      <c r="BS308" s="78"/>
      <c r="BT308" s="78"/>
      <c r="BU308" s="78"/>
      <c r="BV308" s="78"/>
      <c r="BW308" s="78"/>
      <c r="BX308" s="78"/>
      <c r="BY308" s="78"/>
      <c r="BZ308" s="78"/>
      <c r="CA308" s="78"/>
      <c r="CB308" s="78"/>
      <c r="CC308" s="78"/>
      <c r="CD308" s="78"/>
      <c r="CE308" s="79"/>
    </row>
    <row r="309" spans="1:83" ht="34.5" customHeight="1" x14ac:dyDescent="0.2">
      <c r="A309" s="29">
        <f t="shared" si="0"/>
        <v>298</v>
      </c>
      <c r="B309" s="222"/>
      <c r="C309" s="79"/>
      <c r="D309" s="223"/>
      <c r="E309" s="78"/>
      <c r="F309" s="78"/>
      <c r="G309" s="78"/>
      <c r="H309" s="79"/>
      <c r="I309" s="218"/>
      <c r="J309" s="78"/>
      <c r="K309" s="78"/>
      <c r="L309" s="78"/>
      <c r="M309" s="78"/>
      <c r="N309" s="78"/>
      <c r="O309" s="78"/>
      <c r="P309" s="79"/>
      <c r="Q309" s="217"/>
      <c r="R309" s="78"/>
      <c r="S309" s="78"/>
      <c r="T309" s="78"/>
      <c r="U309" s="78"/>
      <c r="V309" s="78"/>
      <c r="W309" s="78"/>
      <c r="X309" s="78"/>
      <c r="Y309" s="78"/>
      <c r="Z309" s="79"/>
      <c r="AA309" s="218"/>
      <c r="AB309" s="78"/>
      <c r="AC309" s="78"/>
      <c r="AD309" s="79"/>
      <c r="AE309" s="217"/>
      <c r="AF309" s="78"/>
      <c r="AG309" s="78"/>
      <c r="AH309" s="79"/>
      <c r="AI309" s="218"/>
      <c r="AJ309" s="78"/>
      <c r="AK309" s="78"/>
      <c r="AL309" s="78"/>
      <c r="AM309" s="78"/>
      <c r="AN309" s="79"/>
      <c r="AO309" s="217"/>
      <c r="AP309" s="78"/>
      <c r="AQ309" s="79"/>
      <c r="AR309" s="218"/>
      <c r="AS309" s="78"/>
      <c r="AT309" s="79"/>
      <c r="AU309" s="219"/>
      <c r="AV309" s="78"/>
      <c r="AW309" s="79"/>
      <c r="AX309" s="220"/>
      <c r="AY309" s="79"/>
      <c r="AZ309" s="38"/>
      <c r="BA309" s="39"/>
      <c r="BB309" s="38"/>
      <c r="BC309" s="39"/>
      <c r="BD309" s="38"/>
      <c r="BE309" s="39"/>
      <c r="BF309" s="38"/>
      <c r="BG309" s="39"/>
      <c r="BH309" s="38"/>
      <c r="BI309" s="42"/>
      <c r="BJ309" s="43"/>
      <c r="BK309" s="42"/>
      <c r="BL309" s="43"/>
      <c r="BM309" s="42"/>
      <c r="BN309" s="43"/>
      <c r="BO309" s="42"/>
      <c r="BP309" s="43"/>
      <c r="BQ309" s="42"/>
      <c r="BR309" s="221"/>
      <c r="BS309" s="78"/>
      <c r="BT309" s="78"/>
      <c r="BU309" s="78"/>
      <c r="BV309" s="78"/>
      <c r="BW309" s="78"/>
      <c r="BX309" s="78"/>
      <c r="BY309" s="78"/>
      <c r="BZ309" s="78"/>
      <c r="CA309" s="78"/>
      <c r="CB309" s="78"/>
      <c r="CC309" s="78"/>
      <c r="CD309" s="78"/>
      <c r="CE309" s="79"/>
    </row>
    <row r="310" spans="1:83" ht="34.5" customHeight="1" x14ac:dyDescent="0.2">
      <c r="A310" s="29">
        <f t="shared" si="0"/>
        <v>299</v>
      </c>
      <c r="B310" s="222"/>
      <c r="C310" s="79"/>
      <c r="D310" s="223"/>
      <c r="E310" s="78"/>
      <c r="F310" s="78"/>
      <c r="G310" s="78"/>
      <c r="H310" s="79"/>
      <c r="I310" s="218"/>
      <c r="J310" s="78"/>
      <c r="K310" s="78"/>
      <c r="L310" s="78"/>
      <c r="M310" s="78"/>
      <c r="N310" s="78"/>
      <c r="O310" s="78"/>
      <c r="P310" s="79"/>
      <c r="Q310" s="217"/>
      <c r="R310" s="78"/>
      <c r="S310" s="78"/>
      <c r="T310" s="78"/>
      <c r="U310" s="78"/>
      <c r="V310" s="78"/>
      <c r="W310" s="78"/>
      <c r="X310" s="78"/>
      <c r="Y310" s="78"/>
      <c r="Z310" s="79"/>
      <c r="AA310" s="218"/>
      <c r="AB310" s="78"/>
      <c r="AC310" s="78"/>
      <c r="AD310" s="79"/>
      <c r="AE310" s="217"/>
      <c r="AF310" s="78"/>
      <c r="AG310" s="78"/>
      <c r="AH310" s="79"/>
      <c r="AI310" s="218"/>
      <c r="AJ310" s="78"/>
      <c r="AK310" s="78"/>
      <c r="AL310" s="78"/>
      <c r="AM310" s="78"/>
      <c r="AN310" s="79"/>
      <c r="AO310" s="217"/>
      <c r="AP310" s="78"/>
      <c r="AQ310" s="79"/>
      <c r="AR310" s="218"/>
      <c r="AS310" s="78"/>
      <c r="AT310" s="79"/>
      <c r="AU310" s="219"/>
      <c r="AV310" s="78"/>
      <c r="AW310" s="79"/>
      <c r="AX310" s="220"/>
      <c r="AY310" s="79"/>
      <c r="AZ310" s="38"/>
      <c r="BA310" s="39"/>
      <c r="BB310" s="38"/>
      <c r="BC310" s="39"/>
      <c r="BD310" s="38"/>
      <c r="BE310" s="39"/>
      <c r="BF310" s="38"/>
      <c r="BG310" s="39"/>
      <c r="BH310" s="38"/>
      <c r="BI310" s="42"/>
      <c r="BJ310" s="43"/>
      <c r="BK310" s="42"/>
      <c r="BL310" s="43"/>
      <c r="BM310" s="42"/>
      <c r="BN310" s="43"/>
      <c r="BO310" s="42"/>
      <c r="BP310" s="43"/>
      <c r="BQ310" s="42"/>
      <c r="BR310" s="221"/>
      <c r="BS310" s="78"/>
      <c r="BT310" s="78"/>
      <c r="BU310" s="78"/>
      <c r="BV310" s="78"/>
      <c r="BW310" s="78"/>
      <c r="BX310" s="78"/>
      <c r="BY310" s="78"/>
      <c r="BZ310" s="78"/>
      <c r="CA310" s="78"/>
      <c r="CB310" s="78"/>
      <c r="CC310" s="78"/>
      <c r="CD310" s="78"/>
      <c r="CE310" s="79"/>
    </row>
    <row r="311" spans="1:83" ht="34.5" customHeight="1" x14ac:dyDescent="0.2">
      <c r="A311" s="29">
        <f t="shared" si="0"/>
        <v>300</v>
      </c>
      <c r="B311" s="222"/>
      <c r="C311" s="79"/>
      <c r="D311" s="223"/>
      <c r="E311" s="78"/>
      <c r="F311" s="78"/>
      <c r="G311" s="78"/>
      <c r="H311" s="79"/>
      <c r="I311" s="218"/>
      <c r="J311" s="78"/>
      <c r="K311" s="78"/>
      <c r="L311" s="78"/>
      <c r="M311" s="78"/>
      <c r="N311" s="78"/>
      <c r="O311" s="78"/>
      <c r="P311" s="79"/>
      <c r="Q311" s="217"/>
      <c r="R311" s="78"/>
      <c r="S311" s="78"/>
      <c r="T311" s="78"/>
      <c r="U311" s="78"/>
      <c r="V311" s="78"/>
      <c r="W311" s="78"/>
      <c r="X311" s="78"/>
      <c r="Y311" s="78"/>
      <c r="Z311" s="79"/>
      <c r="AA311" s="218"/>
      <c r="AB311" s="78"/>
      <c r="AC311" s="78"/>
      <c r="AD311" s="79"/>
      <c r="AE311" s="217"/>
      <c r="AF311" s="78"/>
      <c r="AG311" s="78"/>
      <c r="AH311" s="79"/>
      <c r="AI311" s="218"/>
      <c r="AJ311" s="78"/>
      <c r="AK311" s="78"/>
      <c r="AL311" s="78"/>
      <c r="AM311" s="78"/>
      <c r="AN311" s="79"/>
      <c r="AO311" s="217"/>
      <c r="AP311" s="78"/>
      <c r="AQ311" s="79"/>
      <c r="AR311" s="218"/>
      <c r="AS311" s="78"/>
      <c r="AT311" s="79"/>
      <c r="AU311" s="219"/>
      <c r="AV311" s="78"/>
      <c r="AW311" s="79"/>
      <c r="AX311" s="220"/>
      <c r="AY311" s="79"/>
      <c r="AZ311" s="38"/>
      <c r="BA311" s="39"/>
      <c r="BB311" s="38"/>
      <c r="BC311" s="39"/>
      <c r="BD311" s="38"/>
      <c r="BE311" s="39"/>
      <c r="BF311" s="38"/>
      <c r="BG311" s="39"/>
      <c r="BH311" s="38"/>
      <c r="BI311" s="42"/>
      <c r="BJ311" s="43"/>
      <c r="BK311" s="42"/>
      <c r="BL311" s="43"/>
      <c r="BM311" s="42"/>
      <c r="BN311" s="43"/>
      <c r="BO311" s="42"/>
      <c r="BP311" s="43"/>
      <c r="BQ311" s="42"/>
      <c r="BR311" s="221"/>
      <c r="BS311" s="78"/>
      <c r="BT311" s="78"/>
      <c r="BU311" s="78"/>
      <c r="BV311" s="78"/>
      <c r="BW311" s="78"/>
      <c r="BX311" s="78"/>
      <c r="BY311" s="78"/>
      <c r="BZ311" s="78"/>
      <c r="CA311" s="78"/>
      <c r="CB311" s="78"/>
      <c r="CC311" s="78"/>
      <c r="CD311" s="78"/>
      <c r="CE311" s="79"/>
    </row>
    <row r="312" spans="1:83" ht="34.5" customHeight="1" x14ac:dyDescent="0.2">
      <c r="A312" s="29">
        <f t="shared" si="0"/>
        <v>301</v>
      </c>
      <c r="B312" s="222"/>
      <c r="C312" s="79"/>
      <c r="D312" s="223"/>
      <c r="E312" s="78"/>
      <c r="F312" s="78"/>
      <c r="G312" s="78"/>
      <c r="H312" s="79"/>
      <c r="I312" s="218"/>
      <c r="J312" s="78"/>
      <c r="K312" s="78"/>
      <c r="L312" s="78"/>
      <c r="M312" s="78"/>
      <c r="N312" s="78"/>
      <c r="O312" s="78"/>
      <c r="P312" s="79"/>
      <c r="Q312" s="217"/>
      <c r="R312" s="78"/>
      <c r="S312" s="78"/>
      <c r="T312" s="78"/>
      <c r="U312" s="78"/>
      <c r="V312" s="78"/>
      <c r="W312" s="78"/>
      <c r="X312" s="78"/>
      <c r="Y312" s="78"/>
      <c r="Z312" s="79"/>
      <c r="AA312" s="218"/>
      <c r="AB312" s="78"/>
      <c r="AC312" s="78"/>
      <c r="AD312" s="79"/>
      <c r="AE312" s="217"/>
      <c r="AF312" s="78"/>
      <c r="AG312" s="78"/>
      <c r="AH312" s="79"/>
      <c r="AI312" s="218"/>
      <c r="AJ312" s="78"/>
      <c r="AK312" s="78"/>
      <c r="AL312" s="78"/>
      <c r="AM312" s="78"/>
      <c r="AN312" s="79"/>
      <c r="AO312" s="217"/>
      <c r="AP312" s="78"/>
      <c r="AQ312" s="79"/>
      <c r="AR312" s="218"/>
      <c r="AS312" s="78"/>
      <c r="AT312" s="79"/>
      <c r="AU312" s="219"/>
      <c r="AV312" s="78"/>
      <c r="AW312" s="79"/>
      <c r="AX312" s="220"/>
      <c r="AY312" s="79"/>
      <c r="AZ312" s="38"/>
      <c r="BA312" s="39"/>
      <c r="BB312" s="38"/>
      <c r="BC312" s="39"/>
      <c r="BD312" s="38"/>
      <c r="BE312" s="39"/>
      <c r="BF312" s="38"/>
      <c r="BG312" s="39"/>
      <c r="BH312" s="38"/>
      <c r="BI312" s="42"/>
      <c r="BJ312" s="43"/>
      <c r="BK312" s="42"/>
      <c r="BL312" s="43"/>
      <c r="BM312" s="42"/>
      <c r="BN312" s="43"/>
      <c r="BO312" s="42"/>
      <c r="BP312" s="43"/>
      <c r="BQ312" s="42"/>
      <c r="BR312" s="221"/>
      <c r="BS312" s="78"/>
      <c r="BT312" s="78"/>
      <c r="BU312" s="78"/>
      <c r="BV312" s="78"/>
      <c r="BW312" s="78"/>
      <c r="BX312" s="78"/>
      <c r="BY312" s="78"/>
      <c r="BZ312" s="78"/>
      <c r="CA312" s="78"/>
      <c r="CB312" s="78"/>
      <c r="CC312" s="78"/>
      <c r="CD312" s="78"/>
      <c r="CE312" s="79"/>
    </row>
    <row r="313" spans="1:83" ht="34.5" customHeight="1" x14ac:dyDescent="0.2">
      <c r="A313" s="29">
        <f t="shared" si="0"/>
        <v>302</v>
      </c>
      <c r="B313" s="222"/>
      <c r="C313" s="79"/>
      <c r="D313" s="223"/>
      <c r="E313" s="78"/>
      <c r="F313" s="78"/>
      <c r="G313" s="78"/>
      <c r="H313" s="79"/>
      <c r="I313" s="218"/>
      <c r="J313" s="78"/>
      <c r="K313" s="78"/>
      <c r="L313" s="78"/>
      <c r="M313" s="78"/>
      <c r="N313" s="78"/>
      <c r="O313" s="78"/>
      <c r="P313" s="79"/>
      <c r="Q313" s="217"/>
      <c r="R313" s="78"/>
      <c r="S313" s="78"/>
      <c r="T313" s="78"/>
      <c r="U313" s="78"/>
      <c r="V313" s="78"/>
      <c r="W313" s="78"/>
      <c r="X313" s="78"/>
      <c r="Y313" s="78"/>
      <c r="Z313" s="79"/>
      <c r="AA313" s="218"/>
      <c r="AB313" s="78"/>
      <c r="AC313" s="78"/>
      <c r="AD313" s="79"/>
      <c r="AE313" s="217"/>
      <c r="AF313" s="78"/>
      <c r="AG313" s="78"/>
      <c r="AH313" s="79"/>
      <c r="AI313" s="218"/>
      <c r="AJ313" s="78"/>
      <c r="AK313" s="78"/>
      <c r="AL313" s="78"/>
      <c r="AM313" s="78"/>
      <c r="AN313" s="79"/>
      <c r="AO313" s="217"/>
      <c r="AP313" s="78"/>
      <c r="AQ313" s="79"/>
      <c r="AR313" s="218"/>
      <c r="AS313" s="78"/>
      <c r="AT313" s="79"/>
      <c r="AU313" s="219"/>
      <c r="AV313" s="78"/>
      <c r="AW313" s="79"/>
      <c r="AX313" s="220"/>
      <c r="AY313" s="79"/>
      <c r="AZ313" s="38"/>
      <c r="BA313" s="39"/>
      <c r="BB313" s="38"/>
      <c r="BC313" s="39"/>
      <c r="BD313" s="38"/>
      <c r="BE313" s="39"/>
      <c r="BF313" s="38"/>
      <c r="BG313" s="39"/>
      <c r="BH313" s="38"/>
      <c r="BI313" s="42"/>
      <c r="BJ313" s="43"/>
      <c r="BK313" s="42"/>
      <c r="BL313" s="43"/>
      <c r="BM313" s="42"/>
      <c r="BN313" s="43"/>
      <c r="BO313" s="42"/>
      <c r="BP313" s="43"/>
      <c r="BQ313" s="42"/>
      <c r="BR313" s="221"/>
      <c r="BS313" s="78"/>
      <c r="BT313" s="78"/>
      <c r="BU313" s="78"/>
      <c r="BV313" s="78"/>
      <c r="BW313" s="78"/>
      <c r="BX313" s="78"/>
      <c r="BY313" s="78"/>
      <c r="BZ313" s="78"/>
      <c r="CA313" s="78"/>
      <c r="CB313" s="78"/>
      <c r="CC313" s="78"/>
      <c r="CD313" s="78"/>
      <c r="CE313" s="79"/>
    </row>
    <row r="314" spans="1:83" ht="34.5" customHeight="1" x14ac:dyDescent="0.2">
      <c r="A314" s="29">
        <f t="shared" si="0"/>
        <v>303</v>
      </c>
      <c r="B314" s="222"/>
      <c r="C314" s="79"/>
      <c r="D314" s="223"/>
      <c r="E314" s="78"/>
      <c r="F314" s="78"/>
      <c r="G314" s="78"/>
      <c r="H314" s="79"/>
      <c r="I314" s="218"/>
      <c r="J314" s="78"/>
      <c r="K314" s="78"/>
      <c r="L314" s="78"/>
      <c r="M314" s="78"/>
      <c r="N314" s="78"/>
      <c r="O314" s="78"/>
      <c r="P314" s="79"/>
      <c r="Q314" s="217"/>
      <c r="R314" s="78"/>
      <c r="S314" s="78"/>
      <c r="T314" s="78"/>
      <c r="U314" s="78"/>
      <c r="V314" s="78"/>
      <c r="W314" s="78"/>
      <c r="X314" s="78"/>
      <c r="Y314" s="78"/>
      <c r="Z314" s="79"/>
      <c r="AA314" s="218"/>
      <c r="AB314" s="78"/>
      <c r="AC314" s="78"/>
      <c r="AD314" s="79"/>
      <c r="AE314" s="217"/>
      <c r="AF314" s="78"/>
      <c r="AG314" s="78"/>
      <c r="AH314" s="79"/>
      <c r="AI314" s="218"/>
      <c r="AJ314" s="78"/>
      <c r="AK314" s="78"/>
      <c r="AL314" s="78"/>
      <c r="AM314" s="78"/>
      <c r="AN314" s="79"/>
      <c r="AO314" s="217"/>
      <c r="AP314" s="78"/>
      <c r="AQ314" s="79"/>
      <c r="AR314" s="218"/>
      <c r="AS314" s="78"/>
      <c r="AT314" s="79"/>
      <c r="AU314" s="219"/>
      <c r="AV314" s="78"/>
      <c r="AW314" s="79"/>
      <c r="AX314" s="220"/>
      <c r="AY314" s="79"/>
      <c r="AZ314" s="38"/>
      <c r="BA314" s="39"/>
      <c r="BB314" s="38"/>
      <c r="BC314" s="39"/>
      <c r="BD314" s="38"/>
      <c r="BE314" s="39"/>
      <c r="BF314" s="38"/>
      <c r="BG314" s="39"/>
      <c r="BH314" s="38"/>
      <c r="BI314" s="42"/>
      <c r="BJ314" s="43"/>
      <c r="BK314" s="42"/>
      <c r="BL314" s="43"/>
      <c r="BM314" s="42"/>
      <c r="BN314" s="43"/>
      <c r="BO314" s="42"/>
      <c r="BP314" s="43"/>
      <c r="BQ314" s="42"/>
      <c r="BR314" s="221"/>
      <c r="BS314" s="78"/>
      <c r="BT314" s="78"/>
      <c r="BU314" s="78"/>
      <c r="BV314" s="78"/>
      <c r="BW314" s="78"/>
      <c r="BX314" s="78"/>
      <c r="BY314" s="78"/>
      <c r="BZ314" s="78"/>
      <c r="CA314" s="78"/>
      <c r="CB314" s="78"/>
      <c r="CC314" s="78"/>
      <c r="CD314" s="78"/>
      <c r="CE314" s="79"/>
    </row>
    <row r="315" spans="1:83" ht="34.5" customHeight="1" x14ac:dyDescent="0.2">
      <c r="A315" s="29">
        <f t="shared" si="0"/>
        <v>304</v>
      </c>
      <c r="B315" s="222"/>
      <c r="C315" s="79"/>
      <c r="D315" s="223"/>
      <c r="E315" s="78"/>
      <c r="F315" s="78"/>
      <c r="G315" s="78"/>
      <c r="H315" s="79"/>
      <c r="I315" s="218"/>
      <c r="J315" s="78"/>
      <c r="K315" s="78"/>
      <c r="L315" s="78"/>
      <c r="M315" s="78"/>
      <c r="N315" s="78"/>
      <c r="O315" s="78"/>
      <c r="P315" s="79"/>
      <c r="Q315" s="217"/>
      <c r="R315" s="78"/>
      <c r="S315" s="78"/>
      <c r="T315" s="78"/>
      <c r="U315" s="78"/>
      <c r="V315" s="78"/>
      <c r="W315" s="78"/>
      <c r="X315" s="78"/>
      <c r="Y315" s="78"/>
      <c r="Z315" s="79"/>
      <c r="AA315" s="218"/>
      <c r="AB315" s="78"/>
      <c r="AC315" s="78"/>
      <c r="AD315" s="79"/>
      <c r="AE315" s="217"/>
      <c r="AF315" s="78"/>
      <c r="AG315" s="78"/>
      <c r="AH315" s="79"/>
      <c r="AI315" s="218"/>
      <c r="AJ315" s="78"/>
      <c r="AK315" s="78"/>
      <c r="AL315" s="78"/>
      <c r="AM315" s="78"/>
      <c r="AN315" s="79"/>
      <c r="AO315" s="217"/>
      <c r="AP315" s="78"/>
      <c r="AQ315" s="79"/>
      <c r="AR315" s="218"/>
      <c r="AS315" s="78"/>
      <c r="AT315" s="79"/>
      <c r="AU315" s="219"/>
      <c r="AV315" s="78"/>
      <c r="AW315" s="79"/>
      <c r="AX315" s="220"/>
      <c r="AY315" s="79"/>
      <c r="AZ315" s="38"/>
      <c r="BA315" s="39"/>
      <c r="BB315" s="38"/>
      <c r="BC315" s="39"/>
      <c r="BD315" s="38"/>
      <c r="BE315" s="39"/>
      <c r="BF315" s="38"/>
      <c r="BG315" s="39"/>
      <c r="BH315" s="38"/>
      <c r="BI315" s="42"/>
      <c r="BJ315" s="43"/>
      <c r="BK315" s="42"/>
      <c r="BL315" s="43"/>
      <c r="BM315" s="42"/>
      <c r="BN315" s="43"/>
      <c r="BO315" s="42"/>
      <c r="BP315" s="43"/>
      <c r="BQ315" s="42"/>
      <c r="BR315" s="221"/>
      <c r="BS315" s="78"/>
      <c r="BT315" s="78"/>
      <c r="BU315" s="78"/>
      <c r="BV315" s="78"/>
      <c r="BW315" s="78"/>
      <c r="BX315" s="78"/>
      <c r="BY315" s="78"/>
      <c r="BZ315" s="78"/>
      <c r="CA315" s="78"/>
      <c r="CB315" s="78"/>
      <c r="CC315" s="78"/>
      <c r="CD315" s="78"/>
      <c r="CE315" s="79"/>
    </row>
    <row r="316" spans="1:83" ht="34.5" customHeight="1" x14ac:dyDescent="0.2">
      <c r="A316" s="29">
        <f t="shared" si="0"/>
        <v>305</v>
      </c>
      <c r="B316" s="222"/>
      <c r="C316" s="79"/>
      <c r="D316" s="223"/>
      <c r="E316" s="78"/>
      <c r="F316" s="78"/>
      <c r="G316" s="78"/>
      <c r="H316" s="79"/>
      <c r="I316" s="218"/>
      <c r="J316" s="78"/>
      <c r="K316" s="78"/>
      <c r="L316" s="78"/>
      <c r="M316" s="78"/>
      <c r="N316" s="78"/>
      <c r="O316" s="78"/>
      <c r="P316" s="79"/>
      <c r="Q316" s="217"/>
      <c r="R316" s="78"/>
      <c r="S316" s="78"/>
      <c r="T316" s="78"/>
      <c r="U316" s="78"/>
      <c r="V316" s="78"/>
      <c r="W316" s="78"/>
      <c r="X316" s="78"/>
      <c r="Y316" s="78"/>
      <c r="Z316" s="79"/>
      <c r="AA316" s="218"/>
      <c r="AB316" s="78"/>
      <c r="AC316" s="78"/>
      <c r="AD316" s="79"/>
      <c r="AE316" s="217"/>
      <c r="AF316" s="78"/>
      <c r="AG316" s="78"/>
      <c r="AH316" s="79"/>
      <c r="AI316" s="218"/>
      <c r="AJ316" s="78"/>
      <c r="AK316" s="78"/>
      <c r="AL316" s="78"/>
      <c r="AM316" s="78"/>
      <c r="AN316" s="79"/>
      <c r="AO316" s="217"/>
      <c r="AP316" s="78"/>
      <c r="AQ316" s="79"/>
      <c r="AR316" s="218"/>
      <c r="AS316" s="78"/>
      <c r="AT316" s="79"/>
      <c r="AU316" s="219"/>
      <c r="AV316" s="78"/>
      <c r="AW316" s="79"/>
      <c r="AX316" s="220"/>
      <c r="AY316" s="79"/>
      <c r="AZ316" s="38"/>
      <c r="BA316" s="39"/>
      <c r="BB316" s="38"/>
      <c r="BC316" s="39"/>
      <c r="BD316" s="38"/>
      <c r="BE316" s="39"/>
      <c r="BF316" s="38"/>
      <c r="BG316" s="39"/>
      <c r="BH316" s="38"/>
      <c r="BI316" s="42"/>
      <c r="BJ316" s="43"/>
      <c r="BK316" s="42"/>
      <c r="BL316" s="43"/>
      <c r="BM316" s="42"/>
      <c r="BN316" s="43"/>
      <c r="BO316" s="42"/>
      <c r="BP316" s="43"/>
      <c r="BQ316" s="42"/>
      <c r="BR316" s="221"/>
      <c r="BS316" s="78"/>
      <c r="BT316" s="78"/>
      <c r="BU316" s="78"/>
      <c r="BV316" s="78"/>
      <c r="BW316" s="78"/>
      <c r="BX316" s="78"/>
      <c r="BY316" s="78"/>
      <c r="BZ316" s="78"/>
      <c r="CA316" s="78"/>
      <c r="CB316" s="78"/>
      <c r="CC316" s="78"/>
      <c r="CD316" s="78"/>
      <c r="CE316" s="79"/>
    </row>
    <row r="317" spans="1:83" ht="34.5" customHeight="1" x14ac:dyDescent="0.2">
      <c r="A317" s="29">
        <f t="shared" si="0"/>
        <v>306</v>
      </c>
      <c r="B317" s="222"/>
      <c r="C317" s="79"/>
      <c r="D317" s="223"/>
      <c r="E317" s="78"/>
      <c r="F317" s="78"/>
      <c r="G317" s="78"/>
      <c r="H317" s="79"/>
      <c r="I317" s="218"/>
      <c r="J317" s="78"/>
      <c r="K317" s="78"/>
      <c r="L317" s="78"/>
      <c r="M317" s="78"/>
      <c r="N317" s="78"/>
      <c r="O317" s="78"/>
      <c r="P317" s="79"/>
      <c r="Q317" s="217"/>
      <c r="R317" s="78"/>
      <c r="S317" s="78"/>
      <c r="T317" s="78"/>
      <c r="U317" s="78"/>
      <c r="V317" s="78"/>
      <c r="W317" s="78"/>
      <c r="X317" s="78"/>
      <c r="Y317" s="78"/>
      <c r="Z317" s="79"/>
      <c r="AA317" s="218"/>
      <c r="AB317" s="78"/>
      <c r="AC317" s="78"/>
      <c r="AD317" s="79"/>
      <c r="AE317" s="217"/>
      <c r="AF317" s="78"/>
      <c r="AG317" s="78"/>
      <c r="AH317" s="79"/>
      <c r="AI317" s="218"/>
      <c r="AJ317" s="78"/>
      <c r="AK317" s="78"/>
      <c r="AL317" s="78"/>
      <c r="AM317" s="78"/>
      <c r="AN317" s="79"/>
      <c r="AO317" s="217"/>
      <c r="AP317" s="78"/>
      <c r="AQ317" s="79"/>
      <c r="AR317" s="218"/>
      <c r="AS317" s="78"/>
      <c r="AT317" s="79"/>
      <c r="AU317" s="219"/>
      <c r="AV317" s="78"/>
      <c r="AW317" s="79"/>
      <c r="AX317" s="220"/>
      <c r="AY317" s="79"/>
      <c r="AZ317" s="38"/>
      <c r="BA317" s="39"/>
      <c r="BB317" s="38"/>
      <c r="BC317" s="39"/>
      <c r="BD317" s="38"/>
      <c r="BE317" s="39"/>
      <c r="BF317" s="38"/>
      <c r="BG317" s="39"/>
      <c r="BH317" s="38"/>
      <c r="BI317" s="42"/>
      <c r="BJ317" s="43"/>
      <c r="BK317" s="42"/>
      <c r="BL317" s="43"/>
      <c r="BM317" s="42"/>
      <c r="BN317" s="43"/>
      <c r="BO317" s="42"/>
      <c r="BP317" s="43"/>
      <c r="BQ317" s="42"/>
      <c r="BR317" s="221"/>
      <c r="BS317" s="78"/>
      <c r="BT317" s="78"/>
      <c r="BU317" s="78"/>
      <c r="BV317" s="78"/>
      <c r="BW317" s="78"/>
      <c r="BX317" s="78"/>
      <c r="BY317" s="78"/>
      <c r="BZ317" s="78"/>
      <c r="CA317" s="78"/>
      <c r="CB317" s="78"/>
      <c r="CC317" s="78"/>
      <c r="CD317" s="78"/>
      <c r="CE317" s="79"/>
    </row>
    <row r="318" spans="1:83" ht="34.5" customHeight="1" x14ac:dyDescent="0.2">
      <c r="A318" s="29">
        <f t="shared" si="0"/>
        <v>307</v>
      </c>
      <c r="B318" s="222"/>
      <c r="C318" s="79"/>
      <c r="D318" s="223"/>
      <c r="E318" s="78"/>
      <c r="F318" s="78"/>
      <c r="G318" s="78"/>
      <c r="H318" s="79"/>
      <c r="I318" s="218"/>
      <c r="J318" s="78"/>
      <c r="K318" s="78"/>
      <c r="L318" s="78"/>
      <c r="M318" s="78"/>
      <c r="N318" s="78"/>
      <c r="O318" s="78"/>
      <c r="P318" s="79"/>
      <c r="Q318" s="217"/>
      <c r="R318" s="78"/>
      <c r="S318" s="78"/>
      <c r="T318" s="78"/>
      <c r="U318" s="78"/>
      <c r="V318" s="78"/>
      <c r="W318" s="78"/>
      <c r="X318" s="78"/>
      <c r="Y318" s="78"/>
      <c r="Z318" s="79"/>
      <c r="AA318" s="218"/>
      <c r="AB318" s="78"/>
      <c r="AC318" s="78"/>
      <c r="AD318" s="79"/>
      <c r="AE318" s="217"/>
      <c r="AF318" s="78"/>
      <c r="AG318" s="78"/>
      <c r="AH318" s="79"/>
      <c r="AI318" s="218"/>
      <c r="AJ318" s="78"/>
      <c r="AK318" s="78"/>
      <c r="AL318" s="78"/>
      <c r="AM318" s="78"/>
      <c r="AN318" s="79"/>
      <c r="AO318" s="217"/>
      <c r="AP318" s="78"/>
      <c r="AQ318" s="79"/>
      <c r="AR318" s="218"/>
      <c r="AS318" s="78"/>
      <c r="AT318" s="79"/>
      <c r="AU318" s="219"/>
      <c r="AV318" s="78"/>
      <c r="AW318" s="79"/>
      <c r="AX318" s="220"/>
      <c r="AY318" s="79"/>
      <c r="AZ318" s="38"/>
      <c r="BA318" s="39"/>
      <c r="BB318" s="38"/>
      <c r="BC318" s="39"/>
      <c r="BD318" s="38"/>
      <c r="BE318" s="39"/>
      <c r="BF318" s="38"/>
      <c r="BG318" s="39"/>
      <c r="BH318" s="38"/>
      <c r="BI318" s="42"/>
      <c r="BJ318" s="43"/>
      <c r="BK318" s="42"/>
      <c r="BL318" s="43"/>
      <c r="BM318" s="42"/>
      <c r="BN318" s="43"/>
      <c r="BO318" s="42"/>
      <c r="BP318" s="43"/>
      <c r="BQ318" s="42"/>
      <c r="BR318" s="221"/>
      <c r="BS318" s="78"/>
      <c r="BT318" s="78"/>
      <c r="BU318" s="78"/>
      <c r="BV318" s="78"/>
      <c r="BW318" s="78"/>
      <c r="BX318" s="78"/>
      <c r="BY318" s="78"/>
      <c r="BZ318" s="78"/>
      <c r="CA318" s="78"/>
      <c r="CB318" s="78"/>
      <c r="CC318" s="78"/>
      <c r="CD318" s="78"/>
      <c r="CE318" s="79"/>
    </row>
    <row r="319" spans="1:83" ht="34.5" customHeight="1" x14ac:dyDescent="0.2">
      <c r="A319" s="29">
        <f t="shared" si="0"/>
        <v>308</v>
      </c>
      <c r="B319" s="222"/>
      <c r="C319" s="79"/>
      <c r="D319" s="223"/>
      <c r="E319" s="78"/>
      <c r="F319" s="78"/>
      <c r="G319" s="78"/>
      <c r="H319" s="79"/>
      <c r="I319" s="218"/>
      <c r="J319" s="78"/>
      <c r="K319" s="78"/>
      <c r="L319" s="78"/>
      <c r="M319" s="78"/>
      <c r="N319" s="78"/>
      <c r="O319" s="78"/>
      <c r="P319" s="79"/>
      <c r="Q319" s="217"/>
      <c r="R319" s="78"/>
      <c r="S319" s="78"/>
      <c r="T319" s="78"/>
      <c r="U319" s="78"/>
      <c r="V319" s="78"/>
      <c r="W319" s="78"/>
      <c r="X319" s="78"/>
      <c r="Y319" s="78"/>
      <c r="Z319" s="79"/>
      <c r="AA319" s="218"/>
      <c r="AB319" s="78"/>
      <c r="AC319" s="78"/>
      <c r="AD319" s="79"/>
      <c r="AE319" s="217"/>
      <c r="AF319" s="78"/>
      <c r="AG319" s="78"/>
      <c r="AH319" s="79"/>
      <c r="AI319" s="218"/>
      <c r="AJ319" s="78"/>
      <c r="AK319" s="78"/>
      <c r="AL319" s="78"/>
      <c r="AM319" s="78"/>
      <c r="AN319" s="79"/>
      <c r="AO319" s="217"/>
      <c r="AP319" s="78"/>
      <c r="AQ319" s="79"/>
      <c r="AR319" s="218"/>
      <c r="AS319" s="78"/>
      <c r="AT319" s="79"/>
      <c r="AU319" s="219"/>
      <c r="AV319" s="78"/>
      <c r="AW319" s="79"/>
      <c r="AX319" s="220"/>
      <c r="AY319" s="79"/>
      <c r="AZ319" s="38"/>
      <c r="BA319" s="39"/>
      <c r="BB319" s="38"/>
      <c r="BC319" s="39"/>
      <c r="BD319" s="38"/>
      <c r="BE319" s="39"/>
      <c r="BF319" s="38"/>
      <c r="BG319" s="39"/>
      <c r="BH319" s="38"/>
      <c r="BI319" s="42"/>
      <c r="BJ319" s="43"/>
      <c r="BK319" s="42"/>
      <c r="BL319" s="43"/>
      <c r="BM319" s="42"/>
      <c r="BN319" s="43"/>
      <c r="BO319" s="42"/>
      <c r="BP319" s="43"/>
      <c r="BQ319" s="42"/>
      <c r="BR319" s="221"/>
      <c r="BS319" s="78"/>
      <c r="BT319" s="78"/>
      <c r="BU319" s="78"/>
      <c r="BV319" s="78"/>
      <c r="BW319" s="78"/>
      <c r="BX319" s="78"/>
      <c r="BY319" s="78"/>
      <c r="BZ319" s="78"/>
      <c r="CA319" s="78"/>
      <c r="CB319" s="78"/>
      <c r="CC319" s="78"/>
      <c r="CD319" s="78"/>
      <c r="CE319" s="79"/>
    </row>
    <row r="320" spans="1:83" ht="34.5" customHeight="1" x14ac:dyDescent="0.2">
      <c r="A320" s="29">
        <f t="shared" si="0"/>
        <v>309</v>
      </c>
      <c r="B320" s="222"/>
      <c r="C320" s="79"/>
      <c r="D320" s="223"/>
      <c r="E320" s="78"/>
      <c r="F320" s="78"/>
      <c r="G320" s="78"/>
      <c r="H320" s="79"/>
      <c r="I320" s="218"/>
      <c r="J320" s="78"/>
      <c r="K320" s="78"/>
      <c r="L320" s="78"/>
      <c r="M320" s="78"/>
      <c r="N320" s="78"/>
      <c r="O320" s="78"/>
      <c r="P320" s="79"/>
      <c r="Q320" s="217"/>
      <c r="R320" s="78"/>
      <c r="S320" s="78"/>
      <c r="T320" s="78"/>
      <c r="U320" s="78"/>
      <c r="V320" s="78"/>
      <c r="W320" s="78"/>
      <c r="X320" s="78"/>
      <c r="Y320" s="78"/>
      <c r="Z320" s="79"/>
      <c r="AA320" s="218"/>
      <c r="AB320" s="78"/>
      <c r="AC320" s="78"/>
      <c r="AD320" s="79"/>
      <c r="AE320" s="217"/>
      <c r="AF320" s="78"/>
      <c r="AG320" s="78"/>
      <c r="AH320" s="79"/>
      <c r="AI320" s="218"/>
      <c r="AJ320" s="78"/>
      <c r="AK320" s="78"/>
      <c r="AL320" s="78"/>
      <c r="AM320" s="78"/>
      <c r="AN320" s="79"/>
      <c r="AO320" s="217"/>
      <c r="AP320" s="78"/>
      <c r="AQ320" s="79"/>
      <c r="AR320" s="218"/>
      <c r="AS320" s="78"/>
      <c r="AT320" s="79"/>
      <c r="AU320" s="219"/>
      <c r="AV320" s="78"/>
      <c r="AW320" s="79"/>
      <c r="AX320" s="220"/>
      <c r="AY320" s="79"/>
      <c r="AZ320" s="38"/>
      <c r="BA320" s="39"/>
      <c r="BB320" s="38"/>
      <c r="BC320" s="39"/>
      <c r="BD320" s="38"/>
      <c r="BE320" s="39"/>
      <c r="BF320" s="38"/>
      <c r="BG320" s="39"/>
      <c r="BH320" s="38"/>
      <c r="BI320" s="42"/>
      <c r="BJ320" s="43"/>
      <c r="BK320" s="42"/>
      <c r="BL320" s="43"/>
      <c r="BM320" s="42"/>
      <c r="BN320" s="43"/>
      <c r="BO320" s="42"/>
      <c r="BP320" s="43"/>
      <c r="BQ320" s="42"/>
      <c r="BR320" s="221"/>
      <c r="BS320" s="78"/>
      <c r="BT320" s="78"/>
      <c r="BU320" s="78"/>
      <c r="BV320" s="78"/>
      <c r="BW320" s="78"/>
      <c r="BX320" s="78"/>
      <c r="BY320" s="78"/>
      <c r="BZ320" s="78"/>
      <c r="CA320" s="78"/>
      <c r="CB320" s="78"/>
      <c r="CC320" s="78"/>
      <c r="CD320" s="78"/>
      <c r="CE320" s="79"/>
    </row>
    <row r="321" spans="1:83" ht="34.5" customHeight="1" x14ac:dyDescent="0.2">
      <c r="A321" s="29">
        <f t="shared" si="0"/>
        <v>310</v>
      </c>
      <c r="B321" s="222"/>
      <c r="C321" s="79"/>
      <c r="D321" s="223"/>
      <c r="E321" s="78"/>
      <c r="F321" s="78"/>
      <c r="G321" s="78"/>
      <c r="H321" s="79"/>
      <c r="I321" s="218"/>
      <c r="J321" s="78"/>
      <c r="K321" s="78"/>
      <c r="L321" s="78"/>
      <c r="M321" s="78"/>
      <c r="N321" s="78"/>
      <c r="O321" s="78"/>
      <c r="P321" s="79"/>
      <c r="Q321" s="217"/>
      <c r="R321" s="78"/>
      <c r="S321" s="78"/>
      <c r="T321" s="78"/>
      <c r="U321" s="78"/>
      <c r="V321" s="78"/>
      <c r="W321" s="78"/>
      <c r="X321" s="78"/>
      <c r="Y321" s="78"/>
      <c r="Z321" s="79"/>
      <c r="AA321" s="218"/>
      <c r="AB321" s="78"/>
      <c r="AC321" s="78"/>
      <c r="AD321" s="79"/>
      <c r="AE321" s="217"/>
      <c r="AF321" s="78"/>
      <c r="AG321" s="78"/>
      <c r="AH321" s="79"/>
      <c r="AI321" s="218"/>
      <c r="AJ321" s="78"/>
      <c r="AK321" s="78"/>
      <c r="AL321" s="78"/>
      <c r="AM321" s="78"/>
      <c r="AN321" s="79"/>
      <c r="AO321" s="217"/>
      <c r="AP321" s="78"/>
      <c r="AQ321" s="79"/>
      <c r="AR321" s="218"/>
      <c r="AS321" s="78"/>
      <c r="AT321" s="79"/>
      <c r="AU321" s="219"/>
      <c r="AV321" s="78"/>
      <c r="AW321" s="79"/>
      <c r="AX321" s="220"/>
      <c r="AY321" s="79"/>
      <c r="AZ321" s="38"/>
      <c r="BA321" s="39"/>
      <c r="BB321" s="38"/>
      <c r="BC321" s="39"/>
      <c r="BD321" s="38"/>
      <c r="BE321" s="39"/>
      <c r="BF321" s="38"/>
      <c r="BG321" s="39"/>
      <c r="BH321" s="38"/>
      <c r="BI321" s="42"/>
      <c r="BJ321" s="43"/>
      <c r="BK321" s="42"/>
      <c r="BL321" s="43"/>
      <c r="BM321" s="42"/>
      <c r="BN321" s="43"/>
      <c r="BO321" s="42"/>
      <c r="BP321" s="43"/>
      <c r="BQ321" s="42"/>
      <c r="BR321" s="221"/>
      <c r="BS321" s="78"/>
      <c r="BT321" s="78"/>
      <c r="BU321" s="78"/>
      <c r="BV321" s="78"/>
      <c r="BW321" s="78"/>
      <c r="BX321" s="78"/>
      <c r="BY321" s="78"/>
      <c r="BZ321" s="78"/>
      <c r="CA321" s="78"/>
      <c r="CB321" s="78"/>
      <c r="CC321" s="78"/>
      <c r="CD321" s="78"/>
      <c r="CE321" s="79"/>
    </row>
    <row r="322" spans="1:83" ht="34.5" customHeight="1" x14ac:dyDescent="0.2">
      <c r="A322" s="29">
        <f t="shared" si="0"/>
        <v>311</v>
      </c>
      <c r="B322" s="222"/>
      <c r="C322" s="79"/>
      <c r="D322" s="223"/>
      <c r="E322" s="78"/>
      <c r="F322" s="78"/>
      <c r="G322" s="78"/>
      <c r="H322" s="79"/>
      <c r="I322" s="218"/>
      <c r="J322" s="78"/>
      <c r="K322" s="78"/>
      <c r="L322" s="78"/>
      <c r="M322" s="78"/>
      <c r="N322" s="78"/>
      <c r="O322" s="78"/>
      <c r="P322" s="79"/>
      <c r="Q322" s="217"/>
      <c r="R322" s="78"/>
      <c r="S322" s="78"/>
      <c r="T322" s="78"/>
      <c r="U322" s="78"/>
      <c r="V322" s="78"/>
      <c r="W322" s="78"/>
      <c r="X322" s="78"/>
      <c r="Y322" s="78"/>
      <c r="Z322" s="79"/>
      <c r="AA322" s="218"/>
      <c r="AB322" s="78"/>
      <c r="AC322" s="78"/>
      <c r="AD322" s="79"/>
      <c r="AE322" s="217"/>
      <c r="AF322" s="78"/>
      <c r="AG322" s="78"/>
      <c r="AH322" s="79"/>
      <c r="AI322" s="218"/>
      <c r="AJ322" s="78"/>
      <c r="AK322" s="78"/>
      <c r="AL322" s="78"/>
      <c r="AM322" s="78"/>
      <c r="AN322" s="79"/>
      <c r="AO322" s="217"/>
      <c r="AP322" s="78"/>
      <c r="AQ322" s="79"/>
      <c r="AR322" s="218"/>
      <c r="AS322" s="78"/>
      <c r="AT322" s="79"/>
      <c r="AU322" s="219"/>
      <c r="AV322" s="78"/>
      <c r="AW322" s="79"/>
      <c r="AX322" s="220"/>
      <c r="AY322" s="79"/>
      <c r="AZ322" s="38"/>
      <c r="BA322" s="39"/>
      <c r="BB322" s="38"/>
      <c r="BC322" s="39"/>
      <c r="BD322" s="38"/>
      <c r="BE322" s="39"/>
      <c r="BF322" s="38"/>
      <c r="BG322" s="39"/>
      <c r="BH322" s="38"/>
      <c r="BI322" s="42"/>
      <c r="BJ322" s="43"/>
      <c r="BK322" s="42"/>
      <c r="BL322" s="43"/>
      <c r="BM322" s="42"/>
      <c r="BN322" s="43"/>
      <c r="BO322" s="42"/>
      <c r="BP322" s="43"/>
      <c r="BQ322" s="42"/>
      <c r="BR322" s="221"/>
      <c r="BS322" s="78"/>
      <c r="BT322" s="78"/>
      <c r="BU322" s="78"/>
      <c r="BV322" s="78"/>
      <c r="BW322" s="78"/>
      <c r="BX322" s="78"/>
      <c r="BY322" s="78"/>
      <c r="BZ322" s="78"/>
      <c r="CA322" s="78"/>
      <c r="CB322" s="78"/>
      <c r="CC322" s="78"/>
      <c r="CD322" s="78"/>
      <c r="CE322" s="79"/>
    </row>
    <row r="323" spans="1:83" ht="34.5" customHeight="1" x14ac:dyDescent="0.2">
      <c r="A323" s="29">
        <f t="shared" si="0"/>
        <v>312</v>
      </c>
      <c r="B323" s="222"/>
      <c r="C323" s="79"/>
      <c r="D323" s="223"/>
      <c r="E323" s="78"/>
      <c r="F323" s="78"/>
      <c r="G323" s="78"/>
      <c r="H323" s="79"/>
      <c r="I323" s="218"/>
      <c r="J323" s="78"/>
      <c r="K323" s="78"/>
      <c r="L323" s="78"/>
      <c r="M323" s="78"/>
      <c r="N323" s="78"/>
      <c r="O323" s="78"/>
      <c r="P323" s="79"/>
      <c r="Q323" s="217"/>
      <c r="R323" s="78"/>
      <c r="S323" s="78"/>
      <c r="T323" s="78"/>
      <c r="U323" s="78"/>
      <c r="V323" s="78"/>
      <c r="W323" s="78"/>
      <c r="X323" s="78"/>
      <c r="Y323" s="78"/>
      <c r="Z323" s="79"/>
      <c r="AA323" s="218"/>
      <c r="AB323" s="78"/>
      <c r="AC323" s="78"/>
      <c r="AD323" s="79"/>
      <c r="AE323" s="217"/>
      <c r="AF323" s="78"/>
      <c r="AG323" s="78"/>
      <c r="AH323" s="79"/>
      <c r="AI323" s="218"/>
      <c r="AJ323" s="78"/>
      <c r="AK323" s="78"/>
      <c r="AL323" s="78"/>
      <c r="AM323" s="78"/>
      <c r="AN323" s="79"/>
      <c r="AO323" s="217"/>
      <c r="AP323" s="78"/>
      <c r="AQ323" s="79"/>
      <c r="AR323" s="218"/>
      <c r="AS323" s="78"/>
      <c r="AT323" s="79"/>
      <c r="AU323" s="219"/>
      <c r="AV323" s="78"/>
      <c r="AW323" s="79"/>
      <c r="AX323" s="220"/>
      <c r="AY323" s="79"/>
      <c r="AZ323" s="38"/>
      <c r="BA323" s="39"/>
      <c r="BB323" s="38"/>
      <c r="BC323" s="39"/>
      <c r="BD323" s="38"/>
      <c r="BE323" s="39"/>
      <c r="BF323" s="38"/>
      <c r="BG323" s="39"/>
      <c r="BH323" s="38"/>
      <c r="BI323" s="42"/>
      <c r="BJ323" s="43"/>
      <c r="BK323" s="42"/>
      <c r="BL323" s="43"/>
      <c r="BM323" s="42"/>
      <c r="BN323" s="43"/>
      <c r="BO323" s="42"/>
      <c r="BP323" s="43"/>
      <c r="BQ323" s="42"/>
      <c r="BR323" s="221"/>
      <c r="BS323" s="78"/>
      <c r="BT323" s="78"/>
      <c r="BU323" s="78"/>
      <c r="BV323" s="78"/>
      <c r="BW323" s="78"/>
      <c r="BX323" s="78"/>
      <c r="BY323" s="78"/>
      <c r="BZ323" s="78"/>
      <c r="CA323" s="78"/>
      <c r="CB323" s="78"/>
      <c r="CC323" s="78"/>
      <c r="CD323" s="78"/>
      <c r="CE323" s="79"/>
    </row>
    <row r="324" spans="1:83" ht="34.5" customHeight="1" x14ac:dyDescent="0.2">
      <c r="A324" s="29">
        <f t="shared" si="0"/>
        <v>313</v>
      </c>
      <c r="B324" s="222"/>
      <c r="C324" s="79"/>
      <c r="D324" s="223"/>
      <c r="E324" s="78"/>
      <c r="F324" s="78"/>
      <c r="G324" s="78"/>
      <c r="H324" s="79"/>
      <c r="I324" s="218"/>
      <c r="J324" s="78"/>
      <c r="K324" s="78"/>
      <c r="L324" s="78"/>
      <c r="M324" s="78"/>
      <c r="N324" s="78"/>
      <c r="O324" s="78"/>
      <c r="P324" s="79"/>
      <c r="Q324" s="217"/>
      <c r="R324" s="78"/>
      <c r="S324" s="78"/>
      <c r="T324" s="78"/>
      <c r="U324" s="78"/>
      <c r="V324" s="78"/>
      <c r="W324" s="78"/>
      <c r="X324" s="78"/>
      <c r="Y324" s="78"/>
      <c r="Z324" s="79"/>
      <c r="AA324" s="218"/>
      <c r="AB324" s="78"/>
      <c r="AC324" s="78"/>
      <c r="AD324" s="79"/>
      <c r="AE324" s="217"/>
      <c r="AF324" s="78"/>
      <c r="AG324" s="78"/>
      <c r="AH324" s="79"/>
      <c r="AI324" s="218"/>
      <c r="AJ324" s="78"/>
      <c r="AK324" s="78"/>
      <c r="AL324" s="78"/>
      <c r="AM324" s="78"/>
      <c r="AN324" s="79"/>
      <c r="AO324" s="217"/>
      <c r="AP324" s="78"/>
      <c r="AQ324" s="79"/>
      <c r="AR324" s="218"/>
      <c r="AS324" s="78"/>
      <c r="AT324" s="79"/>
      <c r="AU324" s="219"/>
      <c r="AV324" s="78"/>
      <c r="AW324" s="79"/>
      <c r="AX324" s="220"/>
      <c r="AY324" s="79"/>
      <c r="AZ324" s="38"/>
      <c r="BA324" s="39"/>
      <c r="BB324" s="38"/>
      <c r="BC324" s="39"/>
      <c r="BD324" s="38"/>
      <c r="BE324" s="39"/>
      <c r="BF324" s="38"/>
      <c r="BG324" s="39"/>
      <c r="BH324" s="38"/>
      <c r="BI324" s="42"/>
      <c r="BJ324" s="43"/>
      <c r="BK324" s="42"/>
      <c r="BL324" s="43"/>
      <c r="BM324" s="42"/>
      <c r="BN324" s="43"/>
      <c r="BO324" s="42"/>
      <c r="BP324" s="43"/>
      <c r="BQ324" s="42"/>
      <c r="BR324" s="221"/>
      <c r="BS324" s="78"/>
      <c r="BT324" s="78"/>
      <c r="BU324" s="78"/>
      <c r="BV324" s="78"/>
      <c r="BW324" s="78"/>
      <c r="BX324" s="78"/>
      <c r="BY324" s="78"/>
      <c r="BZ324" s="78"/>
      <c r="CA324" s="78"/>
      <c r="CB324" s="78"/>
      <c r="CC324" s="78"/>
      <c r="CD324" s="78"/>
      <c r="CE324" s="79"/>
    </row>
    <row r="325" spans="1:83" ht="34.5" customHeight="1" x14ac:dyDescent="0.2">
      <c r="A325" s="29">
        <f t="shared" si="0"/>
        <v>314</v>
      </c>
      <c r="B325" s="222"/>
      <c r="C325" s="79"/>
      <c r="D325" s="223"/>
      <c r="E325" s="78"/>
      <c r="F325" s="78"/>
      <c r="G325" s="78"/>
      <c r="H325" s="79"/>
      <c r="I325" s="218"/>
      <c r="J325" s="78"/>
      <c r="K325" s="78"/>
      <c r="L325" s="78"/>
      <c r="M325" s="78"/>
      <c r="N325" s="78"/>
      <c r="O325" s="78"/>
      <c r="P325" s="79"/>
      <c r="Q325" s="217"/>
      <c r="R325" s="78"/>
      <c r="S325" s="78"/>
      <c r="T325" s="78"/>
      <c r="U325" s="78"/>
      <c r="V325" s="78"/>
      <c r="W325" s="78"/>
      <c r="X325" s="78"/>
      <c r="Y325" s="78"/>
      <c r="Z325" s="79"/>
      <c r="AA325" s="218"/>
      <c r="AB325" s="78"/>
      <c r="AC325" s="78"/>
      <c r="AD325" s="79"/>
      <c r="AE325" s="217"/>
      <c r="AF325" s="78"/>
      <c r="AG325" s="78"/>
      <c r="AH325" s="79"/>
      <c r="AI325" s="218"/>
      <c r="AJ325" s="78"/>
      <c r="AK325" s="78"/>
      <c r="AL325" s="78"/>
      <c r="AM325" s="78"/>
      <c r="AN325" s="79"/>
      <c r="AO325" s="217"/>
      <c r="AP325" s="78"/>
      <c r="AQ325" s="79"/>
      <c r="AR325" s="218"/>
      <c r="AS325" s="78"/>
      <c r="AT325" s="79"/>
      <c r="AU325" s="219"/>
      <c r="AV325" s="78"/>
      <c r="AW325" s="79"/>
      <c r="AX325" s="220"/>
      <c r="AY325" s="79"/>
      <c r="AZ325" s="38"/>
      <c r="BA325" s="39"/>
      <c r="BB325" s="38"/>
      <c r="BC325" s="39"/>
      <c r="BD325" s="38"/>
      <c r="BE325" s="39"/>
      <c r="BF325" s="38"/>
      <c r="BG325" s="39"/>
      <c r="BH325" s="38"/>
      <c r="BI325" s="42"/>
      <c r="BJ325" s="43"/>
      <c r="BK325" s="42"/>
      <c r="BL325" s="43"/>
      <c r="BM325" s="42"/>
      <c r="BN325" s="43"/>
      <c r="BO325" s="42"/>
      <c r="BP325" s="43"/>
      <c r="BQ325" s="42"/>
      <c r="BR325" s="221"/>
      <c r="BS325" s="78"/>
      <c r="BT325" s="78"/>
      <c r="BU325" s="78"/>
      <c r="BV325" s="78"/>
      <c r="BW325" s="78"/>
      <c r="BX325" s="78"/>
      <c r="BY325" s="78"/>
      <c r="BZ325" s="78"/>
      <c r="CA325" s="78"/>
      <c r="CB325" s="78"/>
      <c r="CC325" s="78"/>
      <c r="CD325" s="78"/>
      <c r="CE325" s="79"/>
    </row>
    <row r="326" spans="1:83" ht="34.5" customHeight="1" x14ac:dyDescent="0.2">
      <c r="A326" s="29">
        <f t="shared" si="0"/>
        <v>315</v>
      </c>
      <c r="B326" s="222"/>
      <c r="C326" s="79"/>
      <c r="D326" s="223"/>
      <c r="E326" s="78"/>
      <c r="F326" s="78"/>
      <c r="G326" s="78"/>
      <c r="H326" s="79"/>
      <c r="I326" s="218"/>
      <c r="J326" s="78"/>
      <c r="K326" s="78"/>
      <c r="L326" s="78"/>
      <c r="M326" s="78"/>
      <c r="N326" s="78"/>
      <c r="O326" s="78"/>
      <c r="P326" s="79"/>
      <c r="Q326" s="217"/>
      <c r="R326" s="78"/>
      <c r="S326" s="78"/>
      <c r="T326" s="78"/>
      <c r="U326" s="78"/>
      <c r="V326" s="78"/>
      <c r="W326" s="78"/>
      <c r="X326" s="78"/>
      <c r="Y326" s="78"/>
      <c r="Z326" s="79"/>
      <c r="AA326" s="218"/>
      <c r="AB326" s="78"/>
      <c r="AC326" s="78"/>
      <c r="AD326" s="79"/>
      <c r="AE326" s="217"/>
      <c r="AF326" s="78"/>
      <c r="AG326" s="78"/>
      <c r="AH326" s="79"/>
      <c r="AI326" s="218"/>
      <c r="AJ326" s="78"/>
      <c r="AK326" s="78"/>
      <c r="AL326" s="78"/>
      <c r="AM326" s="78"/>
      <c r="AN326" s="79"/>
      <c r="AO326" s="217"/>
      <c r="AP326" s="78"/>
      <c r="AQ326" s="79"/>
      <c r="AR326" s="218"/>
      <c r="AS326" s="78"/>
      <c r="AT326" s="79"/>
      <c r="AU326" s="219"/>
      <c r="AV326" s="78"/>
      <c r="AW326" s="79"/>
      <c r="AX326" s="220"/>
      <c r="AY326" s="79"/>
      <c r="AZ326" s="38"/>
      <c r="BA326" s="39"/>
      <c r="BB326" s="38"/>
      <c r="BC326" s="39"/>
      <c r="BD326" s="38"/>
      <c r="BE326" s="39"/>
      <c r="BF326" s="38"/>
      <c r="BG326" s="39"/>
      <c r="BH326" s="38"/>
      <c r="BI326" s="42"/>
      <c r="BJ326" s="43"/>
      <c r="BK326" s="42"/>
      <c r="BL326" s="43"/>
      <c r="BM326" s="42"/>
      <c r="BN326" s="43"/>
      <c r="BO326" s="42"/>
      <c r="BP326" s="43"/>
      <c r="BQ326" s="42"/>
      <c r="BR326" s="221"/>
      <c r="BS326" s="78"/>
      <c r="BT326" s="78"/>
      <c r="BU326" s="78"/>
      <c r="BV326" s="78"/>
      <c r="BW326" s="78"/>
      <c r="BX326" s="78"/>
      <c r="BY326" s="78"/>
      <c r="BZ326" s="78"/>
      <c r="CA326" s="78"/>
      <c r="CB326" s="78"/>
      <c r="CC326" s="78"/>
      <c r="CD326" s="78"/>
      <c r="CE326" s="79"/>
    </row>
    <row r="327" spans="1:83" ht="34.5" customHeight="1" x14ac:dyDescent="0.2">
      <c r="A327" s="29">
        <f t="shared" si="0"/>
        <v>316</v>
      </c>
      <c r="B327" s="222"/>
      <c r="C327" s="79"/>
      <c r="D327" s="223"/>
      <c r="E327" s="78"/>
      <c r="F327" s="78"/>
      <c r="G327" s="78"/>
      <c r="H327" s="79"/>
      <c r="I327" s="218"/>
      <c r="J327" s="78"/>
      <c r="K327" s="78"/>
      <c r="L327" s="78"/>
      <c r="M327" s="78"/>
      <c r="N327" s="78"/>
      <c r="O327" s="78"/>
      <c r="P327" s="79"/>
      <c r="Q327" s="217"/>
      <c r="R327" s="78"/>
      <c r="S327" s="78"/>
      <c r="T327" s="78"/>
      <c r="U327" s="78"/>
      <c r="V327" s="78"/>
      <c r="W327" s="78"/>
      <c r="X327" s="78"/>
      <c r="Y327" s="78"/>
      <c r="Z327" s="79"/>
      <c r="AA327" s="218"/>
      <c r="AB327" s="78"/>
      <c r="AC327" s="78"/>
      <c r="AD327" s="79"/>
      <c r="AE327" s="217"/>
      <c r="AF327" s="78"/>
      <c r="AG327" s="78"/>
      <c r="AH327" s="79"/>
      <c r="AI327" s="218"/>
      <c r="AJ327" s="78"/>
      <c r="AK327" s="78"/>
      <c r="AL327" s="78"/>
      <c r="AM327" s="78"/>
      <c r="AN327" s="79"/>
      <c r="AO327" s="217"/>
      <c r="AP327" s="78"/>
      <c r="AQ327" s="79"/>
      <c r="AR327" s="218"/>
      <c r="AS327" s="78"/>
      <c r="AT327" s="79"/>
      <c r="AU327" s="219"/>
      <c r="AV327" s="78"/>
      <c r="AW327" s="79"/>
      <c r="AX327" s="220"/>
      <c r="AY327" s="79"/>
      <c r="AZ327" s="38"/>
      <c r="BA327" s="39"/>
      <c r="BB327" s="38"/>
      <c r="BC327" s="39"/>
      <c r="BD327" s="38"/>
      <c r="BE327" s="39"/>
      <c r="BF327" s="38"/>
      <c r="BG327" s="39"/>
      <c r="BH327" s="38"/>
      <c r="BI327" s="42"/>
      <c r="BJ327" s="43"/>
      <c r="BK327" s="42"/>
      <c r="BL327" s="43"/>
      <c r="BM327" s="42"/>
      <c r="BN327" s="43"/>
      <c r="BO327" s="42"/>
      <c r="BP327" s="43"/>
      <c r="BQ327" s="42"/>
      <c r="BR327" s="221"/>
      <c r="BS327" s="78"/>
      <c r="BT327" s="78"/>
      <c r="BU327" s="78"/>
      <c r="BV327" s="78"/>
      <c r="BW327" s="78"/>
      <c r="BX327" s="78"/>
      <c r="BY327" s="78"/>
      <c r="BZ327" s="78"/>
      <c r="CA327" s="78"/>
      <c r="CB327" s="78"/>
      <c r="CC327" s="78"/>
      <c r="CD327" s="78"/>
      <c r="CE327" s="79"/>
    </row>
    <row r="328" spans="1:83" ht="34.5" customHeight="1" x14ac:dyDescent="0.2">
      <c r="A328" s="29">
        <f t="shared" si="0"/>
        <v>317</v>
      </c>
      <c r="B328" s="222"/>
      <c r="C328" s="79"/>
      <c r="D328" s="223"/>
      <c r="E328" s="78"/>
      <c r="F328" s="78"/>
      <c r="G328" s="78"/>
      <c r="H328" s="79"/>
      <c r="I328" s="218"/>
      <c r="J328" s="78"/>
      <c r="K328" s="78"/>
      <c r="L328" s="78"/>
      <c r="M328" s="78"/>
      <c r="N328" s="78"/>
      <c r="O328" s="78"/>
      <c r="P328" s="79"/>
      <c r="Q328" s="217"/>
      <c r="R328" s="78"/>
      <c r="S328" s="78"/>
      <c r="T328" s="78"/>
      <c r="U328" s="78"/>
      <c r="V328" s="78"/>
      <c r="W328" s="78"/>
      <c r="X328" s="78"/>
      <c r="Y328" s="78"/>
      <c r="Z328" s="79"/>
      <c r="AA328" s="218"/>
      <c r="AB328" s="78"/>
      <c r="AC328" s="78"/>
      <c r="AD328" s="79"/>
      <c r="AE328" s="217"/>
      <c r="AF328" s="78"/>
      <c r="AG328" s="78"/>
      <c r="AH328" s="79"/>
      <c r="AI328" s="218"/>
      <c r="AJ328" s="78"/>
      <c r="AK328" s="78"/>
      <c r="AL328" s="78"/>
      <c r="AM328" s="78"/>
      <c r="AN328" s="79"/>
      <c r="AO328" s="217"/>
      <c r="AP328" s="78"/>
      <c r="AQ328" s="79"/>
      <c r="AR328" s="218"/>
      <c r="AS328" s="78"/>
      <c r="AT328" s="79"/>
      <c r="AU328" s="219"/>
      <c r="AV328" s="78"/>
      <c r="AW328" s="79"/>
      <c r="AX328" s="220"/>
      <c r="AY328" s="79"/>
      <c r="AZ328" s="38"/>
      <c r="BA328" s="39"/>
      <c r="BB328" s="38"/>
      <c r="BC328" s="39"/>
      <c r="BD328" s="38"/>
      <c r="BE328" s="39"/>
      <c r="BF328" s="38"/>
      <c r="BG328" s="39"/>
      <c r="BH328" s="38"/>
      <c r="BI328" s="42"/>
      <c r="BJ328" s="43"/>
      <c r="BK328" s="42"/>
      <c r="BL328" s="43"/>
      <c r="BM328" s="42"/>
      <c r="BN328" s="43"/>
      <c r="BO328" s="42"/>
      <c r="BP328" s="43"/>
      <c r="BQ328" s="42"/>
      <c r="BR328" s="221"/>
      <c r="BS328" s="78"/>
      <c r="BT328" s="78"/>
      <c r="BU328" s="78"/>
      <c r="BV328" s="78"/>
      <c r="BW328" s="78"/>
      <c r="BX328" s="78"/>
      <c r="BY328" s="78"/>
      <c r="BZ328" s="78"/>
      <c r="CA328" s="78"/>
      <c r="CB328" s="78"/>
      <c r="CC328" s="78"/>
      <c r="CD328" s="78"/>
      <c r="CE328" s="79"/>
    </row>
    <row r="329" spans="1:83" ht="34.5" customHeight="1" x14ac:dyDescent="0.2">
      <c r="A329" s="29">
        <f t="shared" si="0"/>
        <v>318</v>
      </c>
      <c r="B329" s="222"/>
      <c r="C329" s="79"/>
      <c r="D329" s="223"/>
      <c r="E329" s="78"/>
      <c r="F329" s="78"/>
      <c r="G329" s="78"/>
      <c r="H329" s="79"/>
      <c r="I329" s="218"/>
      <c r="J329" s="78"/>
      <c r="K329" s="78"/>
      <c r="L329" s="78"/>
      <c r="M329" s="78"/>
      <c r="N329" s="78"/>
      <c r="O329" s="78"/>
      <c r="P329" s="79"/>
      <c r="Q329" s="217"/>
      <c r="R329" s="78"/>
      <c r="S329" s="78"/>
      <c r="T329" s="78"/>
      <c r="U329" s="78"/>
      <c r="V329" s="78"/>
      <c r="W329" s="78"/>
      <c r="X329" s="78"/>
      <c r="Y329" s="78"/>
      <c r="Z329" s="79"/>
      <c r="AA329" s="218"/>
      <c r="AB329" s="78"/>
      <c r="AC329" s="78"/>
      <c r="AD329" s="79"/>
      <c r="AE329" s="217"/>
      <c r="AF329" s="78"/>
      <c r="AG329" s="78"/>
      <c r="AH329" s="79"/>
      <c r="AI329" s="218"/>
      <c r="AJ329" s="78"/>
      <c r="AK329" s="78"/>
      <c r="AL329" s="78"/>
      <c r="AM329" s="78"/>
      <c r="AN329" s="79"/>
      <c r="AO329" s="217"/>
      <c r="AP329" s="78"/>
      <c r="AQ329" s="79"/>
      <c r="AR329" s="218"/>
      <c r="AS329" s="78"/>
      <c r="AT329" s="79"/>
      <c r="AU329" s="219"/>
      <c r="AV329" s="78"/>
      <c r="AW329" s="79"/>
      <c r="AX329" s="220"/>
      <c r="AY329" s="79"/>
      <c r="AZ329" s="38"/>
      <c r="BA329" s="39"/>
      <c r="BB329" s="38"/>
      <c r="BC329" s="39"/>
      <c r="BD329" s="38"/>
      <c r="BE329" s="39"/>
      <c r="BF329" s="38"/>
      <c r="BG329" s="39"/>
      <c r="BH329" s="38"/>
      <c r="BI329" s="42"/>
      <c r="BJ329" s="43"/>
      <c r="BK329" s="42"/>
      <c r="BL329" s="43"/>
      <c r="BM329" s="42"/>
      <c r="BN329" s="43"/>
      <c r="BO329" s="42"/>
      <c r="BP329" s="43"/>
      <c r="BQ329" s="42"/>
      <c r="BR329" s="221"/>
      <c r="BS329" s="78"/>
      <c r="BT329" s="78"/>
      <c r="BU329" s="78"/>
      <c r="BV329" s="78"/>
      <c r="BW329" s="78"/>
      <c r="BX329" s="78"/>
      <c r="BY329" s="78"/>
      <c r="BZ329" s="78"/>
      <c r="CA329" s="78"/>
      <c r="CB329" s="78"/>
      <c r="CC329" s="78"/>
      <c r="CD329" s="78"/>
      <c r="CE329" s="79"/>
    </row>
    <row r="330" spans="1:83" ht="34.5" customHeight="1" x14ac:dyDescent="0.2">
      <c r="A330" s="29">
        <f t="shared" si="0"/>
        <v>319</v>
      </c>
      <c r="B330" s="222"/>
      <c r="C330" s="79"/>
      <c r="D330" s="223"/>
      <c r="E330" s="78"/>
      <c r="F330" s="78"/>
      <c r="G330" s="78"/>
      <c r="H330" s="79"/>
      <c r="I330" s="218"/>
      <c r="J330" s="78"/>
      <c r="K330" s="78"/>
      <c r="L330" s="78"/>
      <c r="M330" s="78"/>
      <c r="N330" s="78"/>
      <c r="O330" s="78"/>
      <c r="P330" s="79"/>
      <c r="Q330" s="217"/>
      <c r="R330" s="78"/>
      <c r="S330" s="78"/>
      <c r="T330" s="78"/>
      <c r="U330" s="78"/>
      <c r="V330" s="78"/>
      <c r="W330" s="78"/>
      <c r="X330" s="78"/>
      <c r="Y330" s="78"/>
      <c r="Z330" s="79"/>
      <c r="AA330" s="218"/>
      <c r="AB330" s="78"/>
      <c r="AC330" s="78"/>
      <c r="AD330" s="79"/>
      <c r="AE330" s="217"/>
      <c r="AF330" s="78"/>
      <c r="AG330" s="78"/>
      <c r="AH330" s="79"/>
      <c r="AI330" s="218"/>
      <c r="AJ330" s="78"/>
      <c r="AK330" s="78"/>
      <c r="AL330" s="78"/>
      <c r="AM330" s="78"/>
      <c r="AN330" s="79"/>
      <c r="AO330" s="217"/>
      <c r="AP330" s="78"/>
      <c r="AQ330" s="79"/>
      <c r="AR330" s="218"/>
      <c r="AS330" s="78"/>
      <c r="AT330" s="79"/>
      <c r="AU330" s="219"/>
      <c r="AV330" s="78"/>
      <c r="AW330" s="79"/>
      <c r="AX330" s="220"/>
      <c r="AY330" s="79"/>
      <c r="AZ330" s="38"/>
      <c r="BA330" s="39"/>
      <c r="BB330" s="38"/>
      <c r="BC330" s="39"/>
      <c r="BD330" s="38"/>
      <c r="BE330" s="39"/>
      <c r="BF330" s="38"/>
      <c r="BG330" s="39"/>
      <c r="BH330" s="38"/>
      <c r="BI330" s="42"/>
      <c r="BJ330" s="43"/>
      <c r="BK330" s="42"/>
      <c r="BL330" s="43"/>
      <c r="BM330" s="42"/>
      <c r="BN330" s="43"/>
      <c r="BO330" s="42"/>
      <c r="BP330" s="43"/>
      <c r="BQ330" s="42"/>
      <c r="BR330" s="221"/>
      <c r="BS330" s="78"/>
      <c r="BT330" s="78"/>
      <c r="BU330" s="78"/>
      <c r="BV330" s="78"/>
      <c r="BW330" s="78"/>
      <c r="BX330" s="78"/>
      <c r="BY330" s="78"/>
      <c r="BZ330" s="78"/>
      <c r="CA330" s="78"/>
      <c r="CB330" s="78"/>
      <c r="CC330" s="78"/>
      <c r="CD330" s="78"/>
      <c r="CE330" s="79"/>
    </row>
    <row r="331" spans="1:83" ht="34.5" customHeight="1" x14ac:dyDescent="0.2">
      <c r="A331" s="29">
        <f t="shared" si="0"/>
        <v>320</v>
      </c>
      <c r="B331" s="222"/>
      <c r="C331" s="79"/>
      <c r="D331" s="223"/>
      <c r="E331" s="78"/>
      <c r="F331" s="78"/>
      <c r="G331" s="78"/>
      <c r="H331" s="79"/>
      <c r="I331" s="218"/>
      <c r="J331" s="78"/>
      <c r="K331" s="78"/>
      <c r="L331" s="78"/>
      <c r="M331" s="78"/>
      <c r="N331" s="78"/>
      <c r="O331" s="78"/>
      <c r="P331" s="79"/>
      <c r="Q331" s="217"/>
      <c r="R331" s="78"/>
      <c r="S331" s="78"/>
      <c r="T331" s="78"/>
      <c r="U331" s="78"/>
      <c r="V331" s="78"/>
      <c r="W331" s="78"/>
      <c r="X331" s="78"/>
      <c r="Y331" s="78"/>
      <c r="Z331" s="79"/>
      <c r="AA331" s="218"/>
      <c r="AB331" s="78"/>
      <c r="AC331" s="78"/>
      <c r="AD331" s="79"/>
      <c r="AE331" s="217"/>
      <c r="AF331" s="78"/>
      <c r="AG331" s="78"/>
      <c r="AH331" s="79"/>
      <c r="AI331" s="218"/>
      <c r="AJ331" s="78"/>
      <c r="AK331" s="78"/>
      <c r="AL331" s="78"/>
      <c r="AM331" s="78"/>
      <c r="AN331" s="79"/>
      <c r="AO331" s="217"/>
      <c r="AP331" s="78"/>
      <c r="AQ331" s="79"/>
      <c r="AR331" s="218"/>
      <c r="AS331" s="78"/>
      <c r="AT331" s="79"/>
      <c r="AU331" s="219"/>
      <c r="AV331" s="78"/>
      <c r="AW331" s="79"/>
      <c r="AX331" s="220"/>
      <c r="AY331" s="79"/>
      <c r="AZ331" s="38"/>
      <c r="BA331" s="39"/>
      <c r="BB331" s="38"/>
      <c r="BC331" s="39"/>
      <c r="BD331" s="38"/>
      <c r="BE331" s="39"/>
      <c r="BF331" s="38"/>
      <c r="BG331" s="39"/>
      <c r="BH331" s="38"/>
      <c r="BI331" s="42"/>
      <c r="BJ331" s="43"/>
      <c r="BK331" s="42"/>
      <c r="BL331" s="43"/>
      <c r="BM331" s="42"/>
      <c r="BN331" s="43"/>
      <c r="BO331" s="42"/>
      <c r="BP331" s="43"/>
      <c r="BQ331" s="42"/>
      <c r="BR331" s="221"/>
      <c r="BS331" s="78"/>
      <c r="BT331" s="78"/>
      <c r="BU331" s="78"/>
      <c r="BV331" s="78"/>
      <c r="BW331" s="78"/>
      <c r="BX331" s="78"/>
      <c r="BY331" s="78"/>
      <c r="BZ331" s="78"/>
      <c r="CA331" s="78"/>
      <c r="CB331" s="78"/>
      <c r="CC331" s="78"/>
      <c r="CD331" s="78"/>
      <c r="CE331" s="79"/>
    </row>
    <row r="332" spans="1:83" ht="34.5" customHeight="1" x14ac:dyDescent="0.2">
      <c r="A332" s="29">
        <f t="shared" si="0"/>
        <v>321</v>
      </c>
      <c r="B332" s="222"/>
      <c r="C332" s="79"/>
      <c r="D332" s="223"/>
      <c r="E332" s="78"/>
      <c r="F332" s="78"/>
      <c r="G332" s="78"/>
      <c r="H332" s="79"/>
      <c r="I332" s="218"/>
      <c r="J332" s="78"/>
      <c r="K332" s="78"/>
      <c r="L332" s="78"/>
      <c r="M332" s="78"/>
      <c r="N332" s="78"/>
      <c r="O332" s="78"/>
      <c r="P332" s="79"/>
      <c r="Q332" s="217"/>
      <c r="R332" s="78"/>
      <c r="S332" s="78"/>
      <c r="T332" s="78"/>
      <c r="U332" s="78"/>
      <c r="V332" s="78"/>
      <c r="W332" s="78"/>
      <c r="X332" s="78"/>
      <c r="Y332" s="78"/>
      <c r="Z332" s="79"/>
      <c r="AA332" s="218"/>
      <c r="AB332" s="78"/>
      <c r="AC332" s="78"/>
      <c r="AD332" s="79"/>
      <c r="AE332" s="217"/>
      <c r="AF332" s="78"/>
      <c r="AG332" s="78"/>
      <c r="AH332" s="79"/>
      <c r="AI332" s="218"/>
      <c r="AJ332" s="78"/>
      <c r="AK332" s="78"/>
      <c r="AL332" s="78"/>
      <c r="AM332" s="78"/>
      <c r="AN332" s="79"/>
      <c r="AO332" s="217"/>
      <c r="AP332" s="78"/>
      <c r="AQ332" s="79"/>
      <c r="AR332" s="218"/>
      <c r="AS332" s="78"/>
      <c r="AT332" s="79"/>
      <c r="AU332" s="219"/>
      <c r="AV332" s="78"/>
      <c r="AW332" s="79"/>
      <c r="AX332" s="220"/>
      <c r="AY332" s="79"/>
      <c r="AZ332" s="38"/>
      <c r="BA332" s="39"/>
      <c r="BB332" s="38"/>
      <c r="BC332" s="39"/>
      <c r="BD332" s="38"/>
      <c r="BE332" s="39"/>
      <c r="BF332" s="38"/>
      <c r="BG332" s="39"/>
      <c r="BH332" s="38"/>
      <c r="BI332" s="42"/>
      <c r="BJ332" s="43"/>
      <c r="BK332" s="42"/>
      <c r="BL332" s="43"/>
      <c r="BM332" s="42"/>
      <c r="BN332" s="43"/>
      <c r="BO332" s="42"/>
      <c r="BP332" s="43"/>
      <c r="BQ332" s="42"/>
      <c r="BR332" s="221"/>
      <c r="BS332" s="78"/>
      <c r="BT332" s="78"/>
      <c r="BU332" s="78"/>
      <c r="BV332" s="78"/>
      <c r="BW332" s="78"/>
      <c r="BX332" s="78"/>
      <c r="BY332" s="78"/>
      <c r="BZ332" s="78"/>
      <c r="CA332" s="78"/>
      <c r="CB332" s="78"/>
      <c r="CC332" s="78"/>
      <c r="CD332" s="78"/>
      <c r="CE332" s="79"/>
    </row>
    <row r="333" spans="1:83" ht="34.5" customHeight="1" x14ac:dyDescent="0.2">
      <c r="A333" s="29">
        <f t="shared" si="0"/>
        <v>322</v>
      </c>
      <c r="B333" s="222"/>
      <c r="C333" s="79"/>
      <c r="D333" s="223"/>
      <c r="E333" s="78"/>
      <c r="F333" s="78"/>
      <c r="G333" s="78"/>
      <c r="H333" s="79"/>
      <c r="I333" s="218"/>
      <c r="J333" s="78"/>
      <c r="K333" s="78"/>
      <c r="L333" s="78"/>
      <c r="M333" s="78"/>
      <c r="N333" s="78"/>
      <c r="O333" s="78"/>
      <c r="P333" s="79"/>
      <c r="Q333" s="217"/>
      <c r="R333" s="78"/>
      <c r="S333" s="78"/>
      <c r="T333" s="78"/>
      <c r="U333" s="78"/>
      <c r="V333" s="78"/>
      <c r="W333" s="78"/>
      <c r="X333" s="78"/>
      <c r="Y333" s="78"/>
      <c r="Z333" s="79"/>
      <c r="AA333" s="218"/>
      <c r="AB333" s="78"/>
      <c r="AC333" s="78"/>
      <c r="AD333" s="79"/>
      <c r="AE333" s="217"/>
      <c r="AF333" s="78"/>
      <c r="AG333" s="78"/>
      <c r="AH333" s="79"/>
      <c r="AI333" s="218"/>
      <c r="AJ333" s="78"/>
      <c r="AK333" s="78"/>
      <c r="AL333" s="78"/>
      <c r="AM333" s="78"/>
      <c r="AN333" s="79"/>
      <c r="AO333" s="217"/>
      <c r="AP333" s="78"/>
      <c r="AQ333" s="79"/>
      <c r="AR333" s="218"/>
      <c r="AS333" s="78"/>
      <c r="AT333" s="79"/>
      <c r="AU333" s="219"/>
      <c r="AV333" s="78"/>
      <c r="AW333" s="79"/>
      <c r="AX333" s="220"/>
      <c r="AY333" s="79"/>
      <c r="AZ333" s="38"/>
      <c r="BA333" s="39"/>
      <c r="BB333" s="38"/>
      <c r="BC333" s="39"/>
      <c r="BD333" s="38"/>
      <c r="BE333" s="39"/>
      <c r="BF333" s="38"/>
      <c r="BG333" s="39"/>
      <c r="BH333" s="38"/>
      <c r="BI333" s="42"/>
      <c r="BJ333" s="43"/>
      <c r="BK333" s="42"/>
      <c r="BL333" s="43"/>
      <c r="BM333" s="42"/>
      <c r="BN333" s="43"/>
      <c r="BO333" s="42"/>
      <c r="BP333" s="43"/>
      <c r="BQ333" s="42"/>
      <c r="BR333" s="221"/>
      <c r="BS333" s="78"/>
      <c r="BT333" s="78"/>
      <c r="BU333" s="78"/>
      <c r="BV333" s="78"/>
      <c r="BW333" s="78"/>
      <c r="BX333" s="78"/>
      <c r="BY333" s="78"/>
      <c r="BZ333" s="78"/>
      <c r="CA333" s="78"/>
      <c r="CB333" s="78"/>
      <c r="CC333" s="78"/>
      <c r="CD333" s="78"/>
      <c r="CE333" s="79"/>
    </row>
    <row r="334" spans="1:83" ht="34.5" customHeight="1" x14ac:dyDescent="0.2">
      <c r="A334" s="29">
        <f t="shared" si="0"/>
        <v>323</v>
      </c>
      <c r="B334" s="222"/>
      <c r="C334" s="79"/>
      <c r="D334" s="223"/>
      <c r="E334" s="78"/>
      <c r="F334" s="78"/>
      <c r="G334" s="78"/>
      <c r="H334" s="79"/>
      <c r="I334" s="218"/>
      <c r="J334" s="78"/>
      <c r="K334" s="78"/>
      <c r="L334" s="78"/>
      <c r="M334" s="78"/>
      <c r="N334" s="78"/>
      <c r="O334" s="78"/>
      <c r="P334" s="79"/>
      <c r="Q334" s="217"/>
      <c r="R334" s="78"/>
      <c r="S334" s="78"/>
      <c r="T334" s="78"/>
      <c r="U334" s="78"/>
      <c r="V334" s="78"/>
      <c r="W334" s="78"/>
      <c r="X334" s="78"/>
      <c r="Y334" s="78"/>
      <c r="Z334" s="79"/>
      <c r="AA334" s="218"/>
      <c r="AB334" s="78"/>
      <c r="AC334" s="78"/>
      <c r="AD334" s="79"/>
      <c r="AE334" s="217"/>
      <c r="AF334" s="78"/>
      <c r="AG334" s="78"/>
      <c r="AH334" s="79"/>
      <c r="AI334" s="218"/>
      <c r="AJ334" s="78"/>
      <c r="AK334" s="78"/>
      <c r="AL334" s="78"/>
      <c r="AM334" s="78"/>
      <c r="AN334" s="79"/>
      <c r="AO334" s="217"/>
      <c r="AP334" s="78"/>
      <c r="AQ334" s="79"/>
      <c r="AR334" s="218"/>
      <c r="AS334" s="78"/>
      <c r="AT334" s="79"/>
      <c r="AU334" s="219"/>
      <c r="AV334" s="78"/>
      <c r="AW334" s="79"/>
      <c r="AX334" s="220"/>
      <c r="AY334" s="79"/>
      <c r="AZ334" s="38"/>
      <c r="BA334" s="39"/>
      <c r="BB334" s="38"/>
      <c r="BC334" s="39"/>
      <c r="BD334" s="38"/>
      <c r="BE334" s="39"/>
      <c r="BF334" s="38"/>
      <c r="BG334" s="39"/>
      <c r="BH334" s="38"/>
      <c r="BI334" s="42"/>
      <c r="BJ334" s="43"/>
      <c r="BK334" s="42"/>
      <c r="BL334" s="43"/>
      <c r="BM334" s="42"/>
      <c r="BN334" s="43"/>
      <c r="BO334" s="42"/>
      <c r="BP334" s="43"/>
      <c r="BQ334" s="42"/>
      <c r="BR334" s="221"/>
      <c r="BS334" s="78"/>
      <c r="BT334" s="78"/>
      <c r="BU334" s="78"/>
      <c r="BV334" s="78"/>
      <c r="BW334" s="78"/>
      <c r="BX334" s="78"/>
      <c r="BY334" s="78"/>
      <c r="BZ334" s="78"/>
      <c r="CA334" s="78"/>
      <c r="CB334" s="78"/>
      <c r="CC334" s="78"/>
      <c r="CD334" s="78"/>
      <c r="CE334" s="79"/>
    </row>
    <row r="335" spans="1:83" ht="34.5" customHeight="1" x14ac:dyDescent="0.2">
      <c r="A335" s="29">
        <f t="shared" si="0"/>
        <v>324</v>
      </c>
      <c r="B335" s="222"/>
      <c r="C335" s="79"/>
      <c r="D335" s="223"/>
      <c r="E335" s="78"/>
      <c r="F335" s="78"/>
      <c r="G335" s="78"/>
      <c r="H335" s="79"/>
      <c r="I335" s="218"/>
      <c r="J335" s="78"/>
      <c r="K335" s="78"/>
      <c r="L335" s="78"/>
      <c r="M335" s="78"/>
      <c r="N335" s="78"/>
      <c r="O335" s="78"/>
      <c r="P335" s="79"/>
      <c r="Q335" s="217"/>
      <c r="R335" s="78"/>
      <c r="S335" s="78"/>
      <c r="T335" s="78"/>
      <c r="U335" s="78"/>
      <c r="V335" s="78"/>
      <c r="W335" s="78"/>
      <c r="X335" s="78"/>
      <c r="Y335" s="78"/>
      <c r="Z335" s="79"/>
      <c r="AA335" s="218"/>
      <c r="AB335" s="78"/>
      <c r="AC335" s="78"/>
      <c r="AD335" s="79"/>
      <c r="AE335" s="217"/>
      <c r="AF335" s="78"/>
      <c r="AG335" s="78"/>
      <c r="AH335" s="79"/>
      <c r="AI335" s="218"/>
      <c r="AJ335" s="78"/>
      <c r="AK335" s="78"/>
      <c r="AL335" s="78"/>
      <c r="AM335" s="78"/>
      <c r="AN335" s="79"/>
      <c r="AO335" s="217"/>
      <c r="AP335" s="78"/>
      <c r="AQ335" s="79"/>
      <c r="AR335" s="218"/>
      <c r="AS335" s="78"/>
      <c r="AT335" s="79"/>
      <c r="AU335" s="219"/>
      <c r="AV335" s="78"/>
      <c r="AW335" s="79"/>
      <c r="AX335" s="220"/>
      <c r="AY335" s="79"/>
      <c r="AZ335" s="38"/>
      <c r="BA335" s="39"/>
      <c r="BB335" s="38"/>
      <c r="BC335" s="39"/>
      <c r="BD335" s="38"/>
      <c r="BE335" s="39"/>
      <c r="BF335" s="38"/>
      <c r="BG335" s="39"/>
      <c r="BH335" s="38"/>
      <c r="BI335" s="42"/>
      <c r="BJ335" s="43"/>
      <c r="BK335" s="42"/>
      <c r="BL335" s="43"/>
      <c r="BM335" s="42"/>
      <c r="BN335" s="43"/>
      <c r="BO335" s="42"/>
      <c r="BP335" s="43"/>
      <c r="BQ335" s="42"/>
      <c r="BR335" s="221"/>
      <c r="BS335" s="78"/>
      <c r="BT335" s="78"/>
      <c r="BU335" s="78"/>
      <c r="BV335" s="78"/>
      <c r="BW335" s="78"/>
      <c r="BX335" s="78"/>
      <c r="BY335" s="78"/>
      <c r="BZ335" s="78"/>
      <c r="CA335" s="78"/>
      <c r="CB335" s="78"/>
      <c r="CC335" s="78"/>
      <c r="CD335" s="78"/>
      <c r="CE335" s="79"/>
    </row>
    <row r="336" spans="1:83" ht="34.5" customHeight="1" x14ac:dyDescent="0.2">
      <c r="A336" s="29">
        <f t="shared" si="0"/>
        <v>325</v>
      </c>
      <c r="B336" s="222"/>
      <c r="C336" s="79"/>
      <c r="D336" s="223"/>
      <c r="E336" s="78"/>
      <c r="F336" s="78"/>
      <c r="G336" s="78"/>
      <c r="H336" s="79"/>
      <c r="I336" s="218"/>
      <c r="J336" s="78"/>
      <c r="K336" s="78"/>
      <c r="L336" s="78"/>
      <c r="M336" s="78"/>
      <c r="N336" s="78"/>
      <c r="O336" s="78"/>
      <c r="P336" s="79"/>
      <c r="Q336" s="217"/>
      <c r="R336" s="78"/>
      <c r="S336" s="78"/>
      <c r="T336" s="78"/>
      <c r="U336" s="78"/>
      <c r="V336" s="78"/>
      <c r="W336" s="78"/>
      <c r="X336" s="78"/>
      <c r="Y336" s="78"/>
      <c r="Z336" s="79"/>
      <c r="AA336" s="218"/>
      <c r="AB336" s="78"/>
      <c r="AC336" s="78"/>
      <c r="AD336" s="79"/>
      <c r="AE336" s="217"/>
      <c r="AF336" s="78"/>
      <c r="AG336" s="78"/>
      <c r="AH336" s="79"/>
      <c r="AI336" s="218"/>
      <c r="AJ336" s="78"/>
      <c r="AK336" s="78"/>
      <c r="AL336" s="78"/>
      <c r="AM336" s="78"/>
      <c r="AN336" s="79"/>
      <c r="AO336" s="217"/>
      <c r="AP336" s="78"/>
      <c r="AQ336" s="79"/>
      <c r="AR336" s="218"/>
      <c r="AS336" s="78"/>
      <c r="AT336" s="79"/>
      <c r="AU336" s="219"/>
      <c r="AV336" s="78"/>
      <c r="AW336" s="79"/>
      <c r="AX336" s="220"/>
      <c r="AY336" s="79"/>
      <c r="AZ336" s="38"/>
      <c r="BA336" s="39"/>
      <c r="BB336" s="38"/>
      <c r="BC336" s="39"/>
      <c r="BD336" s="38"/>
      <c r="BE336" s="39"/>
      <c r="BF336" s="38"/>
      <c r="BG336" s="39"/>
      <c r="BH336" s="38"/>
      <c r="BI336" s="42"/>
      <c r="BJ336" s="43"/>
      <c r="BK336" s="42"/>
      <c r="BL336" s="43"/>
      <c r="BM336" s="42"/>
      <c r="BN336" s="43"/>
      <c r="BO336" s="42"/>
      <c r="BP336" s="43"/>
      <c r="BQ336" s="42"/>
      <c r="BR336" s="221"/>
      <c r="BS336" s="78"/>
      <c r="BT336" s="78"/>
      <c r="BU336" s="78"/>
      <c r="BV336" s="78"/>
      <c r="BW336" s="78"/>
      <c r="BX336" s="78"/>
      <c r="BY336" s="78"/>
      <c r="BZ336" s="78"/>
      <c r="CA336" s="78"/>
      <c r="CB336" s="78"/>
      <c r="CC336" s="78"/>
      <c r="CD336" s="78"/>
      <c r="CE336" s="79"/>
    </row>
    <row r="337" spans="1:83" ht="34.5" customHeight="1" x14ac:dyDescent="0.2">
      <c r="A337" s="29">
        <f t="shared" si="0"/>
        <v>326</v>
      </c>
      <c r="B337" s="222"/>
      <c r="C337" s="79"/>
      <c r="D337" s="223"/>
      <c r="E337" s="78"/>
      <c r="F337" s="78"/>
      <c r="G337" s="78"/>
      <c r="H337" s="79"/>
      <c r="I337" s="218"/>
      <c r="J337" s="78"/>
      <c r="K337" s="78"/>
      <c r="L337" s="78"/>
      <c r="M337" s="78"/>
      <c r="N337" s="78"/>
      <c r="O337" s="78"/>
      <c r="P337" s="79"/>
      <c r="Q337" s="217"/>
      <c r="R337" s="78"/>
      <c r="S337" s="78"/>
      <c r="T337" s="78"/>
      <c r="U337" s="78"/>
      <c r="V337" s="78"/>
      <c r="W337" s="78"/>
      <c r="X337" s="78"/>
      <c r="Y337" s="78"/>
      <c r="Z337" s="79"/>
      <c r="AA337" s="218"/>
      <c r="AB337" s="78"/>
      <c r="AC337" s="78"/>
      <c r="AD337" s="79"/>
      <c r="AE337" s="217"/>
      <c r="AF337" s="78"/>
      <c r="AG337" s="78"/>
      <c r="AH337" s="79"/>
      <c r="AI337" s="218"/>
      <c r="AJ337" s="78"/>
      <c r="AK337" s="78"/>
      <c r="AL337" s="78"/>
      <c r="AM337" s="78"/>
      <c r="AN337" s="79"/>
      <c r="AO337" s="217"/>
      <c r="AP337" s="78"/>
      <c r="AQ337" s="79"/>
      <c r="AR337" s="218"/>
      <c r="AS337" s="78"/>
      <c r="AT337" s="79"/>
      <c r="AU337" s="219"/>
      <c r="AV337" s="78"/>
      <c r="AW337" s="79"/>
      <c r="AX337" s="220"/>
      <c r="AY337" s="79"/>
      <c r="AZ337" s="38"/>
      <c r="BA337" s="39"/>
      <c r="BB337" s="38"/>
      <c r="BC337" s="39"/>
      <c r="BD337" s="38"/>
      <c r="BE337" s="39"/>
      <c r="BF337" s="38"/>
      <c r="BG337" s="39"/>
      <c r="BH337" s="38"/>
      <c r="BI337" s="42"/>
      <c r="BJ337" s="43"/>
      <c r="BK337" s="42"/>
      <c r="BL337" s="43"/>
      <c r="BM337" s="42"/>
      <c r="BN337" s="43"/>
      <c r="BO337" s="42"/>
      <c r="BP337" s="43"/>
      <c r="BQ337" s="42"/>
      <c r="BR337" s="221"/>
      <c r="BS337" s="78"/>
      <c r="BT337" s="78"/>
      <c r="BU337" s="78"/>
      <c r="BV337" s="78"/>
      <c r="BW337" s="78"/>
      <c r="BX337" s="78"/>
      <c r="BY337" s="78"/>
      <c r="BZ337" s="78"/>
      <c r="CA337" s="78"/>
      <c r="CB337" s="78"/>
      <c r="CC337" s="78"/>
      <c r="CD337" s="78"/>
      <c r="CE337" s="79"/>
    </row>
    <row r="338" spans="1:83" ht="34.5" customHeight="1" x14ac:dyDescent="0.2">
      <c r="A338" s="29">
        <f t="shared" si="0"/>
        <v>327</v>
      </c>
      <c r="B338" s="222"/>
      <c r="C338" s="79"/>
      <c r="D338" s="223"/>
      <c r="E338" s="78"/>
      <c r="F338" s="78"/>
      <c r="G338" s="78"/>
      <c r="H338" s="79"/>
      <c r="I338" s="218"/>
      <c r="J338" s="78"/>
      <c r="K338" s="78"/>
      <c r="L338" s="78"/>
      <c r="M338" s="78"/>
      <c r="N338" s="78"/>
      <c r="O338" s="78"/>
      <c r="P338" s="79"/>
      <c r="Q338" s="217"/>
      <c r="R338" s="78"/>
      <c r="S338" s="78"/>
      <c r="T338" s="78"/>
      <c r="U338" s="78"/>
      <c r="V338" s="78"/>
      <c r="W338" s="78"/>
      <c r="X338" s="78"/>
      <c r="Y338" s="78"/>
      <c r="Z338" s="79"/>
      <c r="AA338" s="218"/>
      <c r="AB338" s="78"/>
      <c r="AC338" s="78"/>
      <c r="AD338" s="79"/>
      <c r="AE338" s="217"/>
      <c r="AF338" s="78"/>
      <c r="AG338" s="78"/>
      <c r="AH338" s="79"/>
      <c r="AI338" s="218"/>
      <c r="AJ338" s="78"/>
      <c r="AK338" s="78"/>
      <c r="AL338" s="78"/>
      <c r="AM338" s="78"/>
      <c r="AN338" s="79"/>
      <c r="AO338" s="217"/>
      <c r="AP338" s="78"/>
      <c r="AQ338" s="79"/>
      <c r="AR338" s="218"/>
      <c r="AS338" s="78"/>
      <c r="AT338" s="79"/>
      <c r="AU338" s="219"/>
      <c r="AV338" s="78"/>
      <c r="AW338" s="79"/>
      <c r="AX338" s="220"/>
      <c r="AY338" s="79"/>
      <c r="AZ338" s="38"/>
      <c r="BA338" s="39"/>
      <c r="BB338" s="38"/>
      <c r="BC338" s="39"/>
      <c r="BD338" s="38"/>
      <c r="BE338" s="39"/>
      <c r="BF338" s="38"/>
      <c r="BG338" s="39"/>
      <c r="BH338" s="38"/>
      <c r="BI338" s="42"/>
      <c r="BJ338" s="43"/>
      <c r="BK338" s="42"/>
      <c r="BL338" s="43"/>
      <c r="BM338" s="42"/>
      <c r="BN338" s="43"/>
      <c r="BO338" s="42"/>
      <c r="BP338" s="43"/>
      <c r="BQ338" s="42"/>
      <c r="BR338" s="221"/>
      <c r="BS338" s="78"/>
      <c r="BT338" s="78"/>
      <c r="BU338" s="78"/>
      <c r="BV338" s="78"/>
      <c r="BW338" s="78"/>
      <c r="BX338" s="78"/>
      <c r="BY338" s="78"/>
      <c r="BZ338" s="78"/>
      <c r="CA338" s="78"/>
      <c r="CB338" s="78"/>
      <c r="CC338" s="78"/>
      <c r="CD338" s="78"/>
      <c r="CE338" s="79"/>
    </row>
    <row r="339" spans="1:83" ht="34.5" customHeight="1" x14ac:dyDescent="0.2">
      <c r="A339" s="29">
        <f t="shared" si="0"/>
        <v>328</v>
      </c>
      <c r="B339" s="222"/>
      <c r="C339" s="79"/>
      <c r="D339" s="223"/>
      <c r="E339" s="78"/>
      <c r="F339" s="78"/>
      <c r="G339" s="78"/>
      <c r="H339" s="79"/>
      <c r="I339" s="218"/>
      <c r="J339" s="78"/>
      <c r="K339" s="78"/>
      <c r="L339" s="78"/>
      <c r="M339" s="78"/>
      <c r="N339" s="78"/>
      <c r="O339" s="78"/>
      <c r="P339" s="79"/>
      <c r="Q339" s="217"/>
      <c r="R339" s="78"/>
      <c r="S339" s="78"/>
      <c r="T339" s="78"/>
      <c r="U339" s="78"/>
      <c r="V339" s="78"/>
      <c r="W339" s="78"/>
      <c r="X339" s="78"/>
      <c r="Y339" s="78"/>
      <c r="Z339" s="79"/>
      <c r="AA339" s="218"/>
      <c r="AB339" s="78"/>
      <c r="AC339" s="78"/>
      <c r="AD339" s="79"/>
      <c r="AE339" s="217"/>
      <c r="AF339" s="78"/>
      <c r="AG339" s="78"/>
      <c r="AH339" s="79"/>
      <c r="AI339" s="218"/>
      <c r="AJ339" s="78"/>
      <c r="AK339" s="78"/>
      <c r="AL339" s="78"/>
      <c r="AM339" s="78"/>
      <c r="AN339" s="79"/>
      <c r="AO339" s="217"/>
      <c r="AP339" s="78"/>
      <c r="AQ339" s="79"/>
      <c r="AR339" s="218"/>
      <c r="AS339" s="78"/>
      <c r="AT339" s="79"/>
      <c r="AU339" s="219"/>
      <c r="AV339" s="78"/>
      <c r="AW339" s="79"/>
      <c r="AX339" s="220"/>
      <c r="AY339" s="79"/>
      <c r="AZ339" s="38"/>
      <c r="BA339" s="39"/>
      <c r="BB339" s="38"/>
      <c r="BC339" s="39"/>
      <c r="BD339" s="38"/>
      <c r="BE339" s="39"/>
      <c r="BF339" s="38"/>
      <c r="BG339" s="39"/>
      <c r="BH339" s="38"/>
      <c r="BI339" s="42"/>
      <c r="BJ339" s="43"/>
      <c r="BK339" s="42"/>
      <c r="BL339" s="43"/>
      <c r="BM339" s="42"/>
      <c r="BN339" s="43"/>
      <c r="BO339" s="42"/>
      <c r="BP339" s="43"/>
      <c r="BQ339" s="42"/>
      <c r="BR339" s="221"/>
      <c r="BS339" s="78"/>
      <c r="BT339" s="78"/>
      <c r="BU339" s="78"/>
      <c r="BV339" s="78"/>
      <c r="BW339" s="78"/>
      <c r="BX339" s="78"/>
      <c r="BY339" s="78"/>
      <c r="BZ339" s="78"/>
      <c r="CA339" s="78"/>
      <c r="CB339" s="78"/>
      <c r="CC339" s="78"/>
      <c r="CD339" s="78"/>
      <c r="CE339" s="79"/>
    </row>
    <row r="340" spans="1:83" ht="34.5" customHeight="1" x14ac:dyDescent="0.2">
      <c r="A340" s="29">
        <f t="shared" si="0"/>
        <v>329</v>
      </c>
      <c r="B340" s="222"/>
      <c r="C340" s="79"/>
      <c r="D340" s="223"/>
      <c r="E340" s="78"/>
      <c r="F340" s="78"/>
      <c r="G340" s="78"/>
      <c r="H340" s="79"/>
      <c r="I340" s="218"/>
      <c r="J340" s="78"/>
      <c r="K340" s="78"/>
      <c r="L340" s="78"/>
      <c r="M340" s="78"/>
      <c r="N340" s="78"/>
      <c r="O340" s="78"/>
      <c r="P340" s="79"/>
      <c r="Q340" s="217"/>
      <c r="R340" s="78"/>
      <c r="S340" s="78"/>
      <c r="T340" s="78"/>
      <c r="U340" s="78"/>
      <c r="V340" s="78"/>
      <c r="W340" s="78"/>
      <c r="X340" s="78"/>
      <c r="Y340" s="78"/>
      <c r="Z340" s="79"/>
      <c r="AA340" s="218"/>
      <c r="AB340" s="78"/>
      <c r="AC340" s="78"/>
      <c r="AD340" s="79"/>
      <c r="AE340" s="217"/>
      <c r="AF340" s="78"/>
      <c r="AG340" s="78"/>
      <c r="AH340" s="79"/>
      <c r="AI340" s="218"/>
      <c r="AJ340" s="78"/>
      <c r="AK340" s="78"/>
      <c r="AL340" s="78"/>
      <c r="AM340" s="78"/>
      <c r="AN340" s="79"/>
      <c r="AO340" s="217"/>
      <c r="AP340" s="78"/>
      <c r="AQ340" s="79"/>
      <c r="AR340" s="218"/>
      <c r="AS340" s="78"/>
      <c r="AT340" s="79"/>
      <c r="AU340" s="219"/>
      <c r="AV340" s="78"/>
      <c r="AW340" s="79"/>
      <c r="AX340" s="220"/>
      <c r="AY340" s="79"/>
      <c r="AZ340" s="38"/>
      <c r="BA340" s="39"/>
      <c r="BB340" s="38"/>
      <c r="BC340" s="39"/>
      <c r="BD340" s="38"/>
      <c r="BE340" s="39"/>
      <c r="BF340" s="38"/>
      <c r="BG340" s="39"/>
      <c r="BH340" s="38"/>
      <c r="BI340" s="42"/>
      <c r="BJ340" s="43"/>
      <c r="BK340" s="42"/>
      <c r="BL340" s="43"/>
      <c r="BM340" s="42"/>
      <c r="BN340" s="43"/>
      <c r="BO340" s="42"/>
      <c r="BP340" s="43"/>
      <c r="BQ340" s="42"/>
      <c r="BR340" s="221"/>
      <c r="BS340" s="78"/>
      <c r="BT340" s="78"/>
      <c r="BU340" s="78"/>
      <c r="BV340" s="78"/>
      <c r="BW340" s="78"/>
      <c r="BX340" s="78"/>
      <c r="BY340" s="78"/>
      <c r="BZ340" s="78"/>
      <c r="CA340" s="78"/>
      <c r="CB340" s="78"/>
      <c r="CC340" s="78"/>
      <c r="CD340" s="78"/>
      <c r="CE340" s="79"/>
    </row>
    <row r="341" spans="1:83" ht="34.5" customHeight="1" x14ac:dyDescent="0.2">
      <c r="A341" s="29">
        <f t="shared" si="0"/>
        <v>330</v>
      </c>
      <c r="B341" s="222"/>
      <c r="C341" s="79"/>
      <c r="D341" s="223"/>
      <c r="E341" s="78"/>
      <c r="F341" s="78"/>
      <c r="G341" s="78"/>
      <c r="H341" s="79"/>
      <c r="I341" s="218"/>
      <c r="J341" s="78"/>
      <c r="K341" s="78"/>
      <c r="L341" s="78"/>
      <c r="M341" s="78"/>
      <c r="N341" s="78"/>
      <c r="O341" s="78"/>
      <c r="P341" s="79"/>
      <c r="Q341" s="217"/>
      <c r="R341" s="78"/>
      <c r="S341" s="78"/>
      <c r="T341" s="78"/>
      <c r="U341" s="78"/>
      <c r="V341" s="78"/>
      <c r="W341" s="78"/>
      <c r="X341" s="78"/>
      <c r="Y341" s="78"/>
      <c r="Z341" s="79"/>
      <c r="AA341" s="218"/>
      <c r="AB341" s="78"/>
      <c r="AC341" s="78"/>
      <c r="AD341" s="79"/>
      <c r="AE341" s="217"/>
      <c r="AF341" s="78"/>
      <c r="AG341" s="78"/>
      <c r="AH341" s="79"/>
      <c r="AI341" s="218"/>
      <c r="AJ341" s="78"/>
      <c r="AK341" s="78"/>
      <c r="AL341" s="78"/>
      <c r="AM341" s="78"/>
      <c r="AN341" s="79"/>
      <c r="AO341" s="217"/>
      <c r="AP341" s="78"/>
      <c r="AQ341" s="79"/>
      <c r="AR341" s="218"/>
      <c r="AS341" s="78"/>
      <c r="AT341" s="79"/>
      <c r="AU341" s="219"/>
      <c r="AV341" s="78"/>
      <c r="AW341" s="79"/>
      <c r="AX341" s="220"/>
      <c r="AY341" s="79"/>
      <c r="AZ341" s="38"/>
      <c r="BA341" s="39"/>
      <c r="BB341" s="38"/>
      <c r="BC341" s="39"/>
      <c r="BD341" s="38"/>
      <c r="BE341" s="39"/>
      <c r="BF341" s="38"/>
      <c r="BG341" s="39"/>
      <c r="BH341" s="38"/>
      <c r="BI341" s="42"/>
      <c r="BJ341" s="43"/>
      <c r="BK341" s="42"/>
      <c r="BL341" s="43"/>
      <c r="BM341" s="42"/>
      <c r="BN341" s="43"/>
      <c r="BO341" s="42"/>
      <c r="BP341" s="43"/>
      <c r="BQ341" s="42"/>
      <c r="BR341" s="221"/>
      <c r="BS341" s="78"/>
      <c r="BT341" s="78"/>
      <c r="BU341" s="78"/>
      <c r="BV341" s="78"/>
      <c r="BW341" s="78"/>
      <c r="BX341" s="78"/>
      <c r="BY341" s="78"/>
      <c r="BZ341" s="78"/>
      <c r="CA341" s="78"/>
      <c r="CB341" s="78"/>
      <c r="CC341" s="78"/>
      <c r="CD341" s="78"/>
      <c r="CE341" s="79"/>
    </row>
    <row r="342" spans="1:83" ht="34.5" customHeight="1" x14ac:dyDescent="0.2">
      <c r="A342" s="29">
        <f t="shared" si="0"/>
        <v>331</v>
      </c>
      <c r="B342" s="222"/>
      <c r="C342" s="79"/>
      <c r="D342" s="223"/>
      <c r="E342" s="78"/>
      <c r="F342" s="78"/>
      <c r="G342" s="78"/>
      <c r="H342" s="79"/>
      <c r="I342" s="218"/>
      <c r="J342" s="78"/>
      <c r="K342" s="78"/>
      <c r="L342" s="78"/>
      <c r="M342" s="78"/>
      <c r="N342" s="78"/>
      <c r="O342" s="78"/>
      <c r="P342" s="79"/>
      <c r="Q342" s="217"/>
      <c r="R342" s="78"/>
      <c r="S342" s="78"/>
      <c r="T342" s="78"/>
      <c r="U342" s="78"/>
      <c r="V342" s="78"/>
      <c r="W342" s="78"/>
      <c r="X342" s="78"/>
      <c r="Y342" s="78"/>
      <c r="Z342" s="79"/>
      <c r="AA342" s="218"/>
      <c r="AB342" s="78"/>
      <c r="AC342" s="78"/>
      <c r="AD342" s="79"/>
      <c r="AE342" s="217"/>
      <c r="AF342" s="78"/>
      <c r="AG342" s="78"/>
      <c r="AH342" s="79"/>
      <c r="AI342" s="218"/>
      <c r="AJ342" s="78"/>
      <c r="AK342" s="78"/>
      <c r="AL342" s="78"/>
      <c r="AM342" s="78"/>
      <c r="AN342" s="79"/>
      <c r="AO342" s="217"/>
      <c r="AP342" s="78"/>
      <c r="AQ342" s="79"/>
      <c r="AR342" s="218"/>
      <c r="AS342" s="78"/>
      <c r="AT342" s="79"/>
      <c r="AU342" s="219"/>
      <c r="AV342" s="78"/>
      <c r="AW342" s="79"/>
      <c r="AX342" s="220"/>
      <c r="AY342" s="79"/>
      <c r="AZ342" s="38"/>
      <c r="BA342" s="39"/>
      <c r="BB342" s="38"/>
      <c r="BC342" s="39"/>
      <c r="BD342" s="38"/>
      <c r="BE342" s="39"/>
      <c r="BF342" s="38"/>
      <c r="BG342" s="39"/>
      <c r="BH342" s="38"/>
      <c r="BI342" s="42"/>
      <c r="BJ342" s="43"/>
      <c r="BK342" s="42"/>
      <c r="BL342" s="43"/>
      <c r="BM342" s="42"/>
      <c r="BN342" s="43"/>
      <c r="BO342" s="42"/>
      <c r="BP342" s="43"/>
      <c r="BQ342" s="42"/>
      <c r="BR342" s="221"/>
      <c r="BS342" s="78"/>
      <c r="BT342" s="78"/>
      <c r="BU342" s="78"/>
      <c r="BV342" s="78"/>
      <c r="BW342" s="78"/>
      <c r="BX342" s="78"/>
      <c r="BY342" s="78"/>
      <c r="BZ342" s="78"/>
      <c r="CA342" s="78"/>
      <c r="CB342" s="78"/>
      <c r="CC342" s="78"/>
      <c r="CD342" s="78"/>
      <c r="CE342" s="79"/>
    </row>
    <row r="343" spans="1:83" ht="34.5" customHeight="1" x14ac:dyDescent="0.2">
      <c r="A343" s="29">
        <f t="shared" si="0"/>
        <v>332</v>
      </c>
      <c r="B343" s="222"/>
      <c r="C343" s="79"/>
      <c r="D343" s="223"/>
      <c r="E343" s="78"/>
      <c r="F343" s="78"/>
      <c r="G343" s="78"/>
      <c r="H343" s="79"/>
      <c r="I343" s="218"/>
      <c r="J343" s="78"/>
      <c r="K343" s="78"/>
      <c r="L343" s="78"/>
      <c r="M343" s="78"/>
      <c r="N343" s="78"/>
      <c r="O343" s="78"/>
      <c r="P343" s="79"/>
      <c r="Q343" s="217"/>
      <c r="R343" s="78"/>
      <c r="S343" s="78"/>
      <c r="T343" s="78"/>
      <c r="U343" s="78"/>
      <c r="V343" s="78"/>
      <c r="W343" s="78"/>
      <c r="X343" s="78"/>
      <c r="Y343" s="78"/>
      <c r="Z343" s="79"/>
      <c r="AA343" s="218"/>
      <c r="AB343" s="78"/>
      <c r="AC343" s="78"/>
      <c r="AD343" s="79"/>
      <c r="AE343" s="217"/>
      <c r="AF343" s="78"/>
      <c r="AG343" s="78"/>
      <c r="AH343" s="79"/>
      <c r="AI343" s="218"/>
      <c r="AJ343" s="78"/>
      <c r="AK343" s="78"/>
      <c r="AL343" s="78"/>
      <c r="AM343" s="78"/>
      <c r="AN343" s="79"/>
      <c r="AO343" s="217"/>
      <c r="AP343" s="78"/>
      <c r="AQ343" s="79"/>
      <c r="AR343" s="218"/>
      <c r="AS343" s="78"/>
      <c r="AT343" s="79"/>
      <c r="AU343" s="219"/>
      <c r="AV343" s="78"/>
      <c r="AW343" s="79"/>
      <c r="AX343" s="220"/>
      <c r="AY343" s="79"/>
      <c r="AZ343" s="38"/>
      <c r="BA343" s="39"/>
      <c r="BB343" s="38"/>
      <c r="BC343" s="39"/>
      <c r="BD343" s="38"/>
      <c r="BE343" s="39"/>
      <c r="BF343" s="38"/>
      <c r="BG343" s="39"/>
      <c r="BH343" s="38"/>
      <c r="BI343" s="42"/>
      <c r="BJ343" s="43"/>
      <c r="BK343" s="42"/>
      <c r="BL343" s="43"/>
      <c r="BM343" s="42"/>
      <c r="BN343" s="43"/>
      <c r="BO343" s="42"/>
      <c r="BP343" s="43"/>
      <c r="BQ343" s="42"/>
      <c r="BR343" s="221"/>
      <c r="BS343" s="78"/>
      <c r="BT343" s="78"/>
      <c r="BU343" s="78"/>
      <c r="BV343" s="78"/>
      <c r="BW343" s="78"/>
      <c r="BX343" s="78"/>
      <c r="BY343" s="78"/>
      <c r="BZ343" s="78"/>
      <c r="CA343" s="78"/>
      <c r="CB343" s="78"/>
      <c r="CC343" s="78"/>
      <c r="CD343" s="78"/>
      <c r="CE343" s="79"/>
    </row>
    <row r="344" spans="1:83" ht="34.5" customHeight="1" x14ac:dyDescent="0.2">
      <c r="A344" s="29">
        <f t="shared" si="0"/>
        <v>333</v>
      </c>
      <c r="B344" s="222"/>
      <c r="C344" s="79"/>
      <c r="D344" s="223"/>
      <c r="E344" s="78"/>
      <c r="F344" s="78"/>
      <c r="G344" s="78"/>
      <c r="H344" s="79"/>
      <c r="I344" s="218"/>
      <c r="J344" s="78"/>
      <c r="K344" s="78"/>
      <c r="L344" s="78"/>
      <c r="M344" s="78"/>
      <c r="N344" s="78"/>
      <c r="O344" s="78"/>
      <c r="P344" s="79"/>
      <c r="Q344" s="217"/>
      <c r="R344" s="78"/>
      <c r="S344" s="78"/>
      <c r="T344" s="78"/>
      <c r="U344" s="78"/>
      <c r="V344" s="78"/>
      <c r="W344" s="78"/>
      <c r="X344" s="78"/>
      <c r="Y344" s="78"/>
      <c r="Z344" s="79"/>
      <c r="AA344" s="218"/>
      <c r="AB344" s="78"/>
      <c r="AC344" s="78"/>
      <c r="AD344" s="79"/>
      <c r="AE344" s="217"/>
      <c r="AF344" s="78"/>
      <c r="AG344" s="78"/>
      <c r="AH344" s="79"/>
      <c r="AI344" s="218"/>
      <c r="AJ344" s="78"/>
      <c r="AK344" s="78"/>
      <c r="AL344" s="78"/>
      <c r="AM344" s="78"/>
      <c r="AN344" s="79"/>
      <c r="AO344" s="217"/>
      <c r="AP344" s="78"/>
      <c r="AQ344" s="79"/>
      <c r="AR344" s="218"/>
      <c r="AS344" s="78"/>
      <c r="AT344" s="79"/>
      <c r="AU344" s="219"/>
      <c r="AV344" s="78"/>
      <c r="AW344" s="79"/>
      <c r="AX344" s="220"/>
      <c r="AY344" s="79"/>
      <c r="AZ344" s="38"/>
      <c r="BA344" s="39"/>
      <c r="BB344" s="38"/>
      <c r="BC344" s="39"/>
      <c r="BD344" s="38"/>
      <c r="BE344" s="39"/>
      <c r="BF344" s="38"/>
      <c r="BG344" s="39"/>
      <c r="BH344" s="38"/>
      <c r="BI344" s="42"/>
      <c r="BJ344" s="43"/>
      <c r="BK344" s="42"/>
      <c r="BL344" s="43"/>
      <c r="BM344" s="42"/>
      <c r="BN344" s="43"/>
      <c r="BO344" s="42"/>
      <c r="BP344" s="43"/>
      <c r="BQ344" s="42"/>
      <c r="BR344" s="221"/>
      <c r="BS344" s="78"/>
      <c r="BT344" s="78"/>
      <c r="BU344" s="78"/>
      <c r="BV344" s="78"/>
      <c r="BW344" s="78"/>
      <c r="BX344" s="78"/>
      <c r="BY344" s="78"/>
      <c r="BZ344" s="78"/>
      <c r="CA344" s="78"/>
      <c r="CB344" s="78"/>
      <c r="CC344" s="78"/>
      <c r="CD344" s="78"/>
      <c r="CE344" s="79"/>
    </row>
    <row r="345" spans="1:83" ht="34.5" customHeight="1" x14ac:dyDescent="0.2">
      <c r="A345" s="29">
        <f t="shared" si="0"/>
        <v>334</v>
      </c>
      <c r="B345" s="222"/>
      <c r="C345" s="79"/>
      <c r="D345" s="223"/>
      <c r="E345" s="78"/>
      <c r="F345" s="78"/>
      <c r="G345" s="78"/>
      <c r="H345" s="79"/>
      <c r="I345" s="218"/>
      <c r="J345" s="78"/>
      <c r="K345" s="78"/>
      <c r="L345" s="78"/>
      <c r="M345" s="78"/>
      <c r="N345" s="78"/>
      <c r="O345" s="78"/>
      <c r="P345" s="79"/>
      <c r="Q345" s="217"/>
      <c r="R345" s="78"/>
      <c r="S345" s="78"/>
      <c r="T345" s="78"/>
      <c r="U345" s="78"/>
      <c r="V345" s="78"/>
      <c r="W345" s="78"/>
      <c r="X345" s="78"/>
      <c r="Y345" s="78"/>
      <c r="Z345" s="79"/>
      <c r="AA345" s="218"/>
      <c r="AB345" s="78"/>
      <c r="AC345" s="78"/>
      <c r="AD345" s="79"/>
      <c r="AE345" s="217"/>
      <c r="AF345" s="78"/>
      <c r="AG345" s="78"/>
      <c r="AH345" s="79"/>
      <c r="AI345" s="218"/>
      <c r="AJ345" s="78"/>
      <c r="AK345" s="78"/>
      <c r="AL345" s="78"/>
      <c r="AM345" s="78"/>
      <c r="AN345" s="79"/>
      <c r="AO345" s="217"/>
      <c r="AP345" s="78"/>
      <c r="AQ345" s="79"/>
      <c r="AR345" s="218"/>
      <c r="AS345" s="78"/>
      <c r="AT345" s="79"/>
      <c r="AU345" s="219"/>
      <c r="AV345" s="78"/>
      <c r="AW345" s="79"/>
      <c r="AX345" s="220"/>
      <c r="AY345" s="79"/>
      <c r="AZ345" s="38"/>
      <c r="BA345" s="39"/>
      <c r="BB345" s="38"/>
      <c r="BC345" s="39"/>
      <c r="BD345" s="38"/>
      <c r="BE345" s="39"/>
      <c r="BF345" s="38"/>
      <c r="BG345" s="39"/>
      <c r="BH345" s="38"/>
      <c r="BI345" s="42"/>
      <c r="BJ345" s="43"/>
      <c r="BK345" s="42"/>
      <c r="BL345" s="43"/>
      <c r="BM345" s="42"/>
      <c r="BN345" s="43"/>
      <c r="BO345" s="42"/>
      <c r="BP345" s="43"/>
      <c r="BQ345" s="42"/>
      <c r="BR345" s="221"/>
      <c r="BS345" s="78"/>
      <c r="BT345" s="78"/>
      <c r="BU345" s="78"/>
      <c r="BV345" s="78"/>
      <c r="BW345" s="78"/>
      <c r="BX345" s="78"/>
      <c r="BY345" s="78"/>
      <c r="BZ345" s="78"/>
      <c r="CA345" s="78"/>
      <c r="CB345" s="78"/>
      <c r="CC345" s="78"/>
      <c r="CD345" s="78"/>
      <c r="CE345" s="79"/>
    </row>
    <row r="346" spans="1:83" ht="34.5" customHeight="1" x14ac:dyDescent="0.2">
      <c r="A346" s="29">
        <f t="shared" si="0"/>
        <v>335</v>
      </c>
      <c r="B346" s="222"/>
      <c r="C346" s="79"/>
      <c r="D346" s="223"/>
      <c r="E346" s="78"/>
      <c r="F346" s="78"/>
      <c r="G346" s="78"/>
      <c r="H346" s="79"/>
      <c r="I346" s="218"/>
      <c r="J346" s="78"/>
      <c r="K346" s="78"/>
      <c r="L346" s="78"/>
      <c r="M346" s="78"/>
      <c r="N346" s="78"/>
      <c r="O346" s="78"/>
      <c r="P346" s="79"/>
      <c r="Q346" s="217"/>
      <c r="R346" s="78"/>
      <c r="S346" s="78"/>
      <c r="T346" s="78"/>
      <c r="U346" s="78"/>
      <c r="V346" s="78"/>
      <c r="W346" s="78"/>
      <c r="X346" s="78"/>
      <c r="Y346" s="78"/>
      <c r="Z346" s="79"/>
      <c r="AA346" s="218"/>
      <c r="AB346" s="78"/>
      <c r="AC346" s="78"/>
      <c r="AD346" s="79"/>
      <c r="AE346" s="217"/>
      <c r="AF346" s="78"/>
      <c r="AG346" s="78"/>
      <c r="AH346" s="79"/>
      <c r="AI346" s="218"/>
      <c r="AJ346" s="78"/>
      <c r="AK346" s="78"/>
      <c r="AL346" s="78"/>
      <c r="AM346" s="78"/>
      <c r="AN346" s="79"/>
      <c r="AO346" s="217"/>
      <c r="AP346" s="78"/>
      <c r="AQ346" s="79"/>
      <c r="AR346" s="218"/>
      <c r="AS346" s="78"/>
      <c r="AT346" s="79"/>
      <c r="AU346" s="219"/>
      <c r="AV346" s="78"/>
      <c r="AW346" s="79"/>
      <c r="AX346" s="220"/>
      <c r="AY346" s="79"/>
      <c r="AZ346" s="38"/>
      <c r="BA346" s="39"/>
      <c r="BB346" s="38"/>
      <c r="BC346" s="39"/>
      <c r="BD346" s="38"/>
      <c r="BE346" s="39"/>
      <c r="BF346" s="38"/>
      <c r="BG346" s="39"/>
      <c r="BH346" s="38"/>
      <c r="BI346" s="42"/>
      <c r="BJ346" s="43"/>
      <c r="BK346" s="42"/>
      <c r="BL346" s="43"/>
      <c r="BM346" s="42"/>
      <c r="BN346" s="43"/>
      <c r="BO346" s="42"/>
      <c r="BP346" s="43"/>
      <c r="BQ346" s="42"/>
      <c r="BR346" s="221"/>
      <c r="BS346" s="78"/>
      <c r="BT346" s="78"/>
      <c r="BU346" s="78"/>
      <c r="BV346" s="78"/>
      <c r="BW346" s="78"/>
      <c r="BX346" s="78"/>
      <c r="BY346" s="78"/>
      <c r="BZ346" s="78"/>
      <c r="CA346" s="78"/>
      <c r="CB346" s="78"/>
      <c r="CC346" s="78"/>
      <c r="CD346" s="78"/>
      <c r="CE346" s="79"/>
    </row>
    <row r="347" spans="1:83" ht="34.5" customHeight="1" x14ac:dyDescent="0.2">
      <c r="A347" s="29">
        <f t="shared" si="0"/>
        <v>336</v>
      </c>
      <c r="B347" s="222"/>
      <c r="C347" s="79"/>
      <c r="D347" s="223"/>
      <c r="E347" s="78"/>
      <c r="F347" s="78"/>
      <c r="G347" s="78"/>
      <c r="H347" s="79"/>
      <c r="I347" s="218"/>
      <c r="J347" s="78"/>
      <c r="K347" s="78"/>
      <c r="L347" s="78"/>
      <c r="M347" s="78"/>
      <c r="N347" s="78"/>
      <c r="O347" s="78"/>
      <c r="P347" s="79"/>
      <c r="Q347" s="217"/>
      <c r="R347" s="78"/>
      <c r="S347" s="78"/>
      <c r="T347" s="78"/>
      <c r="U347" s="78"/>
      <c r="V347" s="78"/>
      <c r="W347" s="78"/>
      <c r="X347" s="78"/>
      <c r="Y347" s="78"/>
      <c r="Z347" s="79"/>
      <c r="AA347" s="218"/>
      <c r="AB347" s="78"/>
      <c r="AC347" s="78"/>
      <c r="AD347" s="79"/>
      <c r="AE347" s="217"/>
      <c r="AF347" s="78"/>
      <c r="AG347" s="78"/>
      <c r="AH347" s="79"/>
      <c r="AI347" s="218"/>
      <c r="AJ347" s="78"/>
      <c r="AK347" s="78"/>
      <c r="AL347" s="78"/>
      <c r="AM347" s="78"/>
      <c r="AN347" s="79"/>
      <c r="AO347" s="217"/>
      <c r="AP347" s="78"/>
      <c r="AQ347" s="79"/>
      <c r="AR347" s="218"/>
      <c r="AS347" s="78"/>
      <c r="AT347" s="79"/>
      <c r="AU347" s="219"/>
      <c r="AV347" s="78"/>
      <c r="AW347" s="79"/>
      <c r="AX347" s="220"/>
      <c r="AY347" s="79"/>
      <c r="AZ347" s="38"/>
      <c r="BA347" s="39"/>
      <c r="BB347" s="38"/>
      <c r="BC347" s="39"/>
      <c r="BD347" s="38"/>
      <c r="BE347" s="39"/>
      <c r="BF347" s="38"/>
      <c r="BG347" s="39"/>
      <c r="BH347" s="38"/>
      <c r="BI347" s="42"/>
      <c r="BJ347" s="43"/>
      <c r="BK347" s="42"/>
      <c r="BL347" s="43"/>
      <c r="BM347" s="42"/>
      <c r="BN347" s="43"/>
      <c r="BO347" s="42"/>
      <c r="BP347" s="43"/>
      <c r="BQ347" s="42"/>
      <c r="BR347" s="221"/>
      <c r="BS347" s="78"/>
      <c r="BT347" s="78"/>
      <c r="BU347" s="78"/>
      <c r="BV347" s="78"/>
      <c r="BW347" s="78"/>
      <c r="BX347" s="78"/>
      <c r="BY347" s="78"/>
      <c r="BZ347" s="78"/>
      <c r="CA347" s="78"/>
      <c r="CB347" s="78"/>
      <c r="CC347" s="78"/>
      <c r="CD347" s="78"/>
      <c r="CE347" s="79"/>
    </row>
    <row r="348" spans="1:83" ht="34.5" customHeight="1" x14ac:dyDescent="0.2">
      <c r="A348" s="29">
        <f t="shared" si="0"/>
        <v>337</v>
      </c>
      <c r="B348" s="222"/>
      <c r="C348" s="79"/>
      <c r="D348" s="223"/>
      <c r="E348" s="78"/>
      <c r="F348" s="78"/>
      <c r="G348" s="78"/>
      <c r="H348" s="79"/>
      <c r="I348" s="218"/>
      <c r="J348" s="78"/>
      <c r="K348" s="78"/>
      <c r="L348" s="78"/>
      <c r="M348" s="78"/>
      <c r="N348" s="78"/>
      <c r="O348" s="78"/>
      <c r="P348" s="79"/>
      <c r="Q348" s="217"/>
      <c r="R348" s="78"/>
      <c r="S348" s="78"/>
      <c r="T348" s="78"/>
      <c r="U348" s="78"/>
      <c r="V348" s="78"/>
      <c r="W348" s="78"/>
      <c r="X348" s="78"/>
      <c r="Y348" s="78"/>
      <c r="Z348" s="79"/>
      <c r="AA348" s="218"/>
      <c r="AB348" s="78"/>
      <c r="AC348" s="78"/>
      <c r="AD348" s="79"/>
      <c r="AE348" s="217"/>
      <c r="AF348" s="78"/>
      <c r="AG348" s="78"/>
      <c r="AH348" s="79"/>
      <c r="AI348" s="218"/>
      <c r="AJ348" s="78"/>
      <c r="AK348" s="78"/>
      <c r="AL348" s="78"/>
      <c r="AM348" s="78"/>
      <c r="AN348" s="79"/>
      <c r="AO348" s="217"/>
      <c r="AP348" s="78"/>
      <c r="AQ348" s="79"/>
      <c r="AR348" s="218"/>
      <c r="AS348" s="78"/>
      <c r="AT348" s="79"/>
      <c r="AU348" s="219"/>
      <c r="AV348" s="78"/>
      <c r="AW348" s="79"/>
      <c r="AX348" s="220"/>
      <c r="AY348" s="79"/>
      <c r="AZ348" s="38"/>
      <c r="BA348" s="39"/>
      <c r="BB348" s="38"/>
      <c r="BC348" s="39"/>
      <c r="BD348" s="38"/>
      <c r="BE348" s="39"/>
      <c r="BF348" s="38"/>
      <c r="BG348" s="39"/>
      <c r="BH348" s="38"/>
      <c r="BI348" s="42"/>
      <c r="BJ348" s="43"/>
      <c r="BK348" s="42"/>
      <c r="BL348" s="43"/>
      <c r="BM348" s="42"/>
      <c r="BN348" s="43"/>
      <c r="BO348" s="42"/>
      <c r="BP348" s="43"/>
      <c r="BQ348" s="42"/>
      <c r="BR348" s="221"/>
      <c r="BS348" s="78"/>
      <c r="BT348" s="78"/>
      <c r="BU348" s="78"/>
      <c r="BV348" s="78"/>
      <c r="BW348" s="78"/>
      <c r="BX348" s="78"/>
      <c r="BY348" s="78"/>
      <c r="BZ348" s="78"/>
      <c r="CA348" s="78"/>
      <c r="CB348" s="78"/>
      <c r="CC348" s="78"/>
      <c r="CD348" s="78"/>
      <c r="CE348" s="79"/>
    </row>
    <row r="349" spans="1:83" ht="34.5" customHeight="1" x14ac:dyDescent="0.2">
      <c r="A349" s="29">
        <f t="shared" si="0"/>
        <v>338</v>
      </c>
      <c r="B349" s="222"/>
      <c r="C349" s="79"/>
      <c r="D349" s="223"/>
      <c r="E349" s="78"/>
      <c r="F349" s="78"/>
      <c r="G349" s="78"/>
      <c r="H349" s="79"/>
      <c r="I349" s="218"/>
      <c r="J349" s="78"/>
      <c r="K349" s="78"/>
      <c r="L349" s="78"/>
      <c r="M349" s="78"/>
      <c r="N349" s="78"/>
      <c r="O349" s="78"/>
      <c r="P349" s="79"/>
      <c r="Q349" s="217"/>
      <c r="R349" s="78"/>
      <c r="S349" s="78"/>
      <c r="T349" s="78"/>
      <c r="U349" s="78"/>
      <c r="V349" s="78"/>
      <c r="W349" s="78"/>
      <c r="X349" s="78"/>
      <c r="Y349" s="78"/>
      <c r="Z349" s="79"/>
      <c r="AA349" s="218"/>
      <c r="AB349" s="78"/>
      <c r="AC349" s="78"/>
      <c r="AD349" s="79"/>
      <c r="AE349" s="217"/>
      <c r="AF349" s="78"/>
      <c r="AG349" s="78"/>
      <c r="AH349" s="79"/>
      <c r="AI349" s="218"/>
      <c r="AJ349" s="78"/>
      <c r="AK349" s="78"/>
      <c r="AL349" s="78"/>
      <c r="AM349" s="78"/>
      <c r="AN349" s="79"/>
      <c r="AO349" s="217"/>
      <c r="AP349" s="78"/>
      <c r="AQ349" s="79"/>
      <c r="AR349" s="218"/>
      <c r="AS349" s="78"/>
      <c r="AT349" s="79"/>
      <c r="AU349" s="219"/>
      <c r="AV349" s="78"/>
      <c r="AW349" s="79"/>
      <c r="AX349" s="220"/>
      <c r="AY349" s="79"/>
      <c r="AZ349" s="38"/>
      <c r="BA349" s="39"/>
      <c r="BB349" s="38"/>
      <c r="BC349" s="39"/>
      <c r="BD349" s="38"/>
      <c r="BE349" s="39"/>
      <c r="BF349" s="38"/>
      <c r="BG349" s="39"/>
      <c r="BH349" s="38"/>
      <c r="BI349" s="42"/>
      <c r="BJ349" s="43"/>
      <c r="BK349" s="42"/>
      <c r="BL349" s="43"/>
      <c r="BM349" s="42"/>
      <c r="BN349" s="43"/>
      <c r="BO349" s="42"/>
      <c r="BP349" s="43"/>
      <c r="BQ349" s="42"/>
      <c r="BR349" s="221"/>
      <c r="BS349" s="78"/>
      <c r="BT349" s="78"/>
      <c r="BU349" s="78"/>
      <c r="BV349" s="78"/>
      <c r="BW349" s="78"/>
      <c r="BX349" s="78"/>
      <c r="BY349" s="78"/>
      <c r="BZ349" s="78"/>
      <c r="CA349" s="78"/>
      <c r="CB349" s="78"/>
      <c r="CC349" s="78"/>
      <c r="CD349" s="78"/>
      <c r="CE349" s="79"/>
    </row>
    <row r="350" spans="1:83" ht="34.5" customHeight="1" x14ac:dyDescent="0.2">
      <c r="A350" s="29">
        <f t="shared" si="0"/>
        <v>339</v>
      </c>
      <c r="B350" s="222"/>
      <c r="C350" s="79"/>
      <c r="D350" s="223"/>
      <c r="E350" s="78"/>
      <c r="F350" s="78"/>
      <c r="G350" s="78"/>
      <c r="H350" s="79"/>
      <c r="I350" s="218"/>
      <c r="J350" s="78"/>
      <c r="K350" s="78"/>
      <c r="L350" s="78"/>
      <c r="M350" s="78"/>
      <c r="N350" s="78"/>
      <c r="O350" s="78"/>
      <c r="P350" s="79"/>
      <c r="Q350" s="217"/>
      <c r="R350" s="78"/>
      <c r="S350" s="78"/>
      <c r="T350" s="78"/>
      <c r="U350" s="78"/>
      <c r="V350" s="78"/>
      <c r="W350" s="78"/>
      <c r="X350" s="78"/>
      <c r="Y350" s="78"/>
      <c r="Z350" s="79"/>
      <c r="AA350" s="218"/>
      <c r="AB350" s="78"/>
      <c r="AC350" s="78"/>
      <c r="AD350" s="79"/>
      <c r="AE350" s="217"/>
      <c r="AF350" s="78"/>
      <c r="AG350" s="78"/>
      <c r="AH350" s="79"/>
      <c r="AI350" s="218"/>
      <c r="AJ350" s="78"/>
      <c r="AK350" s="78"/>
      <c r="AL350" s="78"/>
      <c r="AM350" s="78"/>
      <c r="AN350" s="79"/>
      <c r="AO350" s="217"/>
      <c r="AP350" s="78"/>
      <c r="AQ350" s="79"/>
      <c r="AR350" s="218"/>
      <c r="AS350" s="78"/>
      <c r="AT350" s="79"/>
      <c r="AU350" s="219"/>
      <c r="AV350" s="78"/>
      <c r="AW350" s="79"/>
      <c r="AX350" s="220"/>
      <c r="AY350" s="79"/>
      <c r="AZ350" s="38"/>
      <c r="BA350" s="39"/>
      <c r="BB350" s="38"/>
      <c r="BC350" s="39"/>
      <c r="BD350" s="38"/>
      <c r="BE350" s="39"/>
      <c r="BF350" s="38"/>
      <c r="BG350" s="39"/>
      <c r="BH350" s="38"/>
      <c r="BI350" s="42"/>
      <c r="BJ350" s="43"/>
      <c r="BK350" s="42"/>
      <c r="BL350" s="43"/>
      <c r="BM350" s="42"/>
      <c r="BN350" s="43"/>
      <c r="BO350" s="42"/>
      <c r="BP350" s="43"/>
      <c r="BQ350" s="42"/>
      <c r="BR350" s="221"/>
      <c r="BS350" s="78"/>
      <c r="BT350" s="78"/>
      <c r="BU350" s="78"/>
      <c r="BV350" s="78"/>
      <c r="BW350" s="78"/>
      <c r="BX350" s="78"/>
      <c r="BY350" s="78"/>
      <c r="BZ350" s="78"/>
      <c r="CA350" s="78"/>
      <c r="CB350" s="78"/>
      <c r="CC350" s="78"/>
      <c r="CD350" s="78"/>
      <c r="CE350" s="79"/>
    </row>
    <row r="351" spans="1:83" ht="34.5" customHeight="1" x14ac:dyDescent="0.2">
      <c r="A351" s="29">
        <f t="shared" si="0"/>
        <v>340</v>
      </c>
      <c r="B351" s="222"/>
      <c r="C351" s="79"/>
      <c r="D351" s="223"/>
      <c r="E351" s="78"/>
      <c r="F351" s="78"/>
      <c r="G351" s="78"/>
      <c r="H351" s="79"/>
      <c r="I351" s="218"/>
      <c r="J351" s="78"/>
      <c r="K351" s="78"/>
      <c r="L351" s="78"/>
      <c r="M351" s="78"/>
      <c r="N351" s="78"/>
      <c r="O351" s="78"/>
      <c r="P351" s="79"/>
      <c r="Q351" s="217"/>
      <c r="R351" s="78"/>
      <c r="S351" s="78"/>
      <c r="T351" s="78"/>
      <c r="U351" s="78"/>
      <c r="V351" s="78"/>
      <c r="W351" s="78"/>
      <c r="X351" s="78"/>
      <c r="Y351" s="78"/>
      <c r="Z351" s="79"/>
      <c r="AA351" s="218"/>
      <c r="AB351" s="78"/>
      <c r="AC351" s="78"/>
      <c r="AD351" s="79"/>
      <c r="AE351" s="217"/>
      <c r="AF351" s="78"/>
      <c r="AG351" s="78"/>
      <c r="AH351" s="79"/>
      <c r="AI351" s="218"/>
      <c r="AJ351" s="78"/>
      <c r="AK351" s="78"/>
      <c r="AL351" s="78"/>
      <c r="AM351" s="78"/>
      <c r="AN351" s="79"/>
      <c r="AO351" s="217"/>
      <c r="AP351" s="78"/>
      <c r="AQ351" s="79"/>
      <c r="AR351" s="218"/>
      <c r="AS351" s="78"/>
      <c r="AT351" s="79"/>
      <c r="AU351" s="219"/>
      <c r="AV351" s="78"/>
      <c r="AW351" s="79"/>
      <c r="AX351" s="220"/>
      <c r="AY351" s="79"/>
      <c r="AZ351" s="38"/>
      <c r="BA351" s="39"/>
      <c r="BB351" s="38"/>
      <c r="BC351" s="39"/>
      <c r="BD351" s="38"/>
      <c r="BE351" s="39"/>
      <c r="BF351" s="38"/>
      <c r="BG351" s="39"/>
      <c r="BH351" s="38"/>
      <c r="BI351" s="42"/>
      <c r="BJ351" s="43"/>
      <c r="BK351" s="42"/>
      <c r="BL351" s="43"/>
      <c r="BM351" s="42"/>
      <c r="BN351" s="43"/>
      <c r="BO351" s="42"/>
      <c r="BP351" s="43"/>
      <c r="BQ351" s="42"/>
      <c r="BR351" s="221"/>
      <c r="BS351" s="78"/>
      <c r="BT351" s="78"/>
      <c r="BU351" s="78"/>
      <c r="BV351" s="78"/>
      <c r="BW351" s="78"/>
      <c r="BX351" s="78"/>
      <c r="BY351" s="78"/>
      <c r="BZ351" s="78"/>
      <c r="CA351" s="78"/>
      <c r="CB351" s="78"/>
      <c r="CC351" s="78"/>
      <c r="CD351" s="78"/>
      <c r="CE351" s="79"/>
    </row>
    <row r="352" spans="1:83" ht="34.5" customHeight="1" x14ac:dyDescent="0.2">
      <c r="A352" s="29">
        <f t="shared" si="0"/>
        <v>341</v>
      </c>
      <c r="B352" s="222"/>
      <c r="C352" s="79"/>
      <c r="D352" s="223"/>
      <c r="E352" s="78"/>
      <c r="F352" s="78"/>
      <c r="G352" s="78"/>
      <c r="H352" s="79"/>
      <c r="I352" s="218"/>
      <c r="J352" s="78"/>
      <c r="K352" s="78"/>
      <c r="L352" s="78"/>
      <c r="M352" s="78"/>
      <c r="N352" s="78"/>
      <c r="O352" s="78"/>
      <c r="P352" s="79"/>
      <c r="Q352" s="217"/>
      <c r="R352" s="78"/>
      <c r="S352" s="78"/>
      <c r="T352" s="78"/>
      <c r="U352" s="78"/>
      <c r="V352" s="78"/>
      <c r="W352" s="78"/>
      <c r="X352" s="78"/>
      <c r="Y352" s="78"/>
      <c r="Z352" s="79"/>
      <c r="AA352" s="218"/>
      <c r="AB352" s="78"/>
      <c r="AC352" s="78"/>
      <c r="AD352" s="79"/>
      <c r="AE352" s="217"/>
      <c r="AF352" s="78"/>
      <c r="AG352" s="78"/>
      <c r="AH352" s="79"/>
      <c r="AI352" s="218"/>
      <c r="AJ352" s="78"/>
      <c r="AK352" s="78"/>
      <c r="AL352" s="78"/>
      <c r="AM352" s="78"/>
      <c r="AN352" s="79"/>
      <c r="AO352" s="217"/>
      <c r="AP352" s="78"/>
      <c r="AQ352" s="79"/>
      <c r="AR352" s="218"/>
      <c r="AS352" s="78"/>
      <c r="AT352" s="79"/>
      <c r="AU352" s="219"/>
      <c r="AV352" s="78"/>
      <c r="AW352" s="79"/>
      <c r="AX352" s="220"/>
      <c r="AY352" s="79"/>
      <c r="AZ352" s="38"/>
      <c r="BA352" s="39"/>
      <c r="BB352" s="38"/>
      <c r="BC352" s="39"/>
      <c r="BD352" s="38"/>
      <c r="BE352" s="39"/>
      <c r="BF352" s="38"/>
      <c r="BG352" s="39"/>
      <c r="BH352" s="38"/>
      <c r="BI352" s="42"/>
      <c r="BJ352" s="43"/>
      <c r="BK352" s="42"/>
      <c r="BL352" s="43"/>
      <c r="BM352" s="42"/>
      <c r="BN352" s="43"/>
      <c r="BO352" s="42"/>
      <c r="BP352" s="43"/>
      <c r="BQ352" s="42"/>
      <c r="BR352" s="221"/>
      <c r="BS352" s="78"/>
      <c r="BT352" s="78"/>
      <c r="BU352" s="78"/>
      <c r="BV352" s="78"/>
      <c r="BW352" s="78"/>
      <c r="BX352" s="78"/>
      <c r="BY352" s="78"/>
      <c r="BZ352" s="78"/>
      <c r="CA352" s="78"/>
      <c r="CB352" s="78"/>
      <c r="CC352" s="78"/>
      <c r="CD352" s="78"/>
      <c r="CE352" s="79"/>
    </row>
    <row r="353" spans="1:83" ht="34.5" customHeight="1" x14ac:dyDescent="0.2">
      <c r="A353" s="29">
        <f t="shared" si="0"/>
        <v>342</v>
      </c>
      <c r="B353" s="222"/>
      <c r="C353" s="79"/>
      <c r="D353" s="223"/>
      <c r="E353" s="78"/>
      <c r="F353" s="78"/>
      <c r="G353" s="78"/>
      <c r="H353" s="79"/>
      <c r="I353" s="218"/>
      <c r="J353" s="78"/>
      <c r="K353" s="78"/>
      <c r="L353" s="78"/>
      <c r="M353" s="78"/>
      <c r="N353" s="78"/>
      <c r="O353" s="78"/>
      <c r="P353" s="79"/>
      <c r="Q353" s="217"/>
      <c r="R353" s="78"/>
      <c r="S353" s="78"/>
      <c r="T353" s="78"/>
      <c r="U353" s="78"/>
      <c r="V353" s="78"/>
      <c r="W353" s="78"/>
      <c r="X353" s="78"/>
      <c r="Y353" s="78"/>
      <c r="Z353" s="79"/>
      <c r="AA353" s="218"/>
      <c r="AB353" s="78"/>
      <c r="AC353" s="78"/>
      <c r="AD353" s="79"/>
      <c r="AE353" s="217"/>
      <c r="AF353" s="78"/>
      <c r="AG353" s="78"/>
      <c r="AH353" s="79"/>
      <c r="AI353" s="218"/>
      <c r="AJ353" s="78"/>
      <c r="AK353" s="78"/>
      <c r="AL353" s="78"/>
      <c r="AM353" s="78"/>
      <c r="AN353" s="79"/>
      <c r="AO353" s="217"/>
      <c r="AP353" s="78"/>
      <c r="AQ353" s="79"/>
      <c r="AR353" s="218"/>
      <c r="AS353" s="78"/>
      <c r="AT353" s="79"/>
      <c r="AU353" s="219"/>
      <c r="AV353" s="78"/>
      <c r="AW353" s="79"/>
      <c r="AX353" s="220"/>
      <c r="AY353" s="79"/>
      <c r="AZ353" s="38"/>
      <c r="BA353" s="39"/>
      <c r="BB353" s="38"/>
      <c r="BC353" s="39"/>
      <c r="BD353" s="38"/>
      <c r="BE353" s="39"/>
      <c r="BF353" s="38"/>
      <c r="BG353" s="39"/>
      <c r="BH353" s="38"/>
      <c r="BI353" s="42"/>
      <c r="BJ353" s="43"/>
      <c r="BK353" s="42"/>
      <c r="BL353" s="43"/>
      <c r="BM353" s="42"/>
      <c r="BN353" s="43"/>
      <c r="BO353" s="42"/>
      <c r="BP353" s="43"/>
      <c r="BQ353" s="42"/>
      <c r="BR353" s="221"/>
      <c r="BS353" s="78"/>
      <c r="BT353" s="78"/>
      <c r="BU353" s="78"/>
      <c r="BV353" s="78"/>
      <c r="BW353" s="78"/>
      <c r="BX353" s="78"/>
      <c r="BY353" s="78"/>
      <c r="BZ353" s="78"/>
      <c r="CA353" s="78"/>
      <c r="CB353" s="78"/>
      <c r="CC353" s="78"/>
      <c r="CD353" s="78"/>
      <c r="CE353" s="79"/>
    </row>
    <row r="354" spans="1:83" ht="34.5" customHeight="1" x14ac:dyDescent="0.2">
      <c r="A354" s="29">
        <f t="shared" si="0"/>
        <v>343</v>
      </c>
      <c r="B354" s="222"/>
      <c r="C354" s="79"/>
      <c r="D354" s="223"/>
      <c r="E354" s="78"/>
      <c r="F354" s="78"/>
      <c r="G354" s="78"/>
      <c r="H354" s="79"/>
      <c r="I354" s="218"/>
      <c r="J354" s="78"/>
      <c r="K354" s="78"/>
      <c r="L354" s="78"/>
      <c r="M354" s="78"/>
      <c r="N354" s="78"/>
      <c r="O354" s="78"/>
      <c r="P354" s="79"/>
      <c r="Q354" s="217"/>
      <c r="R354" s="78"/>
      <c r="S354" s="78"/>
      <c r="T354" s="78"/>
      <c r="U354" s="78"/>
      <c r="V354" s="78"/>
      <c r="W354" s="78"/>
      <c r="X354" s="78"/>
      <c r="Y354" s="78"/>
      <c r="Z354" s="79"/>
      <c r="AA354" s="218"/>
      <c r="AB354" s="78"/>
      <c r="AC354" s="78"/>
      <c r="AD354" s="79"/>
      <c r="AE354" s="217"/>
      <c r="AF354" s="78"/>
      <c r="AG354" s="78"/>
      <c r="AH354" s="79"/>
      <c r="AI354" s="218"/>
      <c r="AJ354" s="78"/>
      <c r="AK354" s="78"/>
      <c r="AL354" s="78"/>
      <c r="AM354" s="78"/>
      <c r="AN354" s="79"/>
      <c r="AO354" s="217"/>
      <c r="AP354" s="78"/>
      <c r="AQ354" s="79"/>
      <c r="AR354" s="218"/>
      <c r="AS354" s="78"/>
      <c r="AT354" s="79"/>
      <c r="AU354" s="219"/>
      <c r="AV354" s="78"/>
      <c r="AW354" s="79"/>
      <c r="AX354" s="220"/>
      <c r="AY354" s="79"/>
      <c r="AZ354" s="38"/>
      <c r="BA354" s="39"/>
      <c r="BB354" s="38"/>
      <c r="BC354" s="39"/>
      <c r="BD354" s="38"/>
      <c r="BE354" s="39"/>
      <c r="BF354" s="38"/>
      <c r="BG354" s="39"/>
      <c r="BH354" s="38"/>
      <c r="BI354" s="42"/>
      <c r="BJ354" s="43"/>
      <c r="BK354" s="42"/>
      <c r="BL354" s="43"/>
      <c r="BM354" s="42"/>
      <c r="BN354" s="43"/>
      <c r="BO354" s="42"/>
      <c r="BP354" s="43"/>
      <c r="BQ354" s="42"/>
      <c r="BR354" s="221"/>
      <c r="BS354" s="78"/>
      <c r="BT354" s="78"/>
      <c r="BU354" s="78"/>
      <c r="BV354" s="78"/>
      <c r="BW354" s="78"/>
      <c r="BX354" s="78"/>
      <c r="BY354" s="78"/>
      <c r="BZ354" s="78"/>
      <c r="CA354" s="78"/>
      <c r="CB354" s="78"/>
      <c r="CC354" s="78"/>
      <c r="CD354" s="78"/>
      <c r="CE354" s="79"/>
    </row>
    <row r="355" spans="1:83" ht="34.5" customHeight="1" x14ac:dyDescent="0.2">
      <c r="A355" s="29">
        <f t="shared" si="0"/>
        <v>344</v>
      </c>
      <c r="B355" s="222"/>
      <c r="C355" s="79"/>
      <c r="D355" s="223"/>
      <c r="E355" s="78"/>
      <c r="F355" s="78"/>
      <c r="G355" s="78"/>
      <c r="H355" s="79"/>
      <c r="I355" s="218"/>
      <c r="J355" s="78"/>
      <c r="K355" s="78"/>
      <c r="L355" s="78"/>
      <c r="M355" s="78"/>
      <c r="N355" s="78"/>
      <c r="O355" s="78"/>
      <c r="P355" s="79"/>
      <c r="Q355" s="217"/>
      <c r="R355" s="78"/>
      <c r="S355" s="78"/>
      <c r="T355" s="78"/>
      <c r="U355" s="78"/>
      <c r="V355" s="78"/>
      <c r="W355" s="78"/>
      <c r="X355" s="78"/>
      <c r="Y355" s="78"/>
      <c r="Z355" s="79"/>
      <c r="AA355" s="218"/>
      <c r="AB355" s="78"/>
      <c r="AC355" s="78"/>
      <c r="AD355" s="79"/>
      <c r="AE355" s="217"/>
      <c r="AF355" s="78"/>
      <c r="AG355" s="78"/>
      <c r="AH355" s="79"/>
      <c r="AI355" s="218"/>
      <c r="AJ355" s="78"/>
      <c r="AK355" s="78"/>
      <c r="AL355" s="78"/>
      <c r="AM355" s="78"/>
      <c r="AN355" s="79"/>
      <c r="AO355" s="217"/>
      <c r="AP355" s="78"/>
      <c r="AQ355" s="79"/>
      <c r="AR355" s="218"/>
      <c r="AS355" s="78"/>
      <c r="AT355" s="79"/>
      <c r="AU355" s="219"/>
      <c r="AV355" s="78"/>
      <c r="AW355" s="79"/>
      <c r="AX355" s="220"/>
      <c r="AY355" s="79"/>
      <c r="AZ355" s="38"/>
      <c r="BA355" s="39"/>
      <c r="BB355" s="38"/>
      <c r="BC355" s="39"/>
      <c r="BD355" s="38"/>
      <c r="BE355" s="39"/>
      <c r="BF355" s="38"/>
      <c r="BG355" s="39"/>
      <c r="BH355" s="38"/>
      <c r="BI355" s="42"/>
      <c r="BJ355" s="43"/>
      <c r="BK355" s="42"/>
      <c r="BL355" s="43"/>
      <c r="BM355" s="42"/>
      <c r="BN355" s="43"/>
      <c r="BO355" s="42"/>
      <c r="BP355" s="43"/>
      <c r="BQ355" s="42"/>
      <c r="BR355" s="221"/>
      <c r="BS355" s="78"/>
      <c r="BT355" s="78"/>
      <c r="BU355" s="78"/>
      <c r="BV355" s="78"/>
      <c r="BW355" s="78"/>
      <c r="BX355" s="78"/>
      <c r="BY355" s="78"/>
      <c r="BZ355" s="78"/>
      <c r="CA355" s="78"/>
      <c r="CB355" s="78"/>
      <c r="CC355" s="78"/>
      <c r="CD355" s="78"/>
      <c r="CE355" s="79"/>
    </row>
    <row r="356" spans="1:83" ht="34.5" customHeight="1" x14ac:dyDescent="0.2">
      <c r="A356" s="29">
        <f t="shared" si="0"/>
        <v>345</v>
      </c>
      <c r="B356" s="222"/>
      <c r="C356" s="79"/>
      <c r="D356" s="223"/>
      <c r="E356" s="78"/>
      <c r="F356" s="78"/>
      <c r="G356" s="78"/>
      <c r="H356" s="79"/>
      <c r="I356" s="218"/>
      <c r="J356" s="78"/>
      <c r="K356" s="78"/>
      <c r="L356" s="78"/>
      <c r="M356" s="78"/>
      <c r="N356" s="78"/>
      <c r="O356" s="78"/>
      <c r="P356" s="79"/>
      <c r="Q356" s="217"/>
      <c r="R356" s="78"/>
      <c r="S356" s="78"/>
      <c r="T356" s="78"/>
      <c r="U356" s="78"/>
      <c r="V356" s="78"/>
      <c r="W356" s="78"/>
      <c r="X356" s="78"/>
      <c r="Y356" s="78"/>
      <c r="Z356" s="79"/>
      <c r="AA356" s="218"/>
      <c r="AB356" s="78"/>
      <c r="AC356" s="78"/>
      <c r="AD356" s="79"/>
      <c r="AE356" s="217"/>
      <c r="AF356" s="78"/>
      <c r="AG356" s="78"/>
      <c r="AH356" s="79"/>
      <c r="AI356" s="218"/>
      <c r="AJ356" s="78"/>
      <c r="AK356" s="78"/>
      <c r="AL356" s="78"/>
      <c r="AM356" s="78"/>
      <c r="AN356" s="79"/>
      <c r="AO356" s="217"/>
      <c r="AP356" s="78"/>
      <c r="AQ356" s="79"/>
      <c r="AR356" s="218"/>
      <c r="AS356" s="78"/>
      <c r="AT356" s="79"/>
      <c r="AU356" s="219"/>
      <c r="AV356" s="78"/>
      <c r="AW356" s="79"/>
      <c r="AX356" s="220"/>
      <c r="AY356" s="79"/>
      <c r="AZ356" s="38"/>
      <c r="BA356" s="39"/>
      <c r="BB356" s="38"/>
      <c r="BC356" s="39"/>
      <c r="BD356" s="38"/>
      <c r="BE356" s="39"/>
      <c r="BF356" s="38"/>
      <c r="BG356" s="39"/>
      <c r="BH356" s="38"/>
      <c r="BI356" s="42"/>
      <c r="BJ356" s="43"/>
      <c r="BK356" s="42"/>
      <c r="BL356" s="43"/>
      <c r="BM356" s="42"/>
      <c r="BN356" s="43"/>
      <c r="BO356" s="42"/>
      <c r="BP356" s="43"/>
      <c r="BQ356" s="42"/>
      <c r="BR356" s="221"/>
      <c r="BS356" s="78"/>
      <c r="BT356" s="78"/>
      <c r="BU356" s="78"/>
      <c r="BV356" s="78"/>
      <c r="BW356" s="78"/>
      <c r="BX356" s="78"/>
      <c r="BY356" s="78"/>
      <c r="BZ356" s="78"/>
      <c r="CA356" s="78"/>
      <c r="CB356" s="78"/>
      <c r="CC356" s="78"/>
      <c r="CD356" s="78"/>
      <c r="CE356" s="79"/>
    </row>
    <row r="357" spans="1:83" ht="34.5" customHeight="1" x14ac:dyDescent="0.2">
      <c r="A357" s="29">
        <f t="shared" si="0"/>
        <v>346</v>
      </c>
      <c r="B357" s="222"/>
      <c r="C357" s="79"/>
      <c r="D357" s="223"/>
      <c r="E357" s="78"/>
      <c r="F357" s="78"/>
      <c r="G357" s="78"/>
      <c r="H357" s="79"/>
      <c r="I357" s="218"/>
      <c r="J357" s="78"/>
      <c r="K357" s="78"/>
      <c r="L357" s="78"/>
      <c r="M357" s="78"/>
      <c r="N357" s="78"/>
      <c r="O357" s="78"/>
      <c r="P357" s="79"/>
      <c r="Q357" s="217"/>
      <c r="R357" s="78"/>
      <c r="S357" s="78"/>
      <c r="T357" s="78"/>
      <c r="U357" s="78"/>
      <c r="V357" s="78"/>
      <c r="W357" s="78"/>
      <c r="X357" s="78"/>
      <c r="Y357" s="78"/>
      <c r="Z357" s="79"/>
      <c r="AA357" s="218"/>
      <c r="AB357" s="78"/>
      <c r="AC357" s="78"/>
      <c r="AD357" s="79"/>
      <c r="AE357" s="217"/>
      <c r="AF357" s="78"/>
      <c r="AG357" s="78"/>
      <c r="AH357" s="79"/>
      <c r="AI357" s="218"/>
      <c r="AJ357" s="78"/>
      <c r="AK357" s="78"/>
      <c r="AL357" s="78"/>
      <c r="AM357" s="78"/>
      <c r="AN357" s="79"/>
      <c r="AO357" s="217"/>
      <c r="AP357" s="78"/>
      <c r="AQ357" s="79"/>
      <c r="AR357" s="218"/>
      <c r="AS357" s="78"/>
      <c r="AT357" s="79"/>
      <c r="AU357" s="219"/>
      <c r="AV357" s="78"/>
      <c r="AW357" s="79"/>
      <c r="AX357" s="220"/>
      <c r="AY357" s="79"/>
      <c r="AZ357" s="38"/>
      <c r="BA357" s="39"/>
      <c r="BB357" s="38"/>
      <c r="BC357" s="39"/>
      <c r="BD357" s="38"/>
      <c r="BE357" s="39"/>
      <c r="BF357" s="38"/>
      <c r="BG357" s="39"/>
      <c r="BH357" s="38"/>
      <c r="BI357" s="42"/>
      <c r="BJ357" s="43"/>
      <c r="BK357" s="42"/>
      <c r="BL357" s="43"/>
      <c r="BM357" s="42"/>
      <c r="BN357" s="43"/>
      <c r="BO357" s="42"/>
      <c r="BP357" s="43"/>
      <c r="BQ357" s="42"/>
      <c r="BR357" s="221"/>
      <c r="BS357" s="78"/>
      <c r="BT357" s="78"/>
      <c r="BU357" s="78"/>
      <c r="BV357" s="78"/>
      <c r="BW357" s="78"/>
      <c r="BX357" s="78"/>
      <c r="BY357" s="78"/>
      <c r="BZ357" s="78"/>
      <c r="CA357" s="78"/>
      <c r="CB357" s="78"/>
      <c r="CC357" s="78"/>
      <c r="CD357" s="78"/>
      <c r="CE357" s="79"/>
    </row>
    <row r="358" spans="1:83" ht="34.5" customHeight="1" x14ac:dyDescent="0.2">
      <c r="A358" s="29">
        <f t="shared" si="0"/>
        <v>347</v>
      </c>
      <c r="B358" s="222"/>
      <c r="C358" s="79"/>
      <c r="D358" s="223"/>
      <c r="E358" s="78"/>
      <c r="F358" s="78"/>
      <c r="G358" s="78"/>
      <c r="H358" s="79"/>
      <c r="I358" s="218"/>
      <c r="J358" s="78"/>
      <c r="K358" s="78"/>
      <c r="L358" s="78"/>
      <c r="M358" s="78"/>
      <c r="N358" s="78"/>
      <c r="O358" s="78"/>
      <c r="P358" s="79"/>
      <c r="Q358" s="217"/>
      <c r="R358" s="78"/>
      <c r="S358" s="78"/>
      <c r="T358" s="78"/>
      <c r="U358" s="78"/>
      <c r="V358" s="78"/>
      <c r="W358" s="78"/>
      <c r="X358" s="78"/>
      <c r="Y358" s="78"/>
      <c r="Z358" s="79"/>
      <c r="AA358" s="218"/>
      <c r="AB358" s="78"/>
      <c r="AC358" s="78"/>
      <c r="AD358" s="79"/>
      <c r="AE358" s="217"/>
      <c r="AF358" s="78"/>
      <c r="AG358" s="78"/>
      <c r="AH358" s="79"/>
      <c r="AI358" s="218"/>
      <c r="AJ358" s="78"/>
      <c r="AK358" s="78"/>
      <c r="AL358" s="78"/>
      <c r="AM358" s="78"/>
      <c r="AN358" s="79"/>
      <c r="AO358" s="217"/>
      <c r="AP358" s="78"/>
      <c r="AQ358" s="79"/>
      <c r="AR358" s="218"/>
      <c r="AS358" s="78"/>
      <c r="AT358" s="79"/>
      <c r="AU358" s="219"/>
      <c r="AV358" s="78"/>
      <c r="AW358" s="79"/>
      <c r="AX358" s="220"/>
      <c r="AY358" s="79"/>
      <c r="AZ358" s="38"/>
      <c r="BA358" s="39"/>
      <c r="BB358" s="38"/>
      <c r="BC358" s="39"/>
      <c r="BD358" s="38"/>
      <c r="BE358" s="39"/>
      <c r="BF358" s="38"/>
      <c r="BG358" s="39"/>
      <c r="BH358" s="38"/>
      <c r="BI358" s="42"/>
      <c r="BJ358" s="43"/>
      <c r="BK358" s="42"/>
      <c r="BL358" s="43"/>
      <c r="BM358" s="42"/>
      <c r="BN358" s="43"/>
      <c r="BO358" s="42"/>
      <c r="BP358" s="43"/>
      <c r="BQ358" s="42"/>
      <c r="BR358" s="221"/>
      <c r="BS358" s="78"/>
      <c r="BT358" s="78"/>
      <c r="BU358" s="78"/>
      <c r="BV358" s="78"/>
      <c r="BW358" s="78"/>
      <c r="BX358" s="78"/>
      <c r="BY358" s="78"/>
      <c r="BZ358" s="78"/>
      <c r="CA358" s="78"/>
      <c r="CB358" s="78"/>
      <c r="CC358" s="78"/>
      <c r="CD358" s="78"/>
      <c r="CE358" s="79"/>
    </row>
    <row r="359" spans="1:83" ht="34.5" customHeight="1" x14ac:dyDescent="0.2">
      <c r="A359" s="29">
        <f t="shared" si="0"/>
        <v>348</v>
      </c>
      <c r="B359" s="222"/>
      <c r="C359" s="79"/>
      <c r="D359" s="223"/>
      <c r="E359" s="78"/>
      <c r="F359" s="78"/>
      <c r="G359" s="78"/>
      <c r="H359" s="79"/>
      <c r="I359" s="218"/>
      <c r="J359" s="78"/>
      <c r="K359" s="78"/>
      <c r="L359" s="78"/>
      <c r="M359" s="78"/>
      <c r="N359" s="78"/>
      <c r="O359" s="78"/>
      <c r="P359" s="79"/>
      <c r="Q359" s="217"/>
      <c r="R359" s="78"/>
      <c r="S359" s="78"/>
      <c r="T359" s="78"/>
      <c r="U359" s="78"/>
      <c r="V359" s="78"/>
      <c r="W359" s="78"/>
      <c r="X359" s="78"/>
      <c r="Y359" s="78"/>
      <c r="Z359" s="79"/>
      <c r="AA359" s="218"/>
      <c r="AB359" s="78"/>
      <c r="AC359" s="78"/>
      <c r="AD359" s="79"/>
      <c r="AE359" s="217"/>
      <c r="AF359" s="78"/>
      <c r="AG359" s="78"/>
      <c r="AH359" s="79"/>
      <c r="AI359" s="218"/>
      <c r="AJ359" s="78"/>
      <c r="AK359" s="78"/>
      <c r="AL359" s="78"/>
      <c r="AM359" s="78"/>
      <c r="AN359" s="79"/>
      <c r="AO359" s="217"/>
      <c r="AP359" s="78"/>
      <c r="AQ359" s="79"/>
      <c r="AR359" s="218"/>
      <c r="AS359" s="78"/>
      <c r="AT359" s="79"/>
      <c r="AU359" s="219"/>
      <c r="AV359" s="78"/>
      <c r="AW359" s="79"/>
      <c r="AX359" s="220"/>
      <c r="AY359" s="79"/>
      <c r="AZ359" s="38"/>
      <c r="BA359" s="39"/>
      <c r="BB359" s="38"/>
      <c r="BC359" s="39"/>
      <c r="BD359" s="38"/>
      <c r="BE359" s="39"/>
      <c r="BF359" s="38"/>
      <c r="BG359" s="39"/>
      <c r="BH359" s="38"/>
      <c r="BI359" s="42"/>
      <c r="BJ359" s="43"/>
      <c r="BK359" s="42"/>
      <c r="BL359" s="43"/>
      <c r="BM359" s="42"/>
      <c r="BN359" s="43"/>
      <c r="BO359" s="42"/>
      <c r="BP359" s="43"/>
      <c r="BQ359" s="42"/>
      <c r="BR359" s="221"/>
      <c r="BS359" s="78"/>
      <c r="BT359" s="78"/>
      <c r="BU359" s="78"/>
      <c r="BV359" s="78"/>
      <c r="BW359" s="78"/>
      <c r="BX359" s="78"/>
      <c r="BY359" s="78"/>
      <c r="BZ359" s="78"/>
      <c r="CA359" s="78"/>
      <c r="CB359" s="78"/>
      <c r="CC359" s="78"/>
      <c r="CD359" s="78"/>
      <c r="CE359" s="79"/>
    </row>
    <row r="360" spans="1:83" ht="34.5" customHeight="1" x14ac:dyDescent="0.2">
      <c r="A360" s="29">
        <f t="shared" si="0"/>
        <v>349</v>
      </c>
      <c r="B360" s="222"/>
      <c r="C360" s="79"/>
      <c r="D360" s="223"/>
      <c r="E360" s="78"/>
      <c r="F360" s="78"/>
      <c r="G360" s="78"/>
      <c r="H360" s="79"/>
      <c r="I360" s="218"/>
      <c r="J360" s="78"/>
      <c r="K360" s="78"/>
      <c r="L360" s="78"/>
      <c r="M360" s="78"/>
      <c r="N360" s="78"/>
      <c r="O360" s="78"/>
      <c r="P360" s="79"/>
      <c r="Q360" s="217"/>
      <c r="R360" s="78"/>
      <c r="S360" s="78"/>
      <c r="T360" s="78"/>
      <c r="U360" s="78"/>
      <c r="V360" s="78"/>
      <c r="W360" s="78"/>
      <c r="X360" s="78"/>
      <c r="Y360" s="78"/>
      <c r="Z360" s="79"/>
      <c r="AA360" s="218"/>
      <c r="AB360" s="78"/>
      <c r="AC360" s="78"/>
      <c r="AD360" s="79"/>
      <c r="AE360" s="217"/>
      <c r="AF360" s="78"/>
      <c r="AG360" s="78"/>
      <c r="AH360" s="79"/>
      <c r="AI360" s="218"/>
      <c r="AJ360" s="78"/>
      <c r="AK360" s="78"/>
      <c r="AL360" s="78"/>
      <c r="AM360" s="78"/>
      <c r="AN360" s="79"/>
      <c r="AO360" s="217"/>
      <c r="AP360" s="78"/>
      <c r="AQ360" s="79"/>
      <c r="AR360" s="218"/>
      <c r="AS360" s="78"/>
      <c r="AT360" s="79"/>
      <c r="AU360" s="219"/>
      <c r="AV360" s="78"/>
      <c r="AW360" s="79"/>
      <c r="AX360" s="220"/>
      <c r="AY360" s="79"/>
      <c r="AZ360" s="38"/>
      <c r="BA360" s="39"/>
      <c r="BB360" s="38"/>
      <c r="BC360" s="39"/>
      <c r="BD360" s="38"/>
      <c r="BE360" s="39"/>
      <c r="BF360" s="38"/>
      <c r="BG360" s="39"/>
      <c r="BH360" s="38"/>
      <c r="BI360" s="42"/>
      <c r="BJ360" s="43"/>
      <c r="BK360" s="42"/>
      <c r="BL360" s="43"/>
      <c r="BM360" s="42"/>
      <c r="BN360" s="43"/>
      <c r="BO360" s="42"/>
      <c r="BP360" s="43"/>
      <c r="BQ360" s="42"/>
      <c r="BR360" s="221"/>
      <c r="BS360" s="78"/>
      <c r="BT360" s="78"/>
      <c r="BU360" s="78"/>
      <c r="BV360" s="78"/>
      <c r="BW360" s="78"/>
      <c r="BX360" s="78"/>
      <c r="BY360" s="78"/>
      <c r="BZ360" s="78"/>
      <c r="CA360" s="78"/>
      <c r="CB360" s="78"/>
      <c r="CC360" s="78"/>
      <c r="CD360" s="78"/>
      <c r="CE360" s="79"/>
    </row>
    <row r="361" spans="1:83" ht="34.5" customHeight="1" x14ac:dyDescent="0.2">
      <c r="A361" s="29">
        <f t="shared" si="0"/>
        <v>350</v>
      </c>
      <c r="B361" s="222"/>
      <c r="C361" s="79"/>
      <c r="D361" s="223"/>
      <c r="E361" s="78"/>
      <c r="F361" s="78"/>
      <c r="G361" s="78"/>
      <c r="H361" s="79"/>
      <c r="I361" s="218"/>
      <c r="J361" s="78"/>
      <c r="K361" s="78"/>
      <c r="L361" s="78"/>
      <c r="M361" s="78"/>
      <c r="N361" s="78"/>
      <c r="O361" s="78"/>
      <c r="P361" s="79"/>
      <c r="Q361" s="217"/>
      <c r="R361" s="78"/>
      <c r="S361" s="78"/>
      <c r="T361" s="78"/>
      <c r="U361" s="78"/>
      <c r="V361" s="78"/>
      <c r="W361" s="78"/>
      <c r="X361" s="78"/>
      <c r="Y361" s="78"/>
      <c r="Z361" s="79"/>
      <c r="AA361" s="218"/>
      <c r="AB361" s="78"/>
      <c r="AC361" s="78"/>
      <c r="AD361" s="79"/>
      <c r="AE361" s="217"/>
      <c r="AF361" s="78"/>
      <c r="AG361" s="78"/>
      <c r="AH361" s="79"/>
      <c r="AI361" s="218"/>
      <c r="AJ361" s="78"/>
      <c r="AK361" s="78"/>
      <c r="AL361" s="78"/>
      <c r="AM361" s="78"/>
      <c r="AN361" s="79"/>
      <c r="AO361" s="217"/>
      <c r="AP361" s="78"/>
      <c r="AQ361" s="79"/>
      <c r="AR361" s="218"/>
      <c r="AS361" s="78"/>
      <c r="AT361" s="79"/>
      <c r="AU361" s="219"/>
      <c r="AV361" s="78"/>
      <c r="AW361" s="79"/>
      <c r="AX361" s="220"/>
      <c r="AY361" s="79"/>
      <c r="AZ361" s="38"/>
      <c r="BA361" s="39"/>
      <c r="BB361" s="38"/>
      <c r="BC361" s="39"/>
      <c r="BD361" s="38"/>
      <c r="BE361" s="39"/>
      <c r="BF361" s="38"/>
      <c r="BG361" s="39"/>
      <c r="BH361" s="38"/>
      <c r="BI361" s="42"/>
      <c r="BJ361" s="43"/>
      <c r="BK361" s="42"/>
      <c r="BL361" s="43"/>
      <c r="BM361" s="42"/>
      <c r="BN361" s="43"/>
      <c r="BO361" s="42"/>
      <c r="BP361" s="43"/>
      <c r="BQ361" s="42"/>
      <c r="BR361" s="221"/>
      <c r="BS361" s="78"/>
      <c r="BT361" s="78"/>
      <c r="BU361" s="78"/>
      <c r="BV361" s="78"/>
      <c r="BW361" s="78"/>
      <c r="BX361" s="78"/>
      <c r="BY361" s="78"/>
      <c r="BZ361" s="78"/>
      <c r="CA361" s="78"/>
      <c r="CB361" s="78"/>
      <c r="CC361" s="78"/>
      <c r="CD361" s="78"/>
      <c r="CE361" s="79"/>
    </row>
    <row r="362" spans="1:83" ht="34.5" customHeight="1" x14ac:dyDescent="0.2">
      <c r="A362" s="29">
        <f t="shared" si="0"/>
        <v>351</v>
      </c>
      <c r="B362" s="222"/>
      <c r="C362" s="79"/>
      <c r="D362" s="223"/>
      <c r="E362" s="78"/>
      <c r="F362" s="78"/>
      <c r="G362" s="78"/>
      <c r="H362" s="79"/>
      <c r="I362" s="218"/>
      <c r="J362" s="78"/>
      <c r="K362" s="78"/>
      <c r="L362" s="78"/>
      <c r="M362" s="78"/>
      <c r="N362" s="78"/>
      <c r="O362" s="78"/>
      <c r="P362" s="79"/>
      <c r="Q362" s="217"/>
      <c r="R362" s="78"/>
      <c r="S362" s="78"/>
      <c r="T362" s="78"/>
      <c r="U362" s="78"/>
      <c r="V362" s="78"/>
      <c r="W362" s="78"/>
      <c r="X362" s="78"/>
      <c r="Y362" s="78"/>
      <c r="Z362" s="79"/>
      <c r="AA362" s="218"/>
      <c r="AB362" s="78"/>
      <c r="AC362" s="78"/>
      <c r="AD362" s="79"/>
      <c r="AE362" s="217"/>
      <c r="AF362" s="78"/>
      <c r="AG362" s="78"/>
      <c r="AH362" s="79"/>
      <c r="AI362" s="218"/>
      <c r="AJ362" s="78"/>
      <c r="AK362" s="78"/>
      <c r="AL362" s="78"/>
      <c r="AM362" s="78"/>
      <c r="AN362" s="79"/>
      <c r="AO362" s="217"/>
      <c r="AP362" s="78"/>
      <c r="AQ362" s="79"/>
      <c r="AR362" s="218"/>
      <c r="AS362" s="78"/>
      <c r="AT362" s="79"/>
      <c r="AU362" s="219"/>
      <c r="AV362" s="78"/>
      <c r="AW362" s="79"/>
      <c r="AX362" s="220"/>
      <c r="AY362" s="79"/>
      <c r="AZ362" s="38"/>
      <c r="BA362" s="39"/>
      <c r="BB362" s="38"/>
      <c r="BC362" s="39"/>
      <c r="BD362" s="38"/>
      <c r="BE362" s="39"/>
      <c r="BF362" s="38"/>
      <c r="BG362" s="39"/>
      <c r="BH362" s="38"/>
      <c r="BI362" s="42"/>
      <c r="BJ362" s="43"/>
      <c r="BK362" s="42"/>
      <c r="BL362" s="43"/>
      <c r="BM362" s="42"/>
      <c r="BN362" s="43"/>
      <c r="BO362" s="42"/>
      <c r="BP362" s="43"/>
      <c r="BQ362" s="42"/>
      <c r="BR362" s="221"/>
      <c r="BS362" s="78"/>
      <c r="BT362" s="78"/>
      <c r="BU362" s="78"/>
      <c r="BV362" s="78"/>
      <c r="BW362" s="78"/>
      <c r="BX362" s="78"/>
      <c r="BY362" s="78"/>
      <c r="BZ362" s="78"/>
      <c r="CA362" s="78"/>
      <c r="CB362" s="78"/>
      <c r="CC362" s="78"/>
      <c r="CD362" s="78"/>
      <c r="CE362" s="79"/>
    </row>
    <row r="363" spans="1:83" ht="34.5" customHeight="1" x14ac:dyDescent="0.2">
      <c r="A363" s="29">
        <f t="shared" si="0"/>
        <v>352</v>
      </c>
      <c r="B363" s="222"/>
      <c r="C363" s="79"/>
      <c r="D363" s="223"/>
      <c r="E363" s="78"/>
      <c r="F363" s="78"/>
      <c r="G363" s="78"/>
      <c r="H363" s="79"/>
      <c r="I363" s="218"/>
      <c r="J363" s="78"/>
      <c r="K363" s="78"/>
      <c r="L363" s="78"/>
      <c r="M363" s="78"/>
      <c r="N363" s="78"/>
      <c r="O363" s="78"/>
      <c r="P363" s="79"/>
      <c r="Q363" s="217"/>
      <c r="R363" s="78"/>
      <c r="S363" s="78"/>
      <c r="T363" s="78"/>
      <c r="U363" s="78"/>
      <c r="V363" s="78"/>
      <c r="W363" s="78"/>
      <c r="X363" s="78"/>
      <c r="Y363" s="78"/>
      <c r="Z363" s="79"/>
      <c r="AA363" s="218"/>
      <c r="AB363" s="78"/>
      <c r="AC363" s="78"/>
      <c r="AD363" s="79"/>
      <c r="AE363" s="217"/>
      <c r="AF363" s="78"/>
      <c r="AG363" s="78"/>
      <c r="AH363" s="79"/>
      <c r="AI363" s="218"/>
      <c r="AJ363" s="78"/>
      <c r="AK363" s="78"/>
      <c r="AL363" s="78"/>
      <c r="AM363" s="78"/>
      <c r="AN363" s="79"/>
      <c r="AO363" s="217"/>
      <c r="AP363" s="78"/>
      <c r="AQ363" s="79"/>
      <c r="AR363" s="218"/>
      <c r="AS363" s="78"/>
      <c r="AT363" s="79"/>
      <c r="AU363" s="219"/>
      <c r="AV363" s="78"/>
      <c r="AW363" s="79"/>
      <c r="AX363" s="220"/>
      <c r="AY363" s="79"/>
      <c r="AZ363" s="38"/>
      <c r="BA363" s="39"/>
      <c r="BB363" s="38"/>
      <c r="BC363" s="39"/>
      <c r="BD363" s="38"/>
      <c r="BE363" s="39"/>
      <c r="BF363" s="38"/>
      <c r="BG363" s="39"/>
      <c r="BH363" s="38"/>
      <c r="BI363" s="42"/>
      <c r="BJ363" s="43"/>
      <c r="BK363" s="42"/>
      <c r="BL363" s="43"/>
      <c r="BM363" s="42"/>
      <c r="BN363" s="43"/>
      <c r="BO363" s="42"/>
      <c r="BP363" s="43"/>
      <c r="BQ363" s="42"/>
      <c r="BR363" s="221"/>
      <c r="BS363" s="78"/>
      <c r="BT363" s="78"/>
      <c r="BU363" s="78"/>
      <c r="BV363" s="78"/>
      <c r="BW363" s="78"/>
      <c r="BX363" s="78"/>
      <c r="BY363" s="78"/>
      <c r="BZ363" s="78"/>
      <c r="CA363" s="78"/>
      <c r="CB363" s="78"/>
      <c r="CC363" s="78"/>
      <c r="CD363" s="78"/>
      <c r="CE363" s="79"/>
    </row>
    <row r="364" spans="1:83" ht="34.5" customHeight="1" x14ac:dyDescent="0.2">
      <c r="A364" s="29">
        <f t="shared" si="0"/>
        <v>353</v>
      </c>
      <c r="B364" s="222"/>
      <c r="C364" s="79"/>
      <c r="D364" s="223"/>
      <c r="E364" s="78"/>
      <c r="F364" s="78"/>
      <c r="G364" s="78"/>
      <c r="H364" s="79"/>
      <c r="I364" s="218"/>
      <c r="J364" s="78"/>
      <c r="K364" s="78"/>
      <c r="L364" s="78"/>
      <c r="M364" s="78"/>
      <c r="N364" s="78"/>
      <c r="O364" s="78"/>
      <c r="P364" s="79"/>
      <c r="Q364" s="217"/>
      <c r="R364" s="78"/>
      <c r="S364" s="78"/>
      <c r="T364" s="78"/>
      <c r="U364" s="78"/>
      <c r="V364" s="78"/>
      <c r="W364" s="78"/>
      <c r="X364" s="78"/>
      <c r="Y364" s="78"/>
      <c r="Z364" s="79"/>
      <c r="AA364" s="218"/>
      <c r="AB364" s="78"/>
      <c r="AC364" s="78"/>
      <c r="AD364" s="79"/>
      <c r="AE364" s="217"/>
      <c r="AF364" s="78"/>
      <c r="AG364" s="78"/>
      <c r="AH364" s="79"/>
      <c r="AI364" s="218"/>
      <c r="AJ364" s="78"/>
      <c r="AK364" s="78"/>
      <c r="AL364" s="78"/>
      <c r="AM364" s="78"/>
      <c r="AN364" s="79"/>
      <c r="AO364" s="217"/>
      <c r="AP364" s="78"/>
      <c r="AQ364" s="79"/>
      <c r="AR364" s="218"/>
      <c r="AS364" s="78"/>
      <c r="AT364" s="79"/>
      <c r="AU364" s="219"/>
      <c r="AV364" s="78"/>
      <c r="AW364" s="79"/>
      <c r="AX364" s="220"/>
      <c r="AY364" s="79"/>
      <c r="AZ364" s="38"/>
      <c r="BA364" s="39"/>
      <c r="BB364" s="38"/>
      <c r="BC364" s="39"/>
      <c r="BD364" s="38"/>
      <c r="BE364" s="39"/>
      <c r="BF364" s="38"/>
      <c r="BG364" s="39"/>
      <c r="BH364" s="38"/>
      <c r="BI364" s="42"/>
      <c r="BJ364" s="43"/>
      <c r="BK364" s="42"/>
      <c r="BL364" s="43"/>
      <c r="BM364" s="42"/>
      <c r="BN364" s="43"/>
      <c r="BO364" s="42"/>
      <c r="BP364" s="43"/>
      <c r="BQ364" s="42"/>
      <c r="BR364" s="221"/>
      <c r="BS364" s="78"/>
      <c r="BT364" s="78"/>
      <c r="BU364" s="78"/>
      <c r="BV364" s="78"/>
      <c r="BW364" s="78"/>
      <c r="BX364" s="78"/>
      <c r="BY364" s="78"/>
      <c r="BZ364" s="78"/>
      <c r="CA364" s="78"/>
      <c r="CB364" s="78"/>
      <c r="CC364" s="78"/>
      <c r="CD364" s="78"/>
      <c r="CE364" s="79"/>
    </row>
    <row r="365" spans="1:83" ht="34.5" customHeight="1" x14ac:dyDescent="0.2">
      <c r="A365" s="29">
        <f t="shared" si="0"/>
        <v>354</v>
      </c>
      <c r="B365" s="222"/>
      <c r="C365" s="79"/>
      <c r="D365" s="223"/>
      <c r="E365" s="78"/>
      <c r="F365" s="78"/>
      <c r="G365" s="78"/>
      <c r="H365" s="79"/>
      <c r="I365" s="218"/>
      <c r="J365" s="78"/>
      <c r="K365" s="78"/>
      <c r="L365" s="78"/>
      <c r="M365" s="78"/>
      <c r="N365" s="78"/>
      <c r="O365" s="78"/>
      <c r="P365" s="79"/>
      <c r="Q365" s="217"/>
      <c r="R365" s="78"/>
      <c r="S365" s="78"/>
      <c r="T365" s="78"/>
      <c r="U365" s="78"/>
      <c r="V365" s="78"/>
      <c r="W365" s="78"/>
      <c r="X365" s="78"/>
      <c r="Y365" s="78"/>
      <c r="Z365" s="79"/>
      <c r="AA365" s="218"/>
      <c r="AB365" s="78"/>
      <c r="AC365" s="78"/>
      <c r="AD365" s="79"/>
      <c r="AE365" s="217"/>
      <c r="AF365" s="78"/>
      <c r="AG365" s="78"/>
      <c r="AH365" s="79"/>
      <c r="AI365" s="218"/>
      <c r="AJ365" s="78"/>
      <c r="AK365" s="78"/>
      <c r="AL365" s="78"/>
      <c r="AM365" s="78"/>
      <c r="AN365" s="79"/>
      <c r="AO365" s="217"/>
      <c r="AP365" s="78"/>
      <c r="AQ365" s="79"/>
      <c r="AR365" s="218"/>
      <c r="AS365" s="78"/>
      <c r="AT365" s="79"/>
      <c r="AU365" s="219"/>
      <c r="AV365" s="78"/>
      <c r="AW365" s="79"/>
      <c r="AX365" s="220"/>
      <c r="AY365" s="79"/>
      <c r="AZ365" s="38"/>
      <c r="BA365" s="39"/>
      <c r="BB365" s="38"/>
      <c r="BC365" s="39"/>
      <c r="BD365" s="38"/>
      <c r="BE365" s="39"/>
      <c r="BF365" s="38"/>
      <c r="BG365" s="39"/>
      <c r="BH365" s="38"/>
      <c r="BI365" s="42"/>
      <c r="BJ365" s="43"/>
      <c r="BK365" s="42"/>
      <c r="BL365" s="43"/>
      <c r="BM365" s="42"/>
      <c r="BN365" s="43"/>
      <c r="BO365" s="42"/>
      <c r="BP365" s="43"/>
      <c r="BQ365" s="42"/>
      <c r="BR365" s="221"/>
      <c r="BS365" s="78"/>
      <c r="BT365" s="78"/>
      <c r="BU365" s="78"/>
      <c r="BV365" s="78"/>
      <c r="BW365" s="78"/>
      <c r="BX365" s="78"/>
      <c r="BY365" s="78"/>
      <c r="BZ365" s="78"/>
      <c r="CA365" s="78"/>
      <c r="CB365" s="78"/>
      <c r="CC365" s="78"/>
      <c r="CD365" s="78"/>
      <c r="CE365" s="79"/>
    </row>
    <row r="366" spans="1:83" ht="34.5" customHeight="1" x14ac:dyDescent="0.2">
      <c r="A366" s="29">
        <f t="shared" si="0"/>
        <v>355</v>
      </c>
      <c r="B366" s="222"/>
      <c r="C366" s="79"/>
      <c r="D366" s="223"/>
      <c r="E366" s="78"/>
      <c r="F366" s="78"/>
      <c r="G366" s="78"/>
      <c r="H366" s="79"/>
      <c r="I366" s="218"/>
      <c r="J366" s="78"/>
      <c r="K366" s="78"/>
      <c r="L366" s="78"/>
      <c r="M366" s="78"/>
      <c r="N366" s="78"/>
      <c r="O366" s="78"/>
      <c r="P366" s="79"/>
      <c r="Q366" s="217"/>
      <c r="R366" s="78"/>
      <c r="S366" s="78"/>
      <c r="T366" s="78"/>
      <c r="U366" s="78"/>
      <c r="V366" s="78"/>
      <c r="W366" s="78"/>
      <c r="X366" s="78"/>
      <c r="Y366" s="78"/>
      <c r="Z366" s="79"/>
      <c r="AA366" s="218"/>
      <c r="AB366" s="78"/>
      <c r="AC366" s="78"/>
      <c r="AD366" s="79"/>
      <c r="AE366" s="217"/>
      <c r="AF366" s="78"/>
      <c r="AG366" s="78"/>
      <c r="AH366" s="79"/>
      <c r="AI366" s="218"/>
      <c r="AJ366" s="78"/>
      <c r="AK366" s="78"/>
      <c r="AL366" s="78"/>
      <c r="AM366" s="78"/>
      <c r="AN366" s="79"/>
      <c r="AO366" s="217"/>
      <c r="AP366" s="78"/>
      <c r="AQ366" s="79"/>
      <c r="AR366" s="218"/>
      <c r="AS366" s="78"/>
      <c r="AT366" s="79"/>
      <c r="AU366" s="219"/>
      <c r="AV366" s="78"/>
      <c r="AW366" s="79"/>
      <c r="AX366" s="220"/>
      <c r="AY366" s="79"/>
      <c r="AZ366" s="38"/>
      <c r="BA366" s="39"/>
      <c r="BB366" s="38"/>
      <c r="BC366" s="39"/>
      <c r="BD366" s="38"/>
      <c r="BE366" s="39"/>
      <c r="BF366" s="38"/>
      <c r="BG366" s="39"/>
      <c r="BH366" s="38"/>
      <c r="BI366" s="42"/>
      <c r="BJ366" s="43"/>
      <c r="BK366" s="42"/>
      <c r="BL366" s="43"/>
      <c r="BM366" s="42"/>
      <c r="BN366" s="43"/>
      <c r="BO366" s="42"/>
      <c r="BP366" s="43"/>
      <c r="BQ366" s="42"/>
      <c r="BR366" s="221"/>
      <c r="BS366" s="78"/>
      <c r="BT366" s="78"/>
      <c r="BU366" s="78"/>
      <c r="BV366" s="78"/>
      <c r="BW366" s="78"/>
      <c r="BX366" s="78"/>
      <c r="BY366" s="78"/>
      <c r="BZ366" s="78"/>
      <c r="CA366" s="78"/>
      <c r="CB366" s="78"/>
      <c r="CC366" s="78"/>
      <c r="CD366" s="78"/>
      <c r="CE366" s="79"/>
    </row>
    <row r="367" spans="1:83" ht="34.5" customHeight="1" x14ac:dyDescent="0.2">
      <c r="A367" s="29">
        <f t="shared" si="0"/>
        <v>356</v>
      </c>
      <c r="B367" s="222"/>
      <c r="C367" s="79"/>
      <c r="D367" s="223"/>
      <c r="E367" s="78"/>
      <c r="F367" s="78"/>
      <c r="G367" s="78"/>
      <c r="H367" s="79"/>
      <c r="I367" s="218"/>
      <c r="J367" s="78"/>
      <c r="K367" s="78"/>
      <c r="L367" s="78"/>
      <c r="M367" s="78"/>
      <c r="N367" s="78"/>
      <c r="O367" s="78"/>
      <c r="P367" s="79"/>
      <c r="Q367" s="217"/>
      <c r="R367" s="78"/>
      <c r="S367" s="78"/>
      <c r="T367" s="78"/>
      <c r="U367" s="78"/>
      <c r="V367" s="78"/>
      <c r="W367" s="78"/>
      <c r="X367" s="78"/>
      <c r="Y367" s="78"/>
      <c r="Z367" s="79"/>
      <c r="AA367" s="218"/>
      <c r="AB367" s="78"/>
      <c r="AC367" s="78"/>
      <c r="AD367" s="79"/>
      <c r="AE367" s="217"/>
      <c r="AF367" s="78"/>
      <c r="AG367" s="78"/>
      <c r="AH367" s="79"/>
      <c r="AI367" s="218"/>
      <c r="AJ367" s="78"/>
      <c r="AK367" s="78"/>
      <c r="AL367" s="78"/>
      <c r="AM367" s="78"/>
      <c r="AN367" s="79"/>
      <c r="AO367" s="217"/>
      <c r="AP367" s="78"/>
      <c r="AQ367" s="79"/>
      <c r="AR367" s="218"/>
      <c r="AS367" s="78"/>
      <c r="AT367" s="79"/>
      <c r="AU367" s="219"/>
      <c r="AV367" s="78"/>
      <c r="AW367" s="79"/>
      <c r="AX367" s="220"/>
      <c r="AY367" s="79"/>
      <c r="AZ367" s="38"/>
      <c r="BA367" s="39"/>
      <c r="BB367" s="38"/>
      <c r="BC367" s="39"/>
      <c r="BD367" s="38"/>
      <c r="BE367" s="39"/>
      <c r="BF367" s="38"/>
      <c r="BG367" s="39"/>
      <c r="BH367" s="38"/>
      <c r="BI367" s="42"/>
      <c r="BJ367" s="43"/>
      <c r="BK367" s="42"/>
      <c r="BL367" s="43"/>
      <c r="BM367" s="42"/>
      <c r="BN367" s="43"/>
      <c r="BO367" s="42"/>
      <c r="BP367" s="43"/>
      <c r="BQ367" s="42"/>
      <c r="BR367" s="221"/>
      <c r="BS367" s="78"/>
      <c r="BT367" s="78"/>
      <c r="BU367" s="78"/>
      <c r="BV367" s="78"/>
      <c r="BW367" s="78"/>
      <c r="BX367" s="78"/>
      <c r="BY367" s="78"/>
      <c r="BZ367" s="78"/>
      <c r="CA367" s="78"/>
      <c r="CB367" s="78"/>
      <c r="CC367" s="78"/>
      <c r="CD367" s="78"/>
      <c r="CE367" s="79"/>
    </row>
    <row r="368" spans="1:83" ht="34.5" customHeight="1" x14ac:dyDescent="0.2">
      <c r="A368" s="29">
        <f t="shared" si="0"/>
        <v>357</v>
      </c>
      <c r="B368" s="222"/>
      <c r="C368" s="79"/>
      <c r="D368" s="223"/>
      <c r="E368" s="78"/>
      <c r="F368" s="78"/>
      <c r="G368" s="78"/>
      <c r="H368" s="79"/>
      <c r="I368" s="218"/>
      <c r="J368" s="78"/>
      <c r="K368" s="78"/>
      <c r="L368" s="78"/>
      <c r="M368" s="78"/>
      <c r="N368" s="78"/>
      <c r="O368" s="78"/>
      <c r="P368" s="79"/>
      <c r="Q368" s="217"/>
      <c r="R368" s="78"/>
      <c r="S368" s="78"/>
      <c r="T368" s="78"/>
      <c r="U368" s="78"/>
      <c r="V368" s="78"/>
      <c r="W368" s="78"/>
      <c r="X368" s="78"/>
      <c r="Y368" s="78"/>
      <c r="Z368" s="79"/>
      <c r="AA368" s="218"/>
      <c r="AB368" s="78"/>
      <c r="AC368" s="78"/>
      <c r="AD368" s="79"/>
      <c r="AE368" s="217"/>
      <c r="AF368" s="78"/>
      <c r="AG368" s="78"/>
      <c r="AH368" s="79"/>
      <c r="AI368" s="218"/>
      <c r="AJ368" s="78"/>
      <c r="AK368" s="78"/>
      <c r="AL368" s="78"/>
      <c r="AM368" s="78"/>
      <c r="AN368" s="79"/>
      <c r="AO368" s="217"/>
      <c r="AP368" s="78"/>
      <c r="AQ368" s="79"/>
      <c r="AR368" s="218"/>
      <c r="AS368" s="78"/>
      <c r="AT368" s="79"/>
      <c r="AU368" s="219"/>
      <c r="AV368" s="78"/>
      <c r="AW368" s="79"/>
      <c r="AX368" s="220"/>
      <c r="AY368" s="79"/>
      <c r="AZ368" s="38"/>
      <c r="BA368" s="39"/>
      <c r="BB368" s="38"/>
      <c r="BC368" s="39"/>
      <c r="BD368" s="38"/>
      <c r="BE368" s="39"/>
      <c r="BF368" s="38"/>
      <c r="BG368" s="39"/>
      <c r="BH368" s="38"/>
      <c r="BI368" s="42"/>
      <c r="BJ368" s="43"/>
      <c r="BK368" s="42"/>
      <c r="BL368" s="43"/>
      <c r="BM368" s="42"/>
      <c r="BN368" s="43"/>
      <c r="BO368" s="42"/>
      <c r="BP368" s="43"/>
      <c r="BQ368" s="42"/>
      <c r="BR368" s="221"/>
      <c r="BS368" s="78"/>
      <c r="BT368" s="78"/>
      <c r="BU368" s="78"/>
      <c r="BV368" s="78"/>
      <c r="BW368" s="78"/>
      <c r="BX368" s="78"/>
      <c r="BY368" s="78"/>
      <c r="BZ368" s="78"/>
      <c r="CA368" s="78"/>
      <c r="CB368" s="78"/>
      <c r="CC368" s="78"/>
      <c r="CD368" s="78"/>
      <c r="CE368" s="79"/>
    </row>
    <row r="369" spans="1:83" ht="34.5" customHeight="1" x14ac:dyDescent="0.2">
      <c r="A369" s="29">
        <f t="shared" si="0"/>
        <v>358</v>
      </c>
      <c r="B369" s="222"/>
      <c r="C369" s="79"/>
      <c r="D369" s="223"/>
      <c r="E369" s="78"/>
      <c r="F369" s="78"/>
      <c r="G369" s="78"/>
      <c r="H369" s="79"/>
      <c r="I369" s="218"/>
      <c r="J369" s="78"/>
      <c r="K369" s="78"/>
      <c r="L369" s="78"/>
      <c r="M369" s="78"/>
      <c r="N369" s="78"/>
      <c r="O369" s="78"/>
      <c r="P369" s="79"/>
      <c r="Q369" s="217"/>
      <c r="R369" s="78"/>
      <c r="S369" s="78"/>
      <c r="T369" s="78"/>
      <c r="U369" s="78"/>
      <c r="V369" s="78"/>
      <c r="W369" s="78"/>
      <c r="X369" s="78"/>
      <c r="Y369" s="78"/>
      <c r="Z369" s="79"/>
      <c r="AA369" s="218"/>
      <c r="AB369" s="78"/>
      <c r="AC369" s="78"/>
      <c r="AD369" s="79"/>
      <c r="AE369" s="217"/>
      <c r="AF369" s="78"/>
      <c r="AG369" s="78"/>
      <c r="AH369" s="79"/>
      <c r="AI369" s="218"/>
      <c r="AJ369" s="78"/>
      <c r="AK369" s="78"/>
      <c r="AL369" s="78"/>
      <c r="AM369" s="78"/>
      <c r="AN369" s="79"/>
      <c r="AO369" s="217"/>
      <c r="AP369" s="78"/>
      <c r="AQ369" s="79"/>
      <c r="AR369" s="218"/>
      <c r="AS369" s="78"/>
      <c r="AT369" s="79"/>
      <c r="AU369" s="219"/>
      <c r="AV369" s="78"/>
      <c r="AW369" s="79"/>
      <c r="AX369" s="220"/>
      <c r="AY369" s="79"/>
      <c r="AZ369" s="38"/>
      <c r="BA369" s="39"/>
      <c r="BB369" s="38"/>
      <c r="BC369" s="39"/>
      <c r="BD369" s="38"/>
      <c r="BE369" s="39"/>
      <c r="BF369" s="38"/>
      <c r="BG369" s="39"/>
      <c r="BH369" s="38"/>
      <c r="BI369" s="42"/>
      <c r="BJ369" s="43"/>
      <c r="BK369" s="42"/>
      <c r="BL369" s="43"/>
      <c r="BM369" s="42"/>
      <c r="BN369" s="43"/>
      <c r="BO369" s="42"/>
      <c r="BP369" s="43"/>
      <c r="BQ369" s="42"/>
      <c r="BR369" s="221"/>
      <c r="BS369" s="78"/>
      <c r="BT369" s="78"/>
      <c r="BU369" s="78"/>
      <c r="BV369" s="78"/>
      <c r="BW369" s="78"/>
      <c r="BX369" s="78"/>
      <c r="BY369" s="78"/>
      <c r="BZ369" s="78"/>
      <c r="CA369" s="78"/>
      <c r="CB369" s="78"/>
      <c r="CC369" s="78"/>
      <c r="CD369" s="78"/>
      <c r="CE369" s="79"/>
    </row>
    <row r="370" spans="1:83" ht="34.5" customHeight="1" x14ac:dyDescent="0.2">
      <c r="A370" s="29">
        <f t="shared" si="0"/>
        <v>359</v>
      </c>
      <c r="B370" s="222"/>
      <c r="C370" s="79"/>
      <c r="D370" s="223"/>
      <c r="E370" s="78"/>
      <c r="F370" s="78"/>
      <c r="G370" s="78"/>
      <c r="H370" s="79"/>
      <c r="I370" s="218"/>
      <c r="J370" s="78"/>
      <c r="K370" s="78"/>
      <c r="L370" s="78"/>
      <c r="M370" s="78"/>
      <c r="N370" s="78"/>
      <c r="O370" s="78"/>
      <c r="P370" s="79"/>
      <c r="Q370" s="217"/>
      <c r="R370" s="78"/>
      <c r="S370" s="78"/>
      <c r="T370" s="78"/>
      <c r="U370" s="78"/>
      <c r="V370" s="78"/>
      <c r="W370" s="78"/>
      <c r="X370" s="78"/>
      <c r="Y370" s="78"/>
      <c r="Z370" s="79"/>
      <c r="AA370" s="218"/>
      <c r="AB370" s="78"/>
      <c r="AC370" s="78"/>
      <c r="AD370" s="79"/>
      <c r="AE370" s="217"/>
      <c r="AF370" s="78"/>
      <c r="AG370" s="78"/>
      <c r="AH370" s="79"/>
      <c r="AI370" s="218"/>
      <c r="AJ370" s="78"/>
      <c r="AK370" s="78"/>
      <c r="AL370" s="78"/>
      <c r="AM370" s="78"/>
      <c r="AN370" s="79"/>
      <c r="AO370" s="217"/>
      <c r="AP370" s="78"/>
      <c r="AQ370" s="79"/>
      <c r="AR370" s="218"/>
      <c r="AS370" s="78"/>
      <c r="AT370" s="79"/>
      <c r="AU370" s="219"/>
      <c r="AV370" s="78"/>
      <c r="AW370" s="79"/>
      <c r="AX370" s="220"/>
      <c r="AY370" s="79"/>
      <c r="AZ370" s="38"/>
      <c r="BA370" s="39"/>
      <c r="BB370" s="38"/>
      <c r="BC370" s="39"/>
      <c r="BD370" s="38"/>
      <c r="BE370" s="39"/>
      <c r="BF370" s="38"/>
      <c r="BG370" s="39"/>
      <c r="BH370" s="38"/>
      <c r="BI370" s="42"/>
      <c r="BJ370" s="43"/>
      <c r="BK370" s="42"/>
      <c r="BL370" s="43"/>
      <c r="BM370" s="42"/>
      <c r="BN370" s="43"/>
      <c r="BO370" s="42"/>
      <c r="BP370" s="43"/>
      <c r="BQ370" s="42"/>
      <c r="BR370" s="221"/>
      <c r="BS370" s="78"/>
      <c r="BT370" s="78"/>
      <c r="BU370" s="78"/>
      <c r="BV370" s="78"/>
      <c r="BW370" s="78"/>
      <c r="BX370" s="78"/>
      <c r="BY370" s="78"/>
      <c r="BZ370" s="78"/>
      <c r="CA370" s="78"/>
      <c r="CB370" s="78"/>
      <c r="CC370" s="78"/>
      <c r="CD370" s="78"/>
      <c r="CE370" s="79"/>
    </row>
    <row r="371" spans="1:83" ht="34.5" customHeight="1" x14ac:dyDescent="0.2">
      <c r="A371" s="29">
        <f t="shared" si="0"/>
        <v>360</v>
      </c>
      <c r="B371" s="222"/>
      <c r="C371" s="79"/>
      <c r="D371" s="223"/>
      <c r="E371" s="78"/>
      <c r="F371" s="78"/>
      <c r="G371" s="78"/>
      <c r="H371" s="79"/>
      <c r="I371" s="218"/>
      <c r="J371" s="78"/>
      <c r="K371" s="78"/>
      <c r="L371" s="78"/>
      <c r="M371" s="78"/>
      <c r="N371" s="78"/>
      <c r="O371" s="78"/>
      <c r="P371" s="79"/>
      <c r="Q371" s="217"/>
      <c r="R371" s="78"/>
      <c r="S371" s="78"/>
      <c r="T371" s="78"/>
      <c r="U371" s="78"/>
      <c r="V371" s="78"/>
      <c r="W371" s="78"/>
      <c r="X371" s="78"/>
      <c r="Y371" s="78"/>
      <c r="Z371" s="79"/>
      <c r="AA371" s="218"/>
      <c r="AB371" s="78"/>
      <c r="AC371" s="78"/>
      <c r="AD371" s="79"/>
      <c r="AE371" s="217"/>
      <c r="AF371" s="78"/>
      <c r="AG371" s="78"/>
      <c r="AH371" s="79"/>
      <c r="AI371" s="218"/>
      <c r="AJ371" s="78"/>
      <c r="AK371" s="78"/>
      <c r="AL371" s="78"/>
      <c r="AM371" s="78"/>
      <c r="AN371" s="79"/>
      <c r="AO371" s="217"/>
      <c r="AP371" s="78"/>
      <c r="AQ371" s="79"/>
      <c r="AR371" s="218"/>
      <c r="AS371" s="78"/>
      <c r="AT371" s="79"/>
      <c r="AU371" s="219"/>
      <c r="AV371" s="78"/>
      <c r="AW371" s="79"/>
      <c r="AX371" s="220"/>
      <c r="AY371" s="79"/>
      <c r="AZ371" s="38"/>
      <c r="BA371" s="39"/>
      <c r="BB371" s="38"/>
      <c r="BC371" s="39"/>
      <c r="BD371" s="38"/>
      <c r="BE371" s="39"/>
      <c r="BF371" s="38"/>
      <c r="BG371" s="39"/>
      <c r="BH371" s="38"/>
      <c r="BI371" s="42"/>
      <c r="BJ371" s="43"/>
      <c r="BK371" s="42"/>
      <c r="BL371" s="43"/>
      <c r="BM371" s="42"/>
      <c r="BN371" s="43"/>
      <c r="BO371" s="42"/>
      <c r="BP371" s="43"/>
      <c r="BQ371" s="42"/>
      <c r="BR371" s="221"/>
      <c r="BS371" s="78"/>
      <c r="BT371" s="78"/>
      <c r="BU371" s="78"/>
      <c r="BV371" s="78"/>
      <c r="BW371" s="78"/>
      <c r="BX371" s="78"/>
      <c r="BY371" s="78"/>
      <c r="BZ371" s="78"/>
      <c r="CA371" s="78"/>
      <c r="CB371" s="78"/>
      <c r="CC371" s="78"/>
      <c r="CD371" s="78"/>
      <c r="CE371" s="79"/>
    </row>
    <row r="372" spans="1:83" ht="34.5" customHeight="1" x14ac:dyDescent="0.2">
      <c r="A372" s="29">
        <f t="shared" si="0"/>
        <v>361</v>
      </c>
      <c r="B372" s="222"/>
      <c r="C372" s="79"/>
      <c r="D372" s="223"/>
      <c r="E372" s="78"/>
      <c r="F372" s="78"/>
      <c r="G372" s="78"/>
      <c r="H372" s="79"/>
      <c r="I372" s="218"/>
      <c r="J372" s="78"/>
      <c r="K372" s="78"/>
      <c r="L372" s="78"/>
      <c r="M372" s="78"/>
      <c r="N372" s="78"/>
      <c r="O372" s="78"/>
      <c r="P372" s="79"/>
      <c r="Q372" s="217"/>
      <c r="R372" s="78"/>
      <c r="S372" s="78"/>
      <c r="T372" s="78"/>
      <c r="U372" s="78"/>
      <c r="V372" s="78"/>
      <c r="W372" s="78"/>
      <c r="X372" s="78"/>
      <c r="Y372" s="78"/>
      <c r="Z372" s="79"/>
      <c r="AA372" s="218"/>
      <c r="AB372" s="78"/>
      <c r="AC372" s="78"/>
      <c r="AD372" s="79"/>
      <c r="AE372" s="217"/>
      <c r="AF372" s="78"/>
      <c r="AG372" s="78"/>
      <c r="AH372" s="79"/>
      <c r="AI372" s="218"/>
      <c r="AJ372" s="78"/>
      <c r="AK372" s="78"/>
      <c r="AL372" s="78"/>
      <c r="AM372" s="78"/>
      <c r="AN372" s="79"/>
      <c r="AO372" s="217"/>
      <c r="AP372" s="78"/>
      <c r="AQ372" s="79"/>
      <c r="AR372" s="218"/>
      <c r="AS372" s="78"/>
      <c r="AT372" s="79"/>
      <c r="AU372" s="219"/>
      <c r="AV372" s="78"/>
      <c r="AW372" s="79"/>
      <c r="AX372" s="220"/>
      <c r="AY372" s="79"/>
      <c r="AZ372" s="38"/>
      <c r="BA372" s="39"/>
      <c r="BB372" s="38"/>
      <c r="BC372" s="39"/>
      <c r="BD372" s="38"/>
      <c r="BE372" s="39"/>
      <c r="BF372" s="38"/>
      <c r="BG372" s="39"/>
      <c r="BH372" s="38"/>
      <c r="BI372" s="42"/>
      <c r="BJ372" s="43"/>
      <c r="BK372" s="42"/>
      <c r="BL372" s="43"/>
      <c r="BM372" s="42"/>
      <c r="BN372" s="43"/>
      <c r="BO372" s="42"/>
      <c r="BP372" s="43"/>
      <c r="BQ372" s="42"/>
      <c r="BR372" s="221"/>
      <c r="BS372" s="78"/>
      <c r="BT372" s="78"/>
      <c r="BU372" s="78"/>
      <c r="BV372" s="78"/>
      <c r="BW372" s="78"/>
      <c r="BX372" s="78"/>
      <c r="BY372" s="78"/>
      <c r="BZ372" s="78"/>
      <c r="CA372" s="78"/>
      <c r="CB372" s="78"/>
      <c r="CC372" s="78"/>
      <c r="CD372" s="78"/>
      <c r="CE372" s="79"/>
    </row>
    <row r="373" spans="1:83" ht="34.5" customHeight="1" x14ac:dyDescent="0.2">
      <c r="A373" s="29">
        <f t="shared" si="0"/>
        <v>362</v>
      </c>
      <c r="B373" s="222"/>
      <c r="C373" s="79"/>
      <c r="D373" s="223"/>
      <c r="E373" s="78"/>
      <c r="F373" s="78"/>
      <c r="G373" s="78"/>
      <c r="H373" s="79"/>
      <c r="I373" s="218"/>
      <c r="J373" s="78"/>
      <c r="K373" s="78"/>
      <c r="L373" s="78"/>
      <c r="M373" s="78"/>
      <c r="N373" s="78"/>
      <c r="O373" s="78"/>
      <c r="P373" s="79"/>
      <c r="Q373" s="217"/>
      <c r="R373" s="78"/>
      <c r="S373" s="78"/>
      <c r="T373" s="78"/>
      <c r="U373" s="78"/>
      <c r="V373" s="78"/>
      <c r="W373" s="78"/>
      <c r="X373" s="78"/>
      <c r="Y373" s="78"/>
      <c r="Z373" s="79"/>
      <c r="AA373" s="218"/>
      <c r="AB373" s="78"/>
      <c r="AC373" s="78"/>
      <c r="AD373" s="79"/>
      <c r="AE373" s="217"/>
      <c r="AF373" s="78"/>
      <c r="AG373" s="78"/>
      <c r="AH373" s="79"/>
      <c r="AI373" s="218"/>
      <c r="AJ373" s="78"/>
      <c r="AK373" s="78"/>
      <c r="AL373" s="78"/>
      <c r="AM373" s="78"/>
      <c r="AN373" s="79"/>
      <c r="AO373" s="217"/>
      <c r="AP373" s="78"/>
      <c r="AQ373" s="79"/>
      <c r="AR373" s="218"/>
      <c r="AS373" s="78"/>
      <c r="AT373" s="79"/>
      <c r="AU373" s="219"/>
      <c r="AV373" s="78"/>
      <c r="AW373" s="79"/>
      <c r="AX373" s="220"/>
      <c r="AY373" s="79"/>
      <c r="AZ373" s="38"/>
      <c r="BA373" s="39"/>
      <c r="BB373" s="38"/>
      <c r="BC373" s="39"/>
      <c r="BD373" s="38"/>
      <c r="BE373" s="39"/>
      <c r="BF373" s="38"/>
      <c r="BG373" s="39"/>
      <c r="BH373" s="38"/>
      <c r="BI373" s="42"/>
      <c r="BJ373" s="43"/>
      <c r="BK373" s="42"/>
      <c r="BL373" s="43"/>
      <c r="BM373" s="42"/>
      <c r="BN373" s="43"/>
      <c r="BO373" s="42"/>
      <c r="BP373" s="43"/>
      <c r="BQ373" s="42"/>
      <c r="BR373" s="221"/>
      <c r="BS373" s="78"/>
      <c r="BT373" s="78"/>
      <c r="BU373" s="78"/>
      <c r="BV373" s="78"/>
      <c r="BW373" s="78"/>
      <c r="BX373" s="78"/>
      <c r="BY373" s="78"/>
      <c r="BZ373" s="78"/>
      <c r="CA373" s="78"/>
      <c r="CB373" s="78"/>
      <c r="CC373" s="78"/>
      <c r="CD373" s="78"/>
      <c r="CE373" s="79"/>
    </row>
    <row r="374" spans="1:83" ht="34.5" customHeight="1" x14ac:dyDescent="0.2">
      <c r="A374" s="29">
        <f t="shared" si="0"/>
        <v>363</v>
      </c>
      <c r="B374" s="222"/>
      <c r="C374" s="79"/>
      <c r="D374" s="223"/>
      <c r="E374" s="78"/>
      <c r="F374" s="78"/>
      <c r="G374" s="78"/>
      <c r="H374" s="79"/>
      <c r="I374" s="218"/>
      <c r="J374" s="78"/>
      <c r="K374" s="78"/>
      <c r="L374" s="78"/>
      <c r="M374" s="78"/>
      <c r="N374" s="78"/>
      <c r="O374" s="78"/>
      <c r="P374" s="79"/>
      <c r="Q374" s="217"/>
      <c r="R374" s="78"/>
      <c r="S374" s="78"/>
      <c r="T374" s="78"/>
      <c r="U374" s="78"/>
      <c r="V374" s="78"/>
      <c r="W374" s="78"/>
      <c r="X374" s="78"/>
      <c r="Y374" s="78"/>
      <c r="Z374" s="79"/>
      <c r="AA374" s="218"/>
      <c r="AB374" s="78"/>
      <c r="AC374" s="78"/>
      <c r="AD374" s="79"/>
      <c r="AE374" s="217"/>
      <c r="AF374" s="78"/>
      <c r="AG374" s="78"/>
      <c r="AH374" s="79"/>
      <c r="AI374" s="218"/>
      <c r="AJ374" s="78"/>
      <c r="AK374" s="78"/>
      <c r="AL374" s="78"/>
      <c r="AM374" s="78"/>
      <c r="AN374" s="79"/>
      <c r="AO374" s="217"/>
      <c r="AP374" s="78"/>
      <c r="AQ374" s="79"/>
      <c r="AR374" s="218"/>
      <c r="AS374" s="78"/>
      <c r="AT374" s="79"/>
      <c r="AU374" s="219"/>
      <c r="AV374" s="78"/>
      <c r="AW374" s="79"/>
      <c r="AX374" s="220"/>
      <c r="AY374" s="79"/>
      <c r="AZ374" s="38"/>
      <c r="BA374" s="39"/>
      <c r="BB374" s="38"/>
      <c r="BC374" s="39"/>
      <c r="BD374" s="38"/>
      <c r="BE374" s="39"/>
      <c r="BF374" s="38"/>
      <c r="BG374" s="39"/>
      <c r="BH374" s="38"/>
      <c r="BI374" s="42"/>
      <c r="BJ374" s="43"/>
      <c r="BK374" s="42"/>
      <c r="BL374" s="43"/>
      <c r="BM374" s="42"/>
      <c r="BN374" s="43"/>
      <c r="BO374" s="42"/>
      <c r="BP374" s="43"/>
      <c r="BQ374" s="42"/>
      <c r="BR374" s="221"/>
      <c r="BS374" s="78"/>
      <c r="BT374" s="78"/>
      <c r="BU374" s="78"/>
      <c r="BV374" s="78"/>
      <c r="BW374" s="78"/>
      <c r="BX374" s="78"/>
      <c r="BY374" s="78"/>
      <c r="BZ374" s="78"/>
      <c r="CA374" s="78"/>
      <c r="CB374" s="78"/>
      <c r="CC374" s="78"/>
      <c r="CD374" s="78"/>
      <c r="CE374" s="79"/>
    </row>
    <row r="375" spans="1:83" ht="34.5" customHeight="1" x14ac:dyDescent="0.2">
      <c r="A375" s="29">
        <f t="shared" si="0"/>
        <v>364</v>
      </c>
      <c r="B375" s="222"/>
      <c r="C375" s="79"/>
      <c r="D375" s="223"/>
      <c r="E375" s="78"/>
      <c r="F375" s="78"/>
      <c r="G375" s="78"/>
      <c r="H375" s="79"/>
      <c r="I375" s="218"/>
      <c r="J375" s="78"/>
      <c r="K375" s="78"/>
      <c r="L375" s="78"/>
      <c r="M375" s="78"/>
      <c r="N375" s="78"/>
      <c r="O375" s="78"/>
      <c r="P375" s="79"/>
      <c r="Q375" s="217"/>
      <c r="R375" s="78"/>
      <c r="S375" s="78"/>
      <c r="T375" s="78"/>
      <c r="U375" s="78"/>
      <c r="V375" s="78"/>
      <c r="W375" s="78"/>
      <c r="X375" s="78"/>
      <c r="Y375" s="78"/>
      <c r="Z375" s="79"/>
      <c r="AA375" s="218"/>
      <c r="AB375" s="78"/>
      <c r="AC375" s="78"/>
      <c r="AD375" s="79"/>
      <c r="AE375" s="217"/>
      <c r="AF375" s="78"/>
      <c r="AG375" s="78"/>
      <c r="AH375" s="79"/>
      <c r="AI375" s="218"/>
      <c r="AJ375" s="78"/>
      <c r="AK375" s="78"/>
      <c r="AL375" s="78"/>
      <c r="AM375" s="78"/>
      <c r="AN375" s="79"/>
      <c r="AO375" s="217"/>
      <c r="AP375" s="78"/>
      <c r="AQ375" s="79"/>
      <c r="AR375" s="218"/>
      <c r="AS375" s="78"/>
      <c r="AT375" s="79"/>
      <c r="AU375" s="219"/>
      <c r="AV375" s="78"/>
      <c r="AW375" s="79"/>
      <c r="AX375" s="220"/>
      <c r="AY375" s="79"/>
      <c r="AZ375" s="38"/>
      <c r="BA375" s="39"/>
      <c r="BB375" s="38"/>
      <c r="BC375" s="39"/>
      <c r="BD375" s="38"/>
      <c r="BE375" s="39"/>
      <c r="BF375" s="38"/>
      <c r="BG375" s="39"/>
      <c r="BH375" s="38"/>
      <c r="BI375" s="42"/>
      <c r="BJ375" s="43"/>
      <c r="BK375" s="42"/>
      <c r="BL375" s="43"/>
      <c r="BM375" s="42"/>
      <c r="BN375" s="43"/>
      <c r="BO375" s="42"/>
      <c r="BP375" s="43"/>
      <c r="BQ375" s="42"/>
      <c r="BR375" s="221"/>
      <c r="BS375" s="78"/>
      <c r="BT375" s="78"/>
      <c r="BU375" s="78"/>
      <c r="BV375" s="78"/>
      <c r="BW375" s="78"/>
      <c r="BX375" s="78"/>
      <c r="BY375" s="78"/>
      <c r="BZ375" s="78"/>
      <c r="CA375" s="78"/>
      <c r="CB375" s="78"/>
      <c r="CC375" s="78"/>
      <c r="CD375" s="78"/>
      <c r="CE375" s="79"/>
    </row>
    <row r="376" spans="1:83" ht="34.5" customHeight="1" x14ac:dyDescent="0.2">
      <c r="A376" s="29">
        <f t="shared" si="0"/>
        <v>365</v>
      </c>
      <c r="B376" s="222"/>
      <c r="C376" s="79"/>
      <c r="D376" s="223"/>
      <c r="E376" s="78"/>
      <c r="F376" s="78"/>
      <c r="G376" s="78"/>
      <c r="H376" s="79"/>
      <c r="I376" s="218"/>
      <c r="J376" s="78"/>
      <c r="K376" s="78"/>
      <c r="L376" s="78"/>
      <c r="M376" s="78"/>
      <c r="N376" s="78"/>
      <c r="O376" s="78"/>
      <c r="P376" s="79"/>
      <c r="Q376" s="217"/>
      <c r="R376" s="78"/>
      <c r="S376" s="78"/>
      <c r="T376" s="78"/>
      <c r="U376" s="78"/>
      <c r="V376" s="78"/>
      <c r="W376" s="78"/>
      <c r="X376" s="78"/>
      <c r="Y376" s="78"/>
      <c r="Z376" s="79"/>
      <c r="AA376" s="218"/>
      <c r="AB376" s="78"/>
      <c r="AC376" s="78"/>
      <c r="AD376" s="79"/>
      <c r="AE376" s="217"/>
      <c r="AF376" s="78"/>
      <c r="AG376" s="78"/>
      <c r="AH376" s="79"/>
      <c r="AI376" s="218"/>
      <c r="AJ376" s="78"/>
      <c r="AK376" s="78"/>
      <c r="AL376" s="78"/>
      <c r="AM376" s="78"/>
      <c r="AN376" s="79"/>
      <c r="AO376" s="217"/>
      <c r="AP376" s="78"/>
      <c r="AQ376" s="79"/>
      <c r="AR376" s="218"/>
      <c r="AS376" s="78"/>
      <c r="AT376" s="79"/>
      <c r="AU376" s="219"/>
      <c r="AV376" s="78"/>
      <c r="AW376" s="79"/>
      <c r="AX376" s="220"/>
      <c r="AY376" s="79"/>
      <c r="AZ376" s="38"/>
      <c r="BA376" s="39"/>
      <c r="BB376" s="38"/>
      <c r="BC376" s="39"/>
      <c r="BD376" s="38"/>
      <c r="BE376" s="39"/>
      <c r="BF376" s="38"/>
      <c r="BG376" s="39"/>
      <c r="BH376" s="38"/>
      <c r="BI376" s="42"/>
      <c r="BJ376" s="43"/>
      <c r="BK376" s="42"/>
      <c r="BL376" s="43"/>
      <c r="BM376" s="42"/>
      <c r="BN376" s="43"/>
      <c r="BO376" s="42"/>
      <c r="BP376" s="43"/>
      <c r="BQ376" s="42"/>
      <c r="BR376" s="221"/>
      <c r="BS376" s="78"/>
      <c r="BT376" s="78"/>
      <c r="BU376" s="78"/>
      <c r="BV376" s="78"/>
      <c r="BW376" s="78"/>
      <c r="BX376" s="78"/>
      <c r="BY376" s="78"/>
      <c r="BZ376" s="78"/>
      <c r="CA376" s="78"/>
      <c r="CB376" s="78"/>
      <c r="CC376" s="78"/>
      <c r="CD376" s="78"/>
      <c r="CE376" s="79"/>
    </row>
    <row r="377" spans="1:83" ht="34.5" customHeight="1" x14ac:dyDescent="0.2">
      <c r="A377" s="29">
        <f t="shared" si="0"/>
        <v>366</v>
      </c>
      <c r="B377" s="222"/>
      <c r="C377" s="79"/>
      <c r="D377" s="223"/>
      <c r="E377" s="78"/>
      <c r="F377" s="78"/>
      <c r="G377" s="78"/>
      <c r="H377" s="79"/>
      <c r="I377" s="218"/>
      <c r="J377" s="78"/>
      <c r="K377" s="78"/>
      <c r="L377" s="78"/>
      <c r="M377" s="78"/>
      <c r="N377" s="78"/>
      <c r="O377" s="78"/>
      <c r="P377" s="79"/>
      <c r="Q377" s="217"/>
      <c r="R377" s="78"/>
      <c r="S377" s="78"/>
      <c r="T377" s="78"/>
      <c r="U377" s="78"/>
      <c r="V377" s="78"/>
      <c r="W377" s="78"/>
      <c r="X377" s="78"/>
      <c r="Y377" s="78"/>
      <c r="Z377" s="79"/>
      <c r="AA377" s="218"/>
      <c r="AB377" s="78"/>
      <c r="AC377" s="78"/>
      <c r="AD377" s="79"/>
      <c r="AE377" s="217"/>
      <c r="AF377" s="78"/>
      <c r="AG377" s="78"/>
      <c r="AH377" s="79"/>
      <c r="AI377" s="218"/>
      <c r="AJ377" s="78"/>
      <c r="AK377" s="78"/>
      <c r="AL377" s="78"/>
      <c r="AM377" s="78"/>
      <c r="AN377" s="79"/>
      <c r="AO377" s="217"/>
      <c r="AP377" s="78"/>
      <c r="AQ377" s="79"/>
      <c r="AR377" s="218"/>
      <c r="AS377" s="78"/>
      <c r="AT377" s="79"/>
      <c r="AU377" s="219"/>
      <c r="AV377" s="78"/>
      <c r="AW377" s="79"/>
      <c r="AX377" s="220"/>
      <c r="AY377" s="79"/>
      <c r="AZ377" s="38"/>
      <c r="BA377" s="39"/>
      <c r="BB377" s="38"/>
      <c r="BC377" s="39"/>
      <c r="BD377" s="38"/>
      <c r="BE377" s="39"/>
      <c r="BF377" s="38"/>
      <c r="BG377" s="39"/>
      <c r="BH377" s="38"/>
      <c r="BI377" s="42"/>
      <c r="BJ377" s="43"/>
      <c r="BK377" s="42"/>
      <c r="BL377" s="43"/>
      <c r="BM377" s="42"/>
      <c r="BN377" s="43"/>
      <c r="BO377" s="42"/>
      <c r="BP377" s="43"/>
      <c r="BQ377" s="42"/>
      <c r="BR377" s="221"/>
      <c r="BS377" s="78"/>
      <c r="BT377" s="78"/>
      <c r="BU377" s="78"/>
      <c r="BV377" s="78"/>
      <c r="BW377" s="78"/>
      <c r="BX377" s="78"/>
      <c r="BY377" s="78"/>
      <c r="BZ377" s="78"/>
      <c r="CA377" s="78"/>
      <c r="CB377" s="78"/>
      <c r="CC377" s="78"/>
      <c r="CD377" s="78"/>
      <c r="CE377" s="79"/>
    </row>
    <row r="378" spans="1:83" ht="34.5" customHeight="1" x14ac:dyDescent="0.2">
      <c r="A378" s="29">
        <f t="shared" si="0"/>
        <v>367</v>
      </c>
      <c r="B378" s="222"/>
      <c r="C378" s="79"/>
      <c r="D378" s="223"/>
      <c r="E378" s="78"/>
      <c r="F378" s="78"/>
      <c r="G378" s="78"/>
      <c r="H378" s="79"/>
      <c r="I378" s="218"/>
      <c r="J378" s="78"/>
      <c r="K378" s="78"/>
      <c r="L378" s="78"/>
      <c r="M378" s="78"/>
      <c r="N378" s="78"/>
      <c r="O378" s="78"/>
      <c r="P378" s="79"/>
      <c r="Q378" s="217"/>
      <c r="R378" s="78"/>
      <c r="S378" s="78"/>
      <c r="T378" s="78"/>
      <c r="U378" s="78"/>
      <c r="V378" s="78"/>
      <c r="W378" s="78"/>
      <c r="X378" s="78"/>
      <c r="Y378" s="78"/>
      <c r="Z378" s="79"/>
      <c r="AA378" s="218"/>
      <c r="AB378" s="78"/>
      <c r="AC378" s="78"/>
      <c r="AD378" s="79"/>
      <c r="AE378" s="217"/>
      <c r="AF378" s="78"/>
      <c r="AG378" s="78"/>
      <c r="AH378" s="79"/>
      <c r="AI378" s="218"/>
      <c r="AJ378" s="78"/>
      <c r="AK378" s="78"/>
      <c r="AL378" s="78"/>
      <c r="AM378" s="78"/>
      <c r="AN378" s="79"/>
      <c r="AO378" s="217"/>
      <c r="AP378" s="78"/>
      <c r="AQ378" s="79"/>
      <c r="AR378" s="218"/>
      <c r="AS378" s="78"/>
      <c r="AT378" s="79"/>
      <c r="AU378" s="219"/>
      <c r="AV378" s="78"/>
      <c r="AW378" s="79"/>
      <c r="AX378" s="220"/>
      <c r="AY378" s="79"/>
      <c r="AZ378" s="38"/>
      <c r="BA378" s="39"/>
      <c r="BB378" s="38"/>
      <c r="BC378" s="39"/>
      <c r="BD378" s="38"/>
      <c r="BE378" s="39"/>
      <c r="BF378" s="38"/>
      <c r="BG378" s="39"/>
      <c r="BH378" s="38"/>
      <c r="BI378" s="42"/>
      <c r="BJ378" s="43"/>
      <c r="BK378" s="42"/>
      <c r="BL378" s="43"/>
      <c r="BM378" s="42"/>
      <c r="BN378" s="43"/>
      <c r="BO378" s="42"/>
      <c r="BP378" s="43"/>
      <c r="BQ378" s="42"/>
      <c r="BR378" s="221"/>
      <c r="BS378" s="78"/>
      <c r="BT378" s="78"/>
      <c r="BU378" s="78"/>
      <c r="BV378" s="78"/>
      <c r="BW378" s="78"/>
      <c r="BX378" s="78"/>
      <c r="BY378" s="78"/>
      <c r="BZ378" s="78"/>
      <c r="CA378" s="78"/>
      <c r="CB378" s="78"/>
      <c r="CC378" s="78"/>
      <c r="CD378" s="78"/>
      <c r="CE378" s="79"/>
    </row>
    <row r="379" spans="1:83" ht="34.5" customHeight="1" x14ac:dyDescent="0.2">
      <c r="A379" s="29">
        <f t="shared" si="0"/>
        <v>368</v>
      </c>
      <c r="B379" s="222"/>
      <c r="C379" s="79"/>
      <c r="D379" s="223"/>
      <c r="E379" s="78"/>
      <c r="F379" s="78"/>
      <c r="G379" s="78"/>
      <c r="H379" s="79"/>
      <c r="I379" s="218"/>
      <c r="J379" s="78"/>
      <c r="K379" s="78"/>
      <c r="L379" s="78"/>
      <c r="M379" s="78"/>
      <c r="N379" s="78"/>
      <c r="O379" s="78"/>
      <c r="P379" s="79"/>
      <c r="Q379" s="217"/>
      <c r="R379" s="78"/>
      <c r="S379" s="78"/>
      <c r="T379" s="78"/>
      <c r="U379" s="78"/>
      <c r="V379" s="78"/>
      <c r="W379" s="78"/>
      <c r="X379" s="78"/>
      <c r="Y379" s="78"/>
      <c r="Z379" s="79"/>
      <c r="AA379" s="218"/>
      <c r="AB379" s="78"/>
      <c r="AC379" s="78"/>
      <c r="AD379" s="79"/>
      <c r="AE379" s="217"/>
      <c r="AF379" s="78"/>
      <c r="AG379" s="78"/>
      <c r="AH379" s="79"/>
      <c r="AI379" s="218"/>
      <c r="AJ379" s="78"/>
      <c r="AK379" s="78"/>
      <c r="AL379" s="78"/>
      <c r="AM379" s="78"/>
      <c r="AN379" s="79"/>
      <c r="AO379" s="217"/>
      <c r="AP379" s="78"/>
      <c r="AQ379" s="79"/>
      <c r="AR379" s="218"/>
      <c r="AS379" s="78"/>
      <c r="AT379" s="79"/>
      <c r="AU379" s="219"/>
      <c r="AV379" s="78"/>
      <c r="AW379" s="79"/>
      <c r="AX379" s="220"/>
      <c r="AY379" s="79"/>
      <c r="AZ379" s="38"/>
      <c r="BA379" s="39"/>
      <c r="BB379" s="38"/>
      <c r="BC379" s="39"/>
      <c r="BD379" s="38"/>
      <c r="BE379" s="39"/>
      <c r="BF379" s="38"/>
      <c r="BG379" s="39"/>
      <c r="BH379" s="38"/>
      <c r="BI379" s="42"/>
      <c r="BJ379" s="43"/>
      <c r="BK379" s="42"/>
      <c r="BL379" s="43"/>
      <c r="BM379" s="42"/>
      <c r="BN379" s="43"/>
      <c r="BO379" s="42"/>
      <c r="BP379" s="43"/>
      <c r="BQ379" s="42"/>
      <c r="BR379" s="221"/>
      <c r="BS379" s="78"/>
      <c r="BT379" s="78"/>
      <c r="BU379" s="78"/>
      <c r="BV379" s="78"/>
      <c r="BW379" s="78"/>
      <c r="BX379" s="78"/>
      <c r="BY379" s="78"/>
      <c r="BZ379" s="78"/>
      <c r="CA379" s="78"/>
      <c r="CB379" s="78"/>
      <c r="CC379" s="78"/>
      <c r="CD379" s="78"/>
      <c r="CE379" s="79"/>
    </row>
    <row r="380" spans="1:83" ht="34.5" customHeight="1" x14ac:dyDescent="0.2">
      <c r="A380" s="29">
        <f t="shared" si="0"/>
        <v>369</v>
      </c>
      <c r="B380" s="222"/>
      <c r="C380" s="79"/>
      <c r="D380" s="223"/>
      <c r="E380" s="78"/>
      <c r="F380" s="78"/>
      <c r="G380" s="78"/>
      <c r="H380" s="79"/>
      <c r="I380" s="218"/>
      <c r="J380" s="78"/>
      <c r="K380" s="78"/>
      <c r="L380" s="78"/>
      <c r="M380" s="78"/>
      <c r="N380" s="78"/>
      <c r="O380" s="78"/>
      <c r="P380" s="79"/>
      <c r="Q380" s="217"/>
      <c r="R380" s="78"/>
      <c r="S380" s="78"/>
      <c r="T380" s="78"/>
      <c r="U380" s="78"/>
      <c r="V380" s="78"/>
      <c r="W380" s="78"/>
      <c r="X380" s="78"/>
      <c r="Y380" s="78"/>
      <c r="Z380" s="79"/>
      <c r="AA380" s="218"/>
      <c r="AB380" s="78"/>
      <c r="AC380" s="78"/>
      <c r="AD380" s="79"/>
      <c r="AE380" s="217"/>
      <c r="AF380" s="78"/>
      <c r="AG380" s="78"/>
      <c r="AH380" s="79"/>
      <c r="AI380" s="218"/>
      <c r="AJ380" s="78"/>
      <c r="AK380" s="78"/>
      <c r="AL380" s="78"/>
      <c r="AM380" s="78"/>
      <c r="AN380" s="79"/>
      <c r="AO380" s="217"/>
      <c r="AP380" s="78"/>
      <c r="AQ380" s="79"/>
      <c r="AR380" s="218"/>
      <c r="AS380" s="78"/>
      <c r="AT380" s="79"/>
      <c r="AU380" s="219"/>
      <c r="AV380" s="78"/>
      <c r="AW380" s="79"/>
      <c r="AX380" s="220"/>
      <c r="AY380" s="79"/>
      <c r="AZ380" s="38"/>
      <c r="BA380" s="39"/>
      <c r="BB380" s="38"/>
      <c r="BC380" s="39"/>
      <c r="BD380" s="38"/>
      <c r="BE380" s="39"/>
      <c r="BF380" s="38"/>
      <c r="BG380" s="39"/>
      <c r="BH380" s="38"/>
      <c r="BI380" s="42"/>
      <c r="BJ380" s="43"/>
      <c r="BK380" s="42"/>
      <c r="BL380" s="43"/>
      <c r="BM380" s="42"/>
      <c r="BN380" s="43"/>
      <c r="BO380" s="42"/>
      <c r="BP380" s="43"/>
      <c r="BQ380" s="42"/>
      <c r="BR380" s="221"/>
      <c r="BS380" s="78"/>
      <c r="BT380" s="78"/>
      <c r="BU380" s="78"/>
      <c r="BV380" s="78"/>
      <c r="BW380" s="78"/>
      <c r="BX380" s="78"/>
      <c r="BY380" s="78"/>
      <c r="BZ380" s="78"/>
      <c r="CA380" s="78"/>
      <c r="CB380" s="78"/>
      <c r="CC380" s="78"/>
      <c r="CD380" s="78"/>
      <c r="CE380" s="79"/>
    </row>
    <row r="381" spans="1:83" ht="34.5" customHeight="1" x14ac:dyDescent="0.2">
      <c r="A381" s="29">
        <f t="shared" si="0"/>
        <v>370</v>
      </c>
      <c r="B381" s="222"/>
      <c r="C381" s="79"/>
      <c r="D381" s="223"/>
      <c r="E381" s="78"/>
      <c r="F381" s="78"/>
      <c r="G381" s="78"/>
      <c r="H381" s="79"/>
      <c r="I381" s="218"/>
      <c r="J381" s="78"/>
      <c r="K381" s="78"/>
      <c r="L381" s="78"/>
      <c r="M381" s="78"/>
      <c r="N381" s="78"/>
      <c r="O381" s="78"/>
      <c r="P381" s="79"/>
      <c r="Q381" s="217"/>
      <c r="R381" s="78"/>
      <c r="S381" s="78"/>
      <c r="T381" s="78"/>
      <c r="U381" s="78"/>
      <c r="V381" s="78"/>
      <c r="W381" s="78"/>
      <c r="X381" s="78"/>
      <c r="Y381" s="78"/>
      <c r="Z381" s="79"/>
      <c r="AA381" s="218"/>
      <c r="AB381" s="78"/>
      <c r="AC381" s="78"/>
      <c r="AD381" s="79"/>
      <c r="AE381" s="217"/>
      <c r="AF381" s="78"/>
      <c r="AG381" s="78"/>
      <c r="AH381" s="79"/>
      <c r="AI381" s="218"/>
      <c r="AJ381" s="78"/>
      <c r="AK381" s="78"/>
      <c r="AL381" s="78"/>
      <c r="AM381" s="78"/>
      <c r="AN381" s="79"/>
      <c r="AO381" s="217"/>
      <c r="AP381" s="78"/>
      <c r="AQ381" s="79"/>
      <c r="AR381" s="218"/>
      <c r="AS381" s="78"/>
      <c r="AT381" s="79"/>
      <c r="AU381" s="219"/>
      <c r="AV381" s="78"/>
      <c r="AW381" s="79"/>
      <c r="AX381" s="220"/>
      <c r="AY381" s="79"/>
      <c r="AZ381" s="38"/>
      <c r="BA381" s="39"/>
      <c r="BB381" s="38"/>
      <c r="BC381" s="39"/>
      <c r="BD381" s="38"/>
      <c r="BE381" s="39"/>
      <c r="BF381" s="38"/>
      <c r="BG381" s="39"/>
      <c r="BH381" s="38"/>
      <c r="BI381" s="42"/>
      <c r="BJ381" s="43"/>
      <c r="BK381" s="42"/>
      <c r="BL381" s="43"/>
      <c r="BM381" s="42"/>
      <c r="BN381" s="43"/>
      <c r="BO381" s="42"/>
      <c r="BP381" s="43"/>
      <c r="BQ381" s="42"/>
      <c r="BR381" s="221"/>
      <c r="BS381" s="78"/>
      <c r="BT381" s="78"/>
      <c r="BU381" s="78"/>
      <c r="BV381" s="78"/>
      <c r="BW381" s="78"/>
      <c r="BX381" s="78"/>
      <c r="BY381" s="78"/>
      <c r="BZ381" s="78"/>
      <c r="CA381" s="78"/>
      <c r="CB381" s="78"/>
      <c r="CC381" s="78"/>
      <c r="CD381" s="78"/>
      <c r="CE381" s="79"/>
    </row>
    <row r="382" spans="1:83" ht="34.5" customHeight="1" x14ac:dyDescent="0.2">
      <c r="A382" s="29">
        <f t="shared" si="0"/>
        <v>371</v>
      </c>
      <c r="B382" s="222"/>
      <c r="C382" s="79"/>
      <c r="D382" s="223"/>
      <c r="E382" s="78"/>
      <c r="F382" s="78"/>
      <c r="G382" s="78"/>
      <c r="H382" s="79"/>
      <c r="I382" s="218"/>
      <c r="J382" s="78"/>
      <c r="K382" s="78"/>
      <c r="L382" s="78"/>
      <c r="M382" s="78"/>
      <c r="N382" s="78"/>
      <c r="O382" s="78"/>
      <c r="P382" s="79"/>
      <c r="Q382" s="217"/>
      <c r="R382" s="78"/>
      <c r="S382" s="78"/>
      <c r="T382" s="78"/>
      <c r="U382" s="78"/>
      <c r="V382" s="78"/>
      <c r="W382" s="78"/>
      <c r="X382" s="78"/>
      <c r="Y382" s="78"/>
      <c r="Z382" s="79"/>
      <c r="AA382" s="218"/>
      <c r="AB382" s="78"/>
      <c r="AC382" s="78"/>
      <c r="AD382" s="79"/>
      <c r="AE382" s="217"/>
      <c r="AF382" s="78"/>
      <c r="AG382" s="78"/>
      <c r="AH382" s="79"/>
      <c r="AI382" s="218"/>
      <c r="AJ382" s="78"/>
      <c r="AK382" s="78"/>
      <c r="AL382" s="78"/>
      <c r="AM382" s="78"/>
      <c r="AN382" s="79"/>
      <c r="AO382" s="217"/>
      <c r="AP382" s="78"/>
      <c r="AQ382" s="79"/>
      <c r="AR382" s="218"/>
      <c r="AS382" s="78"/>
      <c r="AT382" s="79"/>
      <c r="AU382" s="219"/>
      <c r="AV382" s="78"/>
      <c r="AW382" s="79"/>
      <c r="AX382" s="220"/>
      <c r="AY382" s="79"/>
      <c r="AZ382" s="38"/>
      <c r="BA382" s="39"/>
      <c r="BB382" s="38"/>
      <c r="BC382" s="39"/>
      <c r="BD382" s="38"/>
      <c r="BE382" s="39"/>
      <c r="BF382" s="38"/>
      <c r="BG382" s="39"/>
      <c r="BH382" s="38"/>
      <c r="BI382" s="42"/>
      <c r="BJ382" s="43"/>
      <c r="BK382" s="42"/>
      <c r="BL382" s="43"/>
      <c r="BM382" s="42"/>
      <c r="BN382" s="43"/>
      <c r="BO382" s="42"/>
      <c r="BP382" s="43"/>
      <c r="BQ382" s="42"/>
      <c r="BR382" s="221"/>
      <c r="BS382" s="78"/>
      <c r="BT382" s="78"/>
      <c r="BU382" s="78"/>
      <c r="BV382" s="78"/>
      <c r="BW382" s="78"/>
      <c r="BX382" s="78"/>
      <c r="BY382" s="78"/>
      <c r="BZ382" s="78"/>
      <c r="CA382" s="78"/>
      <c r="CB382" s="78"/>
      <c r="CC382" s="78"/>
      <c r="CD382" s="78"/>
      <c r="CE382" s="79"/>
    </row>
    <row r="383" spans="1:83" ht="34.5" customHeight="1" x14ac:dyDescent="0.2">
      <c r="A383" s="29">
        <f t="shared" si="0"/>
        <v>372</v>
      </c>
      <c r="B383" s="222"/>
      <c r="C383" s="79"/>
      <c r="D383" s="223"/>
      <c r="E383" s="78"/>
      <c r="F383" s="78"/>
      <c r="G383" s="78"/>
      <c r="H383" s="79"/>
      <c r="I383" s="218"/>
      <c r="J383" s="78"/>
      <c r="K383" s="78"/>
      <c r="L383" s="78"/>
      <c r="M383" s="78"/>
      <c r="N383" s="78"/>
      <c r="O383" s="78"/>
      <c r="P383" s="79"/>
      <c r="Q383" s="217"/>
      <c r="R383" s="78"/>
      <c r="S383" s="78"/>
      <c r="T383" s="78"/>
      <c r="U383" s="78"/>
      <c r="V383" s="78"/>
      <c r="W383" s="78"/>
      <c r="X383" s="78"/>
      <c r="Y383" s="78"/>
      <c r="Z383" s="79"/>
      <c r="AA383" s="218"/>
      <c r="AB383" s="78"/>
      <c r="AC383" s="78"/>
      <c r="AD383" s="79"/>
      <c r="AE383" s="217"/>
      <c r="AF383" s="78"/>
      <c r="AG383" s="78"/>
      <c r="AH383" s="79"/>
      <c r="AI383" s="218"/>
      <c r="AJ383" s="78"/>
      <c r="AK383" s="78"/>
      <c r="AL383" s="78"/>
      <c r="AM383" s="78"/>
      <c r="AN383" s="79"/>
      <c r="AO383" s="217"/>
      <c r="AP383" s="78"/>
      <c r="AQ383" s="79"/>
      <c r="AR383" s="218"/>
      <c r="AS383" s="78"/>
      <c r="AT383" s="79"/>
      <c r="AU383" s="219"/>
      <c r="AV383" s="78"/>
      <c r="AW383" s="79"/>
      <c r="AX383" s="220"/>
      <c r="AY383" s="79"/>
      <c r="AZ383" s="38"/>
      <c r="BA383" s="39"/>
      <c r="BB383" s="38"/>
      <c r="BC383" s="39"/>
      <c r="BD383" s="38"/>
      <c r="BE383" s="39"/>
      <c r="BF383" s="38"/>
      <c r="BG383" s="39"/>
      <c r="BH383" s="38"/>
      <c r="BI383" s="42"/>
      <c r="BJ383" s="43"/>
      <c r="BK383" s="42"/>
      <c r="BL383" s="43"/>
      <c r="BM383" s="42"/>
      <c r="BN383" s="43"/>
      <c r="BO383" s="42"/>
      <c r="BP383" s="43"/>
      <c r="BQ383" s="42"/>
      <c r="BR383" s="221"/>
      <c r="BS383" s="78"/>
      <c r="BT383" s="78"/>
      <c r="BU383" s="78"/>
      <c r="BV383" s="78"/>
      <c r="BW383" s="78"/>
      <c r="BX383" s="78"/>
      <c r="BY383" s="78"/>
      <c r="BZ383" s="78"/>
      <c r="CA383" s="78"/>
      <c r="CB383" s="78"/>
      <c r="CC383" s="78"/>
      <c r="CD383" s="78"/>
      <c r="CE383" s="79"/>
    </row>
    <row r="384" spans="1:83" ht="34.5" customHeight="1" x14ac:dyDescent="0.2">
      <c r="A384" s="29">
        <f t="shared" si="0"/>
        <v>373</v>
      </c>
      <c r="B384" s="222"/>
      <c r="C384" s="79"/>
      <c r="D384" s="223"/>
      <c r="E384" s="78"/>
      <c r="F384" s="78"/>
      <c r="G384" s="78"/>
      <c r="H384" s="79"/>
      <c r="I384" s="218"/>
      <c r="J384" s="78"/>
      <c r="K384" s="78"/>
      <c r="L384" s="78"/>
      <c r="M384" s="78"/>
      <c r="N384" s="78"/>
      <c r="O384" s="78"/>
      <c r="P384" s="79"/>
      <c r="Q384" s="217"/>
      <c r="R384" s="78"/>
      <c r="S384" s="78"/>
      <c r="T384" s="78"/>
      <c r="U384" s="78"/>
      <c r="V384" s="78"/>
      <c r="W384" s="78"/>
      <c r="X384" s="78"/>
      <c r="Y384" s="78"/>
      <c r="Z384" s="79"/>
      <c r="AA384" s="218"/>
      <c r="AB384" s="78"/>
      <c r="AC384" s="78"/>
      <c r="AD384" s="79"/>
      <c r="AE384" s="217"/>
      <c r="AF384" s="78"/>
      <c r="AG384" s="78"/>
      <c r="AH384" s="79"/>
      <c r="AI384" s="218"/>
      <c r="AJ384" s="78"/>
      <c r="AK384" s="78"/>
      <c r="AL384" s="78"/>
      <c r="AM384" s="78"/>
      <c r="AN384" s="79"/>
      <c r="AO384" s="217"/>
      <c r="AP384" s="78"/>
      <c r="AQ384" s="79"/>
      <c r="AR384" s="218"/>
      <c r="AS384" s="78"/>
      <c r="AT384" s="79"/>
      <c r="AU384" s="219"/>
      <c r="AV384" s="78"/>
      <c r="AW384" s="79"/>
      <c r="AX384" s="220"/>
      <c r="AY384" s="79"/>
      <c r="AZ384" s="38"/>
      <c r="BA384" s="39"/>
      <c r="BB384" s="38"/>
      <c r="BC384" s="39"/>
      <c r="BD384" s="38"/>
      <c r="BE384" s="39"/>
      <c r="BF384" s="38"/>
      <c r="BG384" s="39"/>
      <c r="BH384" s="38"/>
      <c r="BI384" s="42"/>
      <c r="BJ384" s="43"/>
      <c r="BK384" s="42"/>
      <c r="BL384" s="43"/>
      <c r="BM384" s="42"/>
      <c r="BN384" s="43"/>
      <c r="BO384" s="42"/>
      <c r="BP384" s="43"/>
      <c r="BQ384" s="42"/>
      <c r="BR384" s="221"/>
      <c r="BS384" s="78"/>
      <c r="BT384" s="78"/>
      <c r="BU384" s="78"/>
      <c r="BV384" s="78"/>
      <c r="BW384" s="78"/>
      <c r="BX384" s="78"/>
      <c r="BY384" s="78"/>
      <c r="BZ384" s="78"/>
      <c r="CA384" s="78"/>
      <c r="CB384" s="78"/>
      <c r="CC384" s="78"/>
      <c r="CD384" s="78"/>
      <c r="CE384" s="79"/>
    </row>
    <row r="385" spans="1:83" ht="34.5" customHeight="1" x14ac:dyDescent="0.2">
      <c r="A385" s="29">
        <f t="shared" si="0"/>
        <v>374</v>
      </c>
      <c r="B385" s="222"/>
      <c r="C385" s="79"/>
      <c r="D385" s="223"/>
      <c r="E385" s="78"/>
      <c r="F385" s="78"/>
      <c r="G385" s="78"/>
      <c r="H385" s="79"/>
      <c r="I385" s="218"/>
      <c r="J385" s="78"/>
      <c r="K385" s="78"/>
      <c r="L385" s="78"/>
      <c r="M385" s="78"/>
      <c r="N385" s="78"/>
      <c r="O385" s="78"/>
      <c r="P385" s="79"/>
      <c r="Q385" s="217"/>
      <c r="R385" s="78"/>
      <c r="S385" s="78"/>
      <c r="T385" s="78"/>
      <c r="U385" s="78"/>
      <c r="V385" s="78"/>
      <c r="W385" s="78"/>
      <c r="X385" s="78"/>
      <c r="Y385" s="78"/>
      <c r="Z385" s="79"/>
      <c r="AA385" s="218"/>
      <c r="AB385" s="78"/>
      <c r="AC385" s="78"/>
      <c r="AD385" s="79"/>
      <c r="AE385" s="217"/>
      <c r="AF385" s="78"/>
      <c r="AG385" s="78"/>
      <c r="AH385" s="79"/>
      <c r="AI385" s="218"/>
      <c r="AJ385" s="78"/>
      <c r="AK385" s="78"/>
      <c r="AL385" s="78"/>
      <c r="AM385" s="78"/>
      <c r="AN385" s="79"/>
      <c r="AO385" s="217"/>
      <c r="AP385" s="78"/>
      <c r="AQ385" s="79"/>
      <c r="AR385" s="218"/>
      <c r="AS385" s="78"/>
      <c r="AT385" s="79"/>
      <c r="AU385" s="219"/>
      <c r="AV385" s="78"/>
      <c r="AW385" s="79"/>
      <c r="AX385" s="220"/>
      <c r="AY385" s="79"/>
      <c r="AZ385" s="38"/>
      <c r="BA385" s="39"/>
      <c r="BB385" s="38"/>
      <c r="BC385" s="39"/>
      <c r="BD385" s="38"/>
      <c r="BE385" s="39"/>
      <c r="BF385" s="38"/>
      <c r="BG385" s="39"/>
      <c r="BH385" s="38"/>
      <c r="BI385" s="42"/>
      <c r="BJ385" s="43"/>
      <c r="BK385" s="42"/>
      <c r="BL385" s="43"/>
      <c r="BM385" s="42"/>
      <c r="BN385" s="43"/>
      <c r="BO385" s="42"/>
      <c r="BP385" s="43"/>
      <c r="BQ385" s="42"/>
      <c r="BR385" s="221"/>
      <c r="BS385" s="78"/>
      <c r="BT385" s="78"/>
      <c r="BU385" s="78"/>
      <c r="BV385" s="78"/>
      <c r="BW385" s="78"/>
      <c r="BX385" s="78"/>
      <c r="BY385" s="78"/>
      <c r="BZ385" s="78"/>
      <c r="CA385" s="78"/>
      <c r="CB385" s="78"/>
      <c r="CC385" s="78"/>
      <c r="CD385" s="78"/>
      <c r="CE385" s="79"/>
    </row>
    <row r="386" spans="1:83" ht="34.5" customHeight="1" x14ac:dyDescent="0.2">
      <c r="A386" s="29">
        <f t="shared" si="0"/>
        <v>375</v>
      </c>
      <c r="B386" s="222"/>
      <c r="C386" s="79"/>
      <c r="D386" s="223"/>
      <c r="E386" s="78"/>
      <c r="F386" s="78"/>
      <c r="G386" s="78"/>
      <c r="H386" s="79"/>
      <c r="I386" s="218"/>
      <c r="J386" s="78"/>
      <c r="K386" s="78"/>
      <c r="L386" s="78"/>
      <c r="M386" s="78"/>
      <c r="N386" s="78"/>
      <c r="O386" s="78"/>
      <c r="P386" s="79"/>
      <c r="Q386" s="217"/>
      <c r="R386" s="78"/>
      <c r="S386" s="78"/>
      <c r="T386" s="78"/>
      <c r="U386" s="78"/>
      <c r="V386" s="78"/>
      <c r="W386" s="78"/>
      <c r="X386" s="78"/>
      <c r="Y386" s="78"/>
      <c r="Z386" s="79"/>
      <c r="AA386" s="218"/>
      <c r="AB386" s="78"/>
      <c r="AC386" s="78"/>
      <c r="AD386" s="79"/>
      <c r="AE386" s="217"/>
      <c r="AF386" s="78"/>
      <c r="AG386" s="78"/>
      <c r="AH386" s="79"/>
      <c r="AI386" s="218"/>
      <c r="AJ386" s="78"/>
      <c r="AK386" s="78"/>
      <c r="AL386" s="78"/>
      <c r="AM386" s="78"/>
      <c r="AN386" s="79"/>
      <c r="AO386" s="217"/>
      <c r="AP386" s="78"/>
      <c r="AQ386" s="79"/>
      <c r="AR386" s="218"/>
      <c r="AS386" s="78"/>
      <c r="AT386" s="79"/>
      <c r="AU386" s="219"/>
      <c r="AV386" s="78"/>
      <c r="AW386" s="79"/>
      <c r="AX386" s="220"/>
      <c r="AY386" s="79"/>
      <c r="AZ386" s="38"/>
      <c r="BA386" s="39"/>
      <c r="BB386" s="38"/>
      <c r="BC386" s="39"/>
      <c r="BD386" s="38"/>
      <c r="BE386" s="39"/>
      <c r="BF386" s="38"/>
      <c r="BG386" s="39"/>
      <c r="BH386" s="38"/>
      <c r="BI386" s="42"/>
      <c r="BJ386" s="43"/>
      <c r="BK386" s="42"/>
      <c r="BL386" s="43"/>
      <c r="BM386" s="42"/>
      <c r="BN386" s="43"/>
      <c r="BO386" s="42"/>
      <c r="BP386" s="43"/>
      <c r="BQ386" s="42"/>
      <c r="BR386" s="221"/>
      <c r="BS386" s="78"/>
      <c r="BT386" s="78"/>
      <c r="BU386" s="78"/>
      <c r="BV386" s="78"/>
      <c r="BW386" s="78"/>
      <c r="BX386" s="78"/>
      <c r="BY386" s="78"/>
      <c r="BZ386" s="78"/>
      <c r="CA386" s="78"/>
      <c r="CB386" s="78"/>
      <c r="CC386" s="78"/>
      <c r="CD386" s="78"/>
      <c r="CE386" s="79"/>
    </row>
    <row r="387" spans="1:83" ht="34.5" customHeight="1" x14ac:dyDescent="0.2">
      <c r="A387" s="29">
        <f t="shared" si="0"/>
        <v>376</v>
      </c>
      <c r="B387" s="222"/>
      <c r="C387" s="79"/>
      <c r="D387" s="223"/>
      <c r="E387" s="78"/>
      <c r="F387" s="78"/>
      <c r="G387" s="78"/>
      <c r="H387" s="79"/>
      <c r="I387" s="218"/>
      <c r="J387" s="78"/>
      <c r="K387" s="78"/>
      <c r="L387" s="78"/>
      <c r="M387" s="78"/>
      <c r="N387" s="78"/>
      <c r="O387" s="78"/>
      <c r="P387" s="79"/>
      <c r="Q387" s="217"/>
      <c r="R387" s="78"/>
      <c r="S387" s="78"/>
      <c r="T387" s="78"/>
      <c r="U387" s="78"/>
      <c r="V387" s="78"/>
      <c r="W387" s="78"/>
      <c r="X387" s="78"/>
      <c r="Y387" s="78"/>
      <c r="Z387" s="79"/>
      <c r="AA387" s="218"/>
      <c r="AB387" s="78"/>
      <c r="AC387" s="78"/>
      <c r="AD387" s="79"/>
      <c r="AE387" s="217"/>
      <c r="AF387" s="78"/>
      <c r="AG387" s="78"/>
      <c r="AH387" s="79"/>
      <c r="AI387" s="218"/>
      <c r="AJ387" s="78"/>
      <c r="AK387" s="78"/>
      <c r="AL387" s="78"/>
      <c r="AM387" s="78"/>
      <c r="AN387" s="79"/>
      <c r="AO387" s="217"/>
      <c r="AP387" s="78"/>
      <c r="AQ387" s="79"/>
      <c r="AR387" s="218"/>
      <c r="AS387" s="78"/>
      <c r="AT387" s="79"/>
      <c r="AU387" s="219"/>
      <c r="AV387" s="78"/>
      <c r="AW387" s="79"/>
      <c r="AX387" s="220"/>
      <c r="AY387" s="79"/>
      <c r="AZ387" s="38"/>
      <c r="BA387" s="39"/>
      <c r="BB387" s="38"/>
      <c r="BC387" s="39"/>
      <c r="BD387" s="38"/>
      <c r="BE387" s="39"/>
      <c r="BF387" s="38"/>
      <c r="BG387" s="39"/>
      <c r="BH387" s="38"/>
      <c r="BI387" s="42"/>
      <c r="BJ387" s="43"/>
      <c r="BK387" s="42"/>
      <c r="BL387" s="43"/>
      <c r="BM387" s="42"/>
      <c r="BN387" s="43"/>
      <c r="BO387" s="42"/>
      <c r="BP387" s="43"/>
      <c r="BQ387" s="42"/>
      <c r="BR387" s="221"/>
      <c r="BS387" s="78"/>
      <c r="BT387" s="78"/>
      <c r="BU387" s="78"/>
      <c r="BV387" s="78"/>
      <c r="BW387" s="78"/>
      <c r="BX387" s="78"/>
      <c r="BY387" s="78"/>
      <c r="BZ387" s="78"/>
      <c r="CA387" s="78"/>
      <c r="CB387" s="78"/>
      <c r="CC387" s="78"/>
      <c r="CD387" s="78"/>
      <c r="CE387" s="79"/>
    </row>
    <row r="388" spans="1:83" ht="34.5" customHeight="1" x14ac:dyDescent="0.2">
      <c r="A388" s="29">
        <f t="shared" si="0"/>
        <v>377</v>
      </c>
      <c r="B388" s="222"/>
      <c r="C388" s="79"/>
      <c r="D388" s="223"/>
      <c r="E388" s="78"/>
      <c r="F388" s="78"/>
      <c r="G388" s="78"/>
      <c r="H388" s="79"/>
      <c r="I388" s="218"/>
      <c r="J388" s="78"/>
      <c r="K388" s="78"/>
      <c r="L388" s="78"/>
      <c r="M388" s="78"/>
      <c r="N388" s="78"/>
      <c r="O388" s="78"/>
      <c r="P388" s="79"/>
      <c r="Q388" s="217"/>
      <c r="R388" s="78"/>
      <c r="S388" s="78"/>
      <c r="T388" s="78"/>
      <c r="U388" s="78"/>
      <c r="V388" s="78"/>
      <c r="W388" s="78"/>
      <c r="X388" s="78"/>
      <c r="Y388" s="78"/>
      <c r="Z388" s="79"/>
      <c r="AA388" s="218"/>
      <c r="AB388" s="78"/>
      <c r="AC388" s="78"/>
      <c r="AD388" s="79"/>
      <c r="AE388" s="217"/>
      <c r="AF388" s="78"/>
      <c r="AG388" s="78"/>
      <c r="AH388" s="79"/>
      <c r="AI388" s="218"/>
      <c r="AJ388" s="78"/>
      <c r="AK388" s="78"/>
      <c r="AL388" s="78"/>
      <c r="AM388" s="78"/>
      <c r="AN388" s="79"/>
      <c r="AO388" s="217"/>
      <c r="AP388" s="78"/>
      <c r="AQ388" s="79"/>
      <c r="AR388" s="218"/>
      <c r="AS388" s="78"/>
      <c r="AT388" s="79"/>
      <c r="AU388" s="219"/>
      <c r="AV388" s="78"/>
      <c r="AW388" s="79"/>
      <c r="AX388" s="220"/>
      <c r="AY388" s="79"/>
      <c r="AZ388" s="38"/>
      <c r="BA388" s="39"/>
      <c r="BB388" s="38"/>
      <c r="BC388" s="39"/>
      <c r="BD388" s="38"/>
      <c r="BE388" s="39"/>
      <c r="BF388" s="38"/>
      <c r="BG388" s="39"/>
      <c r="BH388" s="38"/>
      <c r="BI388" s="42"/>
      <c r="BJ388" s="43"/>
      <c r="BK388" s="42"/>
      <c r="BL388" s="43"/>
      <c r="BM388" s="42"/>
      <c r="BN388" s="43"/>
      <c r="BO388" s="42"/>
      <c r="BP388" s="43"/>
      <c r="BQ388" s="42"/>
      <c r="BR388" s="221"/>
      <c r="BS388" s="78"/>
      <c r="BT388" s="78"/>
      <c r="BU388" s="78"/>
      <c r="BV388" s="78"/>
      <c r="BW388" s="78"/>
      <c r="BX388" s="78"/>
      <c r="BY388" s="78"/>
      <c r="BZ388" s="78"/>
      <c r="CA388" s="78"/>
      <c r="CB388" s="78"/>
      <c r="CC388" s="78"/>
      <c r="CD388" s="78"/>
      <c r="CE388" s="79"/>
    </row>
    <row r="389" spans="1:83" ht="34.5" customHeight="1" x14ac:dyDescent="0.2">
      <c r="A389" s="29">
        <f t="shared" si="0"/>
        <v>378</v>
      </c>
      <c r="B389" s="222"/>
      <c r="C389" s="79"/>
      <c r="D389" s="223"/>
      <c r="E389" s="78"/>
      <c r="F389" s="78"/>
      <c r="G389" s="78"/>
      <c r="H389" s="79"/>
      <c r="I389" s="218"/>
      <c r="J389" s="78"/>
      <c r="K389" s="78"/>
      <c r="L389" s="78"/>
      <c r="M389" s="78"/>
      <c r="N389" s="78"/>
      <c r="O389" s="78"/>
      <c r="P389" s="79"/>
      <c r="Q389" s="217"/>
      <c r="R389" s="78"/>
      <c r="S389" s="78"/>
      <c r="T389" s="78"/>
      <c r="U389" s="78"/>
      <c r="V389" s="78"/>
      <c r="W389" s="78"/>
      <c r="X389" s="78"/>
      <c r="Y389" s="78"/>
      <c r="Z389" s="79"/>
      <c r="AA389" s="218"/>
      <c r="AB389" s="78"/>
      <c r="AC389" s="78"/>
      <c r="AD389" s="79"/>
      <c r="AE389" s="217"/>
      <c r="AF389" s="78"/>
      <c r="AG389" s="78"/>
      <c r="AH389" s="79"/>
      <c r="AI389" s="218"/>
      <c r="AJ389" s="78"/>
      <c r="AK389" s="78"/>
      <c r="AL389" s="78"/>
      <c r="AM389" s="78"/>
      <c r="AN389" s="79"/>
      <c r="AO389" s="217"/>
      <c r="AP389" s="78"/>
      <c r="AQ389" s="79"/>
      <c r="AR389" s="218"/>
      <c r="AS389" s="78"/>
      <c r="AT389" s="79"/>
      <c r="AU389" s="219"/>
      <c r="AV389" s="78"/>
      <c r="AW389" s="79"/>
      <c r="AX389" s="220"/>
      <c r="AY389" s="79"/>
      <c r="AZ389" s="38"/>
      <c r="BA389" s="39"/>
      <c r="BB389" s="38"/>
      <c r="BC389" s="39"/>
      <c r="BD389" s="38"/>
      <c r="BE389" s="39"/>
      <c r="BF389" s="38"/>
      <c r="BG389" s="39"/>
      <c r="BH389" s="38"/>
      <c r="BI389" s="42"/>
      <c r="BJ389" s="43"/>
      <c r="BK389" s="42"/>
      <c r="BL389" s="43"/>
      <c r="BM389" s="42"/>
      <c r="BN389" s="43"/>
      <c r="BO389" s="42"/>
      <c r="BP389" s="43"/>
      <c r="BQ389" s="42"/>
      <c r="BR389" s="221"/>
      <c r="BS389" s="78"/>
      <c r="BT389" s="78"/>
      <c r="BU389" s="78"/>
      <c r="BV389" s="78"/>
      <c r="BW389" s="78"/>
      <c r="BX389" s="78"/>
      <c r="BY389" s="78"/>
      <c r="BZ389" s="78"/>
      <c r="CA389" s="78"/>
      <c r="CB389" s="78"/>
      <c r="CC389" s="78"/>
      <c r="CD389" s="78"/>
      <c r="CE389" s="79"/>
    </row>
    <row r="390" spans="1:83" ht="34.5" customHeight="1" x14ac:dyDescent="0.2">
      <c r="A390" s="29">
        <f t="shared" si="0"/>
        <v>379</v>
      </c>
      <c r="B390" s="222"/>
      <c r="C390" s="79"/>
      <c r="D390" s="223"/>
      <c r="E390" s="78"/>
      <c r="F390" s="78"/>
      <c r="G390" s="78"/>
      <c r="H390" s="79"/>
      <c r="I390" s="218"/>
      <c r="J390" s="78"/>
      <c r="K390" s="78"/>
      <c r="L390" s="78"/>
      <c r="M390" s="78"/>
      <c r="N390" s="78"/>
      <c r="O390" s="78"/>
      <c r="P390" s="79"/>
      <c r="Q390" s="217"/>
      <c r="R390" s="78"/>
      <c r="S390" s="78"/>
      <c r="T390" s="78"/>
      <c r="U390" s="78"/>
      <c r="V390" s="78"/>
      <c r="W390" s="78"/>
      <c r="X390" s="78"/>
      <c r="Y390" s="78"/>
      <c r="Z390" s="79"/>
      <c r="AA390" s="218"/>
      <c r="AB390" s="78"/>
      <c r="AC390" s="78"/>
      <c r="AD390" s="79"/>
      <c r="AE390" s="217"/>
      <c r="AF390" s="78"/>
      <c r="AG390" s="78"/>
      <c r="AH390" s="79"/>
      <c r="AI390" s="218"/>
      <c r="AJ390" s="78"/>
      <c r="AK390" s="78"/>
      <c r="AL390" s="78"/>
      <c r="AM390" s="78"/>
      <c r="AN390" s="79"/>
      <c r="AO390" s="217"/>
      <c r="AP390" s="78"/>
      <c r="AQ390" s="79"/>
      <c r="AR390" s="218"/>
      <c r="AS390" s="78"/>
      <c r="AT390" s="79"/>
      <c r="AU390" s="219"/>
      <c r="AV390" s="78"/>
      <c r="AW390" s="79"/>
      <c r="AX390" s="220"/>
      <c r="AY390" s="79"/>
      <c r="AZ390" s="38"/>
      <c r="BA390" s="39"/>
      <c r="BB390" s="38"/>
      <c r="BC390" s="39"/>
      <c r="BD390" s="38"/>
      <c r="BE390" s="39"/>
      <c r="BF390" s="38"/>
      <c r="BG390" s="39"/>
      <c r="BH390" s="38"/>
      <c r="BI390" s="42"/>
      <c r="BJ390" s="43"/>
      <c r="BK390" s="42"/>
      <c r="BL390" s="43"/>
      <c r="BM390" s="42"/>
      <c r="BN390" s="43"/>
      <c r="BO390" s="42"/>
      <c r="BP390" s="43"/>
      <c r="BQ390" s="42"/>
      <c r="BR390" s="221"/>
      <c r="BS390" s="78"/>
      <c r="BT390" s="78"/>
      <c r="BU390" s="78"/>
      <c r="BV390" s="78"/>
      <c r="BW390" s="78"/>
      <c r="BX390" s="78"/>
      <c r="BY390" s="78"/>
      <c r="BZ390" s="78"/>
      <c r="CA390" s="78"/>
      <c r="CB390" s="78"/>
      <c r="CC390" s="78"/>
      <c r="CD390" s="78"/>
      <c r="CE390" s="79"/>
    </row>
    <row r="391" spans="1:83" ht="34.5" customHeight="1" x14ac:dyDescent="0.2">
      <c r="A391" s="29">
        <f t="shared" si="0"/>
        <v>380</v>
      </c>
      <c r="B391" s="222"/>
      <c r="C391" s="79"/>
      <c r="D391" s="223"/>
      <c r="E391" s="78"/>
      <c r="F391" s="78"/>
      <c r="G391" s="78"/>
      <c r="H391" s="79"/>
      <c r="I391" s="218"/>
      <c r="J391" s="78"/>
      <c r="K391" s="78"/>
      <c r="L391" s="78"/>
      <c r="M391" s="78"/>
      <c r="N391" s="78"/>
      <c r="O391" s="78"/>
      <c r="P391" s="79"/>
      <c r="Q391" s="217"/>
      <c r="R391" s="78"/>
      <c r="S391" s="78"/>
      <c r="T391" s="78"/>
      <c r="U391" s="78"/>
      <c r="V391" s="78"/>
      <c r="W391" s="78"/>
      <c r="X391" s="78"/>
      <c r="Y391" s="78"/>
      <c r="Z391" s="79"/>
      <c r="AA391" s="218"/>
      <c r="AB391" s="78"/>
      <c r="AC391" s="78"/>
      <c r="AD391" s="79"/>
      <c r="AE391" s="217"/>
      <c r="AF391" s="78"/>
      <c r="AG391" s="78"/>
      <c r="AH391" s="79"/>
      <c r="AI391" s="218"/>
      <c r="AJ391" s="78"/>
      <c r="AK391" s="78"/>
      <c r="AL391" s="78"/>
      <c r="AM391" s="78"/>
      <c r="AN391" s="79"/>
      <c r="AO391" s="217"/>
      <c r="AP391" s="78"/>
      <c r="AQ391" s="79"/>
      <c r="AR391" s="218"/>
      <c r="AS391" s="78"/>
      <c r="AT391" s="79"/>
      <c r="AU391" s="219"/>
      <c r="AV391" s="78"/>
      <c r="AW391" s="79"/>
      <c r="AX391" s="220"/>
      <c r="AY391" s="79"/>
      <c r="AZ391" s="38"/>
      <c r="BA391" s="39"/>
      <c r="BB391" s="38"/>
      <c r="BC391" s="39"/>
      <c r="BD391" s="38"/>
      <c r="BE391" s="39"/>
      <c r="BF391" s="38"/>
      <c r="BG391" s="39"/>
      <c r="BH391" s="38"/>
      <c r="BI391" s="42"/>
      <c r="BJ391" s="43"/>
      <c r="BK391" s="42"/>
      <c r="BL391" s="43"/>
      <c r="BM391" s="42"/>
      <c r="BN391" s="43"/>
      <c r="BO391" s="42"/>
      <c r="BP391" s="43"/>
      <c r="BQ391" s="42"/>
      <c r="BR391" s="221"/>
      <c r="BS391" s="78"/>
      <c r="BT391" s="78"/>
      <c r="BU391" s="78"/>
      <c r="BV391" s="78"/>
      <c r="BW391" s="78"/>
      <c r="BX391" s="78"/>
      <c r="BY391" s="78"/>
      <c r="BZ391" s="78"/>
      <c r="CA391" s="78"/>
      <c r="CB391" s="78"/>
      <c r="CC391" s="78"/>
      <c r="CD391" s="78"/>
      <c r="CE391" s="79"/>
    </row>
    <row r="392" spans="1:83" ht="34.5" customHeight="1" x14ac:dyDescent="0.2">
      <c r="A392" s="29">
        <f t="shared" si="0"/>
        <v>381</v>
      </c>
      <c r="B392" s="222"/>
      <c r="C392" s="79"/>
      <c r="D392" s="223"/>
      <c r="E392" s="78"/>
      <c r="F392" s="78"/>
      <c r="G392" s="78"/>
      <c r="H392" s="79"/>
      <c r="I392" s="218"/>
      <c r="J392" s="78"/>
      <c r="K392" s="78"/>
      <c r="L392" s="78"/>
      <c r="M392" s="78"/>
      <c r="N392" s="78"/>
      <c r="O392" s="78"/>
      <c r="P392" s="79"/>
      <c r="Q392" s="217"/>
      <c r="R392" s="78"/>
      <c r="S392" s="78"/>
      <c r="T392" s="78"/>
      <c r="U392" s="78"/>
      <c r="V392" s="78"/>
      <c r="W392" s="78"/>
      <c r="X392" s="78"/>
      <c r="Y392" s="78"/>
      <c r="Z392" s="79"/>
      <c r="AA392" s="218"/>
      <c r="AB392" s="78"/>
      <c r="AC392" s="78"/>
      <c r="AD392" s="79"/>
      <c r="AE392" s="217"/>
      <c r="AF392" s="78"/>
      <c r="AG392" s="78"/>
      <c r="AH392" s="79"/>
      <c r="AI392" s="218"/>
      <c r="AJ392" s="78"/>
      <c r="AK392" s="78"/>
      <c r="AL392" s="78"/>
      <c r="AM392" s="78"/>
      <c r="AN392" s="79"/>
      <c r="AO392" s="217"/>
      <c r="AP392" s="78"/>
      <c r="AQ392" s="79"/>
      <c r="AR392" s="218"/>
      <c r="AS392" s="78"/>
      <c r="AT392" s="79"/>
      <c r="AU392" s="219"/>
      <c r="AV392" s="78"/>
      <c r="AW392" s="79"/>
      <c r="AX392" s="220"/>
      <c r="AY392" s="79"/>
      <c r="AZ392" s="38"/>
      <c r="BA392" s="39"/>
      <c r="BB392" s="38"/>
      <c r="BC392" s="39"/>
      <c r="BD392" s="38"/>
      <c r="BE392" s="39"/>
      <c r="BF392" s="38"/>
      <c r="BG392" s="39"/>
      <c r="BH392" s="38"/>
      <c r="BI392" s="42"/>
      <c r="BJ392" s="43"/>
      <c r="BK392" s="42"/>
      <c r="BL392" s="43"/>
      <c r="BM392" s="42"/>
      <c r="BN392" s="43"/>
      <c r="BO392" s="42"/>
      <c r="BP392" s="43"/>
      <c r="BQ392" s="42"/>
      <c r="BR392" s="221"/>
      <c r="BS392" s="78"/>
      <c r="BT392" s="78"/>
      <c r="BU392" s="78"/>
      <c r="BV392" s="78"/>
      <c r="BW392" s="78"/>
      <c r="BX392" s="78"/>
      <c r="BY392" s="78"/>
      <c r="BZ392" s="78"/>
      <c r="CA392" s="78"/>
      <c r="CB392" s="78"/>
      <c r="CC392" s="78"/>
      <c r="CD392" s="78"/>
      <c r="CE392" s="79"/>
    </row>
    <row r="393" spans="1:83" ht="34.5" customHeight="1" x14ac:dyDescent="0.2">
      <c r="A393" s="29">
        <f t="shared" si="0"/>
        <v>382</v>
      </c>
      <c r="B393" s="222"/>
      <c r="C393" s="79"/>
      <c r="D393" s="223"/>
      <c r="E393" s="78"/>
      <c r="F393" s="78"/>
      <c r="G393" s="78"/>
      <c r="H393" s="79"/>
      <c r="I393" s="218"/>
      <c r="J393" s="78"/>
      <c r="K393" s="78"/>
      <c r="L393" s="78"/>
      <c r="M393" s="78"/>
      <c r="N393" s="78"/>
      <c r="O393" s="78"/>
      <c r="P393" s="79"/>
      <c r="Q393" s="217"/>
      <c r="R393" s="78"/>
      <c r="S393" s="78"/>
      <c r="T393" s="78"/>
      <c r="U393" s="78"/>
      <c r="V393" s="78"/>
      <c r="W393" s="78"/>
      <c r="X393" s="78"/>
      <c r="Y393" s="78"/>
      <c r="Z393" s="79"/>
      <c r="AA393" s="218"/>
      <c r="AB393" s="78"/>
      <c r="AC393" s="78"/>
      <c r="AD393" s="79"/>
      <c r="AE393" s="217"/>
      <c r="AF393" s="78"/>
      <c r="AG393" s="78"/>
      <c r="AH393" s="79"/>
      <c r="AI393" s="218"/>
      <c r="AJ393" s="78"/>
      <c r="AK393" s="78"/>
      <c r="AL393" s="78"/>
      <c r="AM393" s="78"/>
      <c r="AN393" s="79"/>
      <c r="AO393" s="217"/>
      <c r="AP393" s="78"/>
      <c r="AQ393" s="79"/>
      <c r="AR393" s="218"/>
      <c r="AS393" s="78"/>
      <c r="AT393" s="79"/>
      <c r="AU393" s="219"/>
      <c r="AV393" s="78"/>
      <c r="AW393" s="79"/>
      <c r="AX393" s="220"/>
      <c r="AY393" s="79"/>
      <c r="AZ393" s="38"/>
      <c r="BA393" s="39"/>
      <c r="BB393" s="38"/>
      <c r="BC393" s="39"/>
      <c r="BD393" s="38"/>
      <c r="BE393" s="39"/>
      <c r="BF393" s="38"/>
      <c r="BG393" s="39"/>
      <c r="BH393" s="38"/>
      <c r="BI393" s="42"/>
      <c r="BJ393" s="43"/>
      <c r="BK393" s="42"/>
      <c r="BL393" s="43"/>
      <c r="BM393" s="42"/>
      <c r="BN393" s="43"/>
      <c r="BO393" s="42"/>
      <c r="BP393" s="43"/>
      <c r="BQ393" s="42"/>
      <c r="BR393" s="221"/>
      <c r="BS393" s="78"/>
      <c r="BT393" s="78"/>
      <c r="BU393" s="78"/>
      <c r="BV393" s="78"/>
      <c r="BW393" s="78"/>
      <c r="BX393" s="78"/>
      <c r="BY393" s="78"/>
      <c r="BZ393" s="78"/>
      <c r="CA393" s="78"/>
      <c r="CB393" s="78"/>
      <c r="CC393" s="78"/>
      <c r="CD393" s="78"/>
      <c r="CE393" s="79"/>
    </row>
    <row r="394" spans="1:83" ht="34.5" customHeight="1" x14ac:dyDescent="0.2">
      <c r="A394" s="29">
        <f t="shared" si="0"/>
        <v>383</v>
      </c>
      <c r="B394" s="222"/>
      <c r="C394" s="79"/>
      <c r="D394" s="223"/>
      <c r="E394" s="78"/>
      <c r="F394" s="78"/>
      <c r="G394" s="78"/>
      <c r="H394" s="79"/>
      <c r="I394" s="218"/>
      <c r="J394" s="78"/>
      <c r="K394" s="78"/>
      <c r="L394" s="78"/>
      <c r="M394" s="78"/>
      <c r="N394" s="78"/>
      <c r="O394" s="78"/>
      <c r="P394" s="79"/>
      <c r="Q394" s="217"/>
      <c r="R394" s="78"/>
      <c r="S394" s="78"/>
      <c r="T394" s="78"/>
      <c r="U394" s="78"/>
      <c r="V394" s="78"/>
      <c r="W394" s="78"/>
      <c r="X394" s="78"/>
      <c r="Y394" s="78"/>
      <c r="Z394" s="79"/>
      <c r="AA394" s="218"/>
      <c r="AB394" s="78"/>
      <c r="AC394" s="78"/>
      <c r="AD394" s="79"/>
      <c r="AE394" s="217"/>
      <c r="AF394" s="78"/>
      <c r="AG394" s="78"/>
      <c r="AH394" s="79"/>
      <c r="AI394" s="218"/>
      <c r="AJ394" s="78"/>
      <c r="AK394" s="78"/>
      <c r="AL394" s="78"/>
      <c r="AM394" s="78"/>
      <c r="AN394" s="79"/>
      <c r="AO394" s="217"/>
      <c r="AP394" s="78"/>
      <c r="AQ394" s="79"/>
      <c r="AR394" s="218"/>
      <c r="AS394" s="78"/>
      <c r="AT394" s="79"/>
      <c r="AU394" s="219"/>
      <c r="AV394" s="78"/>
      <c r="AW394" s="79"/>
      <c r="AX394" s="220"/>
      <c r="AY394" s="79"/>
      <c r="AZ394" s="38"/>
      <c r="BA394" s="39"/>
      <c r="BB394" s="38"/>
      <c r="BC394" s="39"/>
      <c r="BD394" s="38"/>
      <c r="BE394" s="39"/>
      <c r="BF394" s="38"/>
      <c r="BG394" s="39"/>
      <c r="BH394" s="38"/>
      <c r="BI394" s="42"/>
      <c r="BJ394" s="43"/>
      <c r="BK394" s="42"/>
      <c r="BL394" s="43"/>
      <c r="BM394" s="42"/>
      <c r="BN394" s="43"/>
      <c r="BO394" s="42"/>
      <c r="BP394" s="43"/>
      <c r="BQ394" s="42"/>
      <c r="BR394" s="221"/>
      <c r="BS394" s="78"/>
      <c r="BT394" s="78"/>
      <c r="BU394" s="78"/>
      <c r="BV394" s="78"/>
      <c r="BW394" s="78"/>
      <c r="BX394" s="78"/>
      <c r="BY394" s="78"/>
      <c r="BZ394" s="78"/>
      <c r="CA394" s="78"/>
      <c r="CB394" s="78"/>
      <c r="CC394" s="78"/>
      <c r="CD394" s="78"/>
      <c r="CE394" s="79"/>
    </row>
    <row r="395" spans="1:83" ht="34.5" customHeight="1" x14ac:dyDescent="0.2">
      <c r="A395" s="29">
        <f t="shared" si="0"/>
        <v>384</v>
      </c>
      <c r="B395" s="222"/>
      <c r="C395" s="79"/>
      <c r="D395" s="223"/>
      <c r="E395" s="78"/>
      <c r="F395" s="78"/>
      <c r="G395" s="78"/>
      <c r="H395" s="79"/>
      <c r="I395" s="218"/>
      <c r="J395" s="78"/>
      <c r="K395" s="78"/>
      <c r="L395" s="78"/>
      <c r="M395" s="78"/>
      <c r="N395" s="78"/>
      <c r="O395" s="78"/>
      <c r="P395" s="79"/>
      <c r="Q395" s="217"/>
      <c r="R395" s="78"/>
      <c r="S395" s="78"/>
      <c r="T395" s="78"/>
      <c r="U395" s="78"/>
      <c r="V395" s="78"/>
      <c r="W395" s="78"/>
      <c r="X395" s="78"/>
      <c r="Y395" s="78"/>
      <c r="Z395" s="79"/>
      <c r="AA395" s="218"/>
      <c r="AB395" s="78"/>
      <c r="AC395" s="78"/>
      <c r="AD395" s="79"/>
      <c r="AE395" s="217"/>
      <c r="AF395" s="78"/>
      <c r="AG395" s="78"/>
      <c r="AH395" s="79"/>
      <c r="AI395" s="218"/>
      <c r="AJ395" s="78"/>
      <c r="AK395" s="78"/>
      <c r="AL395" s="78"/>
      <c r="AM395" s="78"/>
      <c r="AN395" s="79"/>
      <c r="AO395" s="217"/>
      <c r="AP395" s="78"/>
      <c r="AQ395" s="79"/>
      <c r="AR395" s="218"/>
      <c r="AS395" s="78"/>
      <c r="AT395" s="79"/>
      <c r="AU395" s="219"/>
      <c r="AV395" s="78"/>
      <c r="AW395" s="79"/>
      <c r="AX395" s="220"/>
      <c r="AY395" s="79"/>
      <c r="AZ395" s="38"/>
      <c r="BA395" s="39"/>
      <c r="BB395" s="38"/>
      <c r="BC395" s="39"/>
      <c r="BD395" s="38"/>
      <c r="BE395" s="39"/>
      <c r="BF395" s="38"/>
      <c r="BG395" s="39"/>
      <c r="BH395" s="38"/>
      <c r="BI395" s="42"/>
      <c r="BJ395" s="43"/>
      <c r="BK395" s="42"/>
      <c r="BL395" s="43"/>
      <c r="BM395" s="42"/>
      <c r="BN395" s="43"/>
      <c r="BO395" s="42"/>
      <c r="BP395" s="43"/>
      <c r="BQ395" s="42"/>
      <c r="BR395" s="221"/>
      <c r="BS395" s="78"/>
      <c r="BT395" s="78"/>
      <c r="BU395" s="78"/>
      <c r="BV395" s="78"/>
      <c r="BW395" s="78"/>
      <c r="BX395" s="78"/>
      <c r="BY395" s="78"/>
      <c r="BZ395" s="78"/>
      <c r="CA395" s="78"/>
      <c r="CB395" s="78"/>
      <c r="CC395" s="78"/>
      <c r="CD395" s="78"/>
      <c r="CE395" s="79"/>
    </row>
    <row r="396" spans="1:83" ht="34.5" customHeight="1" x14ac:dyDescent="0.2">
      <c r="A396" s="29">
        <f t="shared" si="0"/>
        <v>385</v>
      </c>
      <c r="B396" s="222"/>
      <c r="C396" s="79"/>
      <c r="D396" s="223"/>
      <c r="E396" s="78"/>
      <c r="F396" s="78"/>
      <c r="G396" s="78"/>
      <c r="H396" s="79"/>
      <c r="I396" s="218"/>
      <c r="J396" s="78"/>
      <c r="K396" s="78"/>
      <c r="L396" s="78"/>
      <c r="M396" s="78"/>
      <c r="N396" s="78"/>
      <c r="O396" s="78"/>
      <c r="P396" s="79"/>
      <c r="Q396" s="217"/>
      <c r="R396" s="78"/>
      <c r="S396" s="78"/>
      <c r="T396" s="78"/>
      <c r="U396" s="78"/>
      <c r="V396" s="78"/>
      <c r="W396" s="78"/>
      <c r="X396" s="78"/>
      <c r="Y396" s="78"/>
      <c r="Z396" s="79"/>
      <c r="AA396" s="218"/>
      <c r="AB396" s="78"/>
      <c r="AC396" s="78"/>
      <c r="AD396" s="79"/>
      <c r="AE396" s="217"/>
      <c r="AF396" s="78"/>
      <c r="AG396" s="78"/>
      <c r="AH396" s="79"/>
      <c r="AI396" s="218"/>
      <c r="AJ396" s="78"/>
      <c r="AK396" s="78"/>
      <c r="AL396" s="78"/>
      <c r="AM396" s="78"/>
      <c r="AN396" s="79"/>
      <c r="AO396" s="217"/>
      <c r="AP396" s="78"/>
      <c r="AQ396" s="79"/>
      <c r="AR396" s="218"/>
      <c r="AS396" s="78"/>
      <c r="AT396" s="79"/>
      <c r="AU396" s="219"/>
      <c r="AV396" s="78"/>
      <c r="AW396" s="79"/>
      <c r="AX396" s="220"/>
      <c r="AY396" s="79"/>
      <c r="AZ396" s="38"/>
      <c r="BA396" s="39"/>
      <c r="BB396" s="38"/>
      <c r="BC396" s="39"/>
      <c r="BD396" s="38"/>
      <c r="BE396" s="39"/>
      <c r="BF396" s="38"/>
      <c r="BG396" s="39"/>
      <c r="BH396" s="38"/>
      <c r="BI396" s="42"/>
      <c r="BJ396" s="43"/>
      <c r="BK396" s="42"/>
      <c r="BL396" s="43"/>
      <c r="BM396" s="42"/>
      <c r="BN396" s="43"/>
      <c r="BO396" s="42"/>
      <c r="BP396" s="43"/>
      <c r="BQ396" s="42"/>
      <c r="BR396" s="221"/>
      <c r="BS396" s="78"/>
      <c r="BT396" s="78"/>
      <c r="BU396" s="78"/>
      <c r="BV396" s="78"/>
      <c r="BW396" s="78"/>
      <c r="BX396" s="78"/>
      <c r="BY396" s="78"/>
      <c r="BZ396" s="78"/>
      <c r="CA396" s="78"/>
      <c r="CB396" s="78"/>
      <c r="CC396" s="78"/>
      <c r="CD396" s="78"/>
      <c r="CE396" s="79"/>
    </row>
    <row r="397" spans="1:83" ht="34.5" customHeight="1" x14ac:dyDescent="0.2">
      <c r="A397" s="29">
        <f t="shared" si="0"/>
        <v>386</v>
      </c>
      <c r="B397" s="222"/>
      <c r="C397" s="79"/>
      <c r="D397" s="223"/>
      <c r="E397" s="78"/>
      <c r="F397" s="78"/>
      <c r="G397" s="78"/>
      <c r="H397" s="79"/>
      <c r="I397" s="218"/>
      <c r="J397" s="78"/>
      <c r="K397" s="78"/>
      <c r="L397" s="78"/>
      <c r="M397" s="78"/>
      <c r="N397" s="78"/>
      <c r="O397" s="78"/>
      <c r="P397" s="79"/>
      <c r="Q397" s="217"/>
      <c r="R397" s="78"/>
      <c r="S397" s="78"/>
      <c r="T397" s="78"/>
      <c r="U397" s="78"/>
      <c r="V397" s="78"/>
      <c r="W397" s="78"/>
      <c r="X397" s="78"/>
      <c r="Y397" s="78"/>
      <c r="Z397" s="79"/>
      <c r="AA397" s="218"/>
      <c r="AB397" s="78"/>
      <c r="AC397" s="78"/>
      <c r="AD397" s="79"/>
      <c r="AE397" s="217"/>
      <c r="AF397" s="78"/>
      <c r="AG397" s="78"/>
      <c r="AH397" s="79"/>
      <c r="AI397" s="218"/>
      <c r="AJ397" s="78"/>
      <c r="AK397" s="78"/>
      <c r="AL397" s="78"/>
      <c r="AM397" s="78"/>
      <c r="AN397" s="79"/>
      <c r="AO397" s="217"/>
      <c r="AP397" s="78"/>
      <c r="AQ397" s="79"/>
      <c r="AR397" s="218"/>
      <c r="AS397" s="78"/>
      <c r="AT397" s="79"/>
      <c r="AU397" s="219"/>
      <c r="AV397" s="78"/>
      <c r="AW397" s="79"/>
      <c r="AX397" s="220"/>
      <c r="AY397" s="79"/>
      <c r="AZ397" s="38"/>
      <c r="BA397" s="39"/>
      <c r="BB397" s="38"/>
      <c r="BC397" s="39"/>
      <c r="BD397" s="38"/>
      <c r="BE397" s="39"/>
      <c r="BF397" s="38"/>
      <c r="BG397" s="39"/>
      <c r="BH397" s="38"/>
      <c r="BI397" s="42"/>
      <c r="BJ397" s="43"/>
      <c r="BK397" s="42"/>
      <c r="BL397" s="43"/>
      <c r="BM397" s="42"/>
      <c r="BN397" s="43"/>
      <c r="BO397" s="42"/>
      <c r="BP397" s="43"/>
      <c r="BQ397" s="42"/>
      <c r="BR397" s="221"/>
      <c r="BS397" s="78"/>
      <c r="BT397" s="78"/>
      <c r="BU397" s="78"/>
      <c r="BV397" s="78"/>
      <c r="BW397" s="78"/>
      <c r="BX397" s="78"/>
      <c r="BY397" s="78"/>
      <c r="BZ397" s="78"/>
      <c r="CA397" s="78"/>
      <c r="CB397" s="78"/>
      <c r="CC397" s="78"/>
      <c r="CD397" s="78"/>
      <c r="CE397" s="79"/>
    </row>
    <row r="398" spans="1:83" ht="34.5" customHeight="1" x14ac:dyDescent="0.2">
      <c r="A398" s="29">
        <f t="shared" si="0"/>
        <v>387</v>
      </c>
      <c r="B398" s="222"/>
      <c r="C398" s="79"/>
      <c r="D398" s="223"/>
      <c r="E398" s="78"/>
      <c r="F398" s="78"/>
      <c r="G398" s="78"/>
      <c r="H398" s="79"/>
      <c r="I398" s="218"/>
      <c r="J398" s="78"/>
      <c r="K398" s="78"/>
      <c r="L398" s="78"/>
      <c r="M398" s="78"/>
      <c r="N398" s="78"/>
      <c r="O398" s="78"/>
      <c r="P398" s="79"/>
      <c r="Q398" s="217"/>
      <c r="R398" s="78"/>
      <c r="S398" s="78"/>
      <c r="T398" s="78"/>
      <c r="U398" s="78"/>
      <c r="V398" s="78"/>
      <c r="W398" s="78"/>
      <c r="X398" s="78"/>
      <c r="Y398" s="78"/>
      <c r="Z398" s="79"/>
      <c r="AA398" s="218"/>
      <c r="AB398" s="78"/>
      <c r="AC398" s="78"/>
      <c r="AD398" s="79"/>
      <c r="AE398" s="217"/>
      <c r="AF398" s="78"/>
      <c r="AG398" s="78"/>
      <c r="AH398" s="79"/>
      <c r="AI398" s="218"/>
      <c r="AJ398" s="78"/>
      <c r="AK398" s="78"/>
      <c r="AL398" s="78"/>
      <c r="AM398" s="78"/>
      <c r="AN398" s="79"/>
      <c r="AO398" s="217"/>
      <c r="AP398" s="78"/>
      <c r="AQ398" s="79"/>
      <c r="AR398" s="218"/>
      <c r="AS398" s="78"/>
      <c r="AT398" s="79"/>
      <c r="AU398" s="219"/>
      <c r="AV398" s="78"/>
      <c r="AW398" s="79"/>
      <c r="AX398" s="220"/>
      <c r="AY398" s="79"/>
      <c r="AZ398" s="38"/>
      <c r="BA398" s="39"/>
      <c r="BB398" s="38"/>
      <c r="BC398" s="39"/>
      <c r="BD398" s="38"/>
      <c r="BE398" s="39"/>
      <c r="BF398" s="38"/>
      <c r="BG398" s="39"/>
      <c r="BH398" s="38"/>
      <c r="BI398" s="42"/>
      <c r="BJ398" s="43"/>
      <c r="BK398" s="42"/>
      <c r="BL398" s="43"/>
      <c r="BM398" s="42"/>
      <c r="BN398" s="43"/>
      <c r="BO398" s="42"/>
      <c r="BP398" s="43"/>
      <c r="BQ398" s="42"/>
      <c r="BR398" s="221"/>
      <c r="BS398" s="78"/>
      <c r="BT398" s="78"/>
      <c r="BU398" s="78"/>
      <c r="BV398" s="78"/>
      <c r="BW398" s="78"/>
      <c r="BX398" s="78"/>
      <c r="BY398" s="78"/>
      <c r="BZ398" s="78"/>
      <c r="CA398" s="78"/>
      <c r="CB398" s="78"/>
      <c r="CC398" s="78"/>
      <c r="CD398" s="78"/>
      <c r="CE398" s="79"/>
    </row>
    <row r="399" spans="1:83" ht="34.5" customHeight="1" x14ac:dyDescent="0.2">
      <c r="A399" s="29">
        <f t="shared" si="0"/>
        <v>388</v>
      </c>
      <c r="B399" s="222"/>
      <c r="C399" s="79"/>
      <c r="D399" s="223"/>
      <c r="E399" s="78"/>
      <c r="F399" s="78"/>
      <c r="G399" s="78"/>
      <c r="H399" s="79"/>
      <c r="I399" s="218"/>
      <c r="J399" s="78"/>
      <c r="K399" s="78"/>
      <c r="L399" s="78"/>
      <c r="M399" s="78"/>
      <c r="N399" s="78"/>
      <c r="O399" s="78"/>
      <c r="P399" s="79"/>
      <c r="Q399" s="217"/>
      <c r="R399" s="78"/>
      <c r="S399" s="78"/>
      <c r="T399" s="78"/>
      <c r="U399" s="78"/>
      <c r="V399" s="78"/>
      <c r="W399" s="78"/>
      <c r="X399" s="78"/>
      <c r="Y399" s="78"/>
      <c r="Z399" s="79"/>
      <c r="AA399" s="218"/>
      <c r="AB399" s="78"/>
      <c r="AC399" s="78"/>
      <c r="AD399" s="79"/>
      <c r="AE399" s="217"/>
      <c r="AF399" s="78"/>
      <c r="AG399" s="78"/>
      <c r="AH399" s="79"/>
      <c r="AI399" s="218"/>
      <c r="AJ399" s="78"/>
      <c r="AK399" s="78"/>
      <c r="AL399" s="78"/>
      <c r="AM399" s="78"/>
      <c r="AN399" s="79"/>
      <c r="AO399" s="217"/>
      <c r="AP399" s="78"/>
      <c r="AQ399" s="79"/>
      <c r="AR399" s="218"/>
      <c r="AS399" s="78"/>
      <c r="AT399" s="79"/>
      <c r="AU399" s="219"/>
      <c r="AV399" s="78"/>
      <c r="AW399" s="79"/>
      <c r="AX399" s="220"/>
      <c r="AY399" s="79"/>
      <c r="AZ399" s="38"/>
      <c r="BA399" s="39"/>
      <c r="BB399" s="38"/>
      <c r="BC399" s="39"/>
      <c r="BD399" s="38"/>
      <c r="BE399" s="39"/>
      <c r="BF399" s="38"/>
      <c r="BG399" s="39"/>
      <c r="BH399" s="38"/>
      <c r="BI399" s="42"/>
      <c r="BJ399" s="43"/>
      <c r="BK399" s="42"/>
      <c r="BL399" s="43"/>
      <c r="BM399" s="42"/>
      <c r="BN399" s="43"/>
      <c r="BO399" s="42"/>
      <c r="BP399" s="43"/>
      <c r="BQ399" s="42"/>
      <c r="BR399" s="221"/>
      <c r="BS399" s="78"/>
      <c r="BT399" s="78"/>
      <c r="BU399" s="78"/>
      <c r="BV399" s="78"/>
      <c r="BW399" s="78"/>
      <c r="BX399" s="78"/>
      <c r="BY399" s="78"/>
      <c r="BZ399" s="78"/>
      <c r="CA399" s="78"/>
      <c r="CB399" s="78"/>
      <c r="CC399" s="78"/>
      <c r="CD399" s="78"/>
      <c r="CE399" s="79"/>
    </row>
    <row r="400" spans="1:83" ht="34.5" customHeight="1" x14ac:dyDescent="0.2">
      <c r="A400" s="29">
        <f t="shared" si="0"/>
        <v>389</v>
      </c>
      <c r="B400" s="222"/>
      <c r="C400" s="79"/>
      <c r="D400" s="223"/>
      <c r="E400" s="78"/>
      <c r="F400" s="78"/>
      <c r="G400" s="78"/>
      <c r="H400" s="79"/>
      <c r="I400" s="218"/>
      <c r="J400" s="78"/>
      <c r="K400" s="78"/>
      <c r="L400" s="78"/>
      <c r="M400" s="78"/>
      <c r="N400" s="78"/>
      <c r="O400" s="78"/>
      <c r="P400" s="79"/>
      <c r="Q400" s="217"/>
      <c r="R400" s="78"/>
      <c r="S400" s="78"/>
      <c r="T400" s="78"/>
      <c r="U400" s="78"/>
      <c r="V400" s="78"/>
      <c r="W400" s="78"/>
      <c r="X400" s="78"/>
      <c r="Y400" s="78"/>
      <c r="Z400" s="79"/>
      <c r="AA400" s="218"/>
      <c r="AB400" s="78"/>
      <c r="AC400" s="78"/>
      <c r="AD400" s="79"/>
      <c r="AE400" s="217"/>
      <c r="AF400" s="78"/>
      <c r="AG400" s="78"/>
      <c r="AH400" s="79"/>
      <c r="AI400" s="218"/>
      <c r="AJ400" s="78"/>
      <c r="AK400" s="78"/>
      <c r="AL400" s="78"/>
      <c r="AM400" s="78"/>
      <c r="AN400" s="79"/>
      <c r="AO400" s="217"/>
      <c r="AP400" s="78"/>
      <c r="AQ400" s="79"/>
      <c r="AR400" s="218"/>
      <c r="AS400" s="78"/>
      <c r="AT400" s="79"/>
      <c r="AU400" s="219"/>
      <c r="AV400" s="78"/>
      <c r="AW400" s="79"/>
      <c r="AX400" s="220"/>
      <c r="AY400" s="79"/>
      <c r="AZ400" s="38"/>
      <c r="BA400" s="39"/>
      <c r="BB400" s="38"/>
      <c r="BC400" s="39"/>
      <c r="BD400" s="38"/>
      <c r="BE400" s="39"/>
      <c r="BF400" s="38"/>
      <c r="BG400" s="39"/>
      <c r="BH400" s="38"/>
      <c r="BI400" s="42"/>
      <c r="BJ400" s="43"/>
      <c r="BK400" s="42"/>
      <c r="BL400" s="43"/>
      <c r="BM400" s="42"/>
      <c r="BN400" s="43"/>
      <c r="BO400" s="42"/>
      <c r="BP400" s="43"/>
      <c r="BQ400" s="42"/>
      <c r="BR400" s="221"/>
      <c r="BS400" s="78"/>
      <c r="BT400" s="78"/>
      <c r="BU400" s="78"/>
      <c r="BV400" s="78"/>
      <c r="BW400" s="78"/>
      <c r="BX400" s="78"/>
      <c r="BY400" s="78"/>
      <c r="BZ400" s="78"/>
      <c r="CA400" s="78"/>
      <c r="CB400" s="78"/>
      <c r="CC400" s="78"/>
      <c r="CD400" s="78"/>
      <c r="CE400" s="79"/>
    </row>
    <row r="401" spans="1:83" ht="34.5" customHeight="1" x14ac:dyDescent="0.2">
      <c r="A401" s="29">
        <f t="shared" si="0"/>
        <v>390</v>
      </c>
      <c r="B401" s="222"/>
      <c r="C401" s="79"/>
      <c r="D401" s="223"/>
      <c r="E401" s="78"/>
      <c r="F401" s="78"/>
      <c r="G401" s="78"/>
      <c r="H401" s="79"/>
      <c r="I401" s="218"/>
      <c r="J401" s="78"/>
      <c r="K401" s="78"/>
      <c r="L401" s="78"/>
      <c r="M401" s="78"/>
      <c r="N401" s="78"/>
      <c r="O401" s="78"/>
      <c r="P401" s="79"/>
      <c r="Q401" s="217"/>
      <c r="R401" s="78"/>
      <c r="S401" s="78"/>
      <c r="T401" s="78"/>
      <c r="U401" s="78"/>
      <c r="V401" s="78"/>
      <c r="W401" s="78"/>
      <c r="X401" s="78"/>
      <c r="Y401" s="78"/>
      <c r="Z401" s="79"/>
      <c r="AA401" s="218"/>
      <c r="AB401" s="78"/>
      <c r="AC401" s="78"/>
      <c r="AD401" s="79"/>
      <c r="AE401" s="217"/>
      <c r="AF401" s="78"/>
      <c r="AG401" s="78"/>
      <c r="AH401" s="79"/>
      <c r="AI401" s="218"/>
      <c r="AJ401" s="78"/>
      <c r="AK401" s="78"/>
      <c r="AL401" s="78"/>
      <c r="AM401" s="78"/>
      <c r="AN401" s="79"/>
      <c r="AO401" s="217"/>
      <c r="AP401" s="78"/>
      <c r="AQ401" s="79"/>
      <c r="AR401" s="218"/>
      <c r="AS401" s="78"/>
      <c r="AT401" s="79"/>
      <c r="AU401" s="219"/>
      <c r="AV401" s="78"/>
      <c r="AW401" s="79"/>
      <c r="AX401" s="220"/>
      <c r="AY401" s="79"/>
      <c r="AZ401" s="38"/>
      <c r="BA401" s="39"/>
      <c r="BB401" s="38"/>
      <c r="BC401" s="39"/>
      <c r="BD401" s="38"/>
      <c r="BE401" s="39"/>
      <c r="BF401" s="38"/>
      <c r="BG401" s="39"/>
      <c r="BH401" s="38"/>
      <c r="BI401" s="42"/>
      <c r="BJ401" s="43"/>
      <c r="BK401" s="42"/>
      <c r="BL401" s="43"/>
      <c r="BM401" s="42"/>
      <c r="BN401" s="43"/>
      <c r="BO401" s="42"/>
      <c r="BP401" s="43"/>
      <c r="BQ401" s="42"/>
      <c r="BR401" s="221"/>
      <c r="BS401" s="78"/>
      <c r="BT401" s="78"/>
      <c r="BU401" s="78"/>
      <c r="BV401" s="78"/>
      <c r="BW401" s="78"/>
      <c r="BX401" s="78"/>
      <c r="BY401" s="78"/>
      <c r="BZ401" s="78"/>
      <c r="CA401" s="78"/>
      <c r="CB401" s="78"/>
      <c r="CC401" s="78"/>
      <c r="CD401" s="78"/>
      <c r="CE401" s="79"/>
    </row>
    <row r="402" spans="1:83" ht="34.5" customHeight="1" x14ac:dyDescent="0.2">
      <c r="A402" s="29">
        <f t="shared" si="0"/>
        <v>391</v>
      </c>
      <c r="B402" s="222"/>
      <c r="C402" s="79"/>
      <c r="D402" s="223"/>
      <c r="E402" s="78"/>
      <c r="F402" s="78"/>
      <c r="G402" s="78"/>
      <c r="H402" s="79"/>
      <c r="I402" s="218"/>
      <c r="J402" s="78"/>
      <c r="K402" s="78"/>
      <c r="L402" s="78"/>
      <c r="M402" s="78"/>
      <c r="N402" s="78"/>
      <c r="O402" s="78"/>
      <c r="P402" s="79"/>
      <c r="Q402" s="217"/>
      <c r="R402" s="78"/>
      <c r="S402" s="78"/>
      <c r="T402" s="78"/>
      <c r="U402" s="78"/>
      <c r="V402" s="78"/>
      <c r="W402" s="78"/>
      <c r="X402" s="78"/>
      <c r="Y402" s="78"/>
      <c r="Z402" s="79"/>
      <c r="AA402" s="218"/>
      <c r="AB402" s="78"/>
      <c r="AC402" s="78"/>
      <c r="AD402" s="79"/>
      <c r="AE402" s="217"/>
      <c r="AF402" s="78"/>
      <c r="AG402" s="78"/>
      <c r="AH402" s="79"/>
      <c r="AI402" s="218"/>
      <c r="AJ402" s="78"/>
      <c r="AK402" s="78"/>
      <c r="AL402" s="78"/>
      <c r="AM402" s="78"/>
      <c r="AN402" s="79"/>
      <c r="AO402" s="217"/>
      <c r="AP402" s="78"/>
      <c r="AQ402" s="79"/>
      <c r="AR402" s="218"/>
      <c r="AS402" s="78"/>
      <c r="AT402" s="79"/>
      <c r="AU402" s="219"/>
      <c r="AV402" s="78"/>
      <c r="AW402" s="79"/>
      <c r="AX402" s="220"/>
      <c r="AY402" s="79"/>
      <c r="AZ402" s="38"/>
      <c r="BA402" s="39"/>
      <c r="BB402" s="38"/>
      <c r="BC402" s="39"/>
      <c r="BD402" s="38"/>
      <c r="BE402" s="39"/>
      <c r="BF402" s="38"/>
      <c r="BG402" s="39"/>
      <c r="BH402" s="38"/>
      <c r="BI402" s="42"/>
      <c r="BJ402" s="43"/>
      <c r="BK402" s="42"/>
      <c r="BL402" s="43"/>
      <c r="BM402" s="42"/>
      <c r="BN402" s="43"/>
      <c r="BO402" s="42"/>
      <c r="BP402" s="43"/>
      <c r="BQ402" s="42"/>
      <c r="BR402" s="221"/>
      <c r="BS402" s="78"/>
      <c r="BT402" s="78"/>
      <c r="BU402" s="78"/>
      <c r="BV402" s="78"/>
      <c r="BW402" s="78"/>
      <c r="BX402" s="78"/>
      <c r="BY402" s="78"/>
      <c r="BZ402" s="78"/>
      <c r="CA402" s="78"/>
      <c r="CB402" s="78"/>
      <c r="CC402" s="78"/>
      <c r="CD402" s="78"/>
      <c r="CE402" s="79"/>
    </row>
    <row r="403" spans="1:83" ht="34.5" customHeight="1" x14ac:dyDescent="0.2">
      <c r="A403" s="29">
        <f t="shared" si="0"/>
        <v>392</v>
      </c>
      <c r="B403" s="222"/>
      <c r="C403" s="79"/>
      <c r="D403" s="223"/>
      <c r="E403" s="78"/>
      <c r="F403" s="78"/>
      <c r="G403" s="78"/>
      <c r="H403" s="79"/>
      <c r="I403" s="218"/>
      <c r="J403" s="78"/>
      <c r="K403" s="78"/>
      <c r="L403" s="78"/>
      <c r="M403" s="78"/>
      <c r="N403" s="78"/>
      <c r="O403" s="78"/>
      <c r="P403" s="79"/>
      <c r="Q403" s="217"/>
      <c r="R403" s="78"/>
      <c r="S403" s="78"/>
      <c r="T403" s="78"/>
      <c r="U403" s="78"/>
      <c r="V403" s="78"/>
      <c r="W403" s="78"/>
      <c r="X403" s="78"/>
      <c r="Y403" s="78"/>
      <c r="Z403" s="79"/>
      <c r="AA403" s="218"/>
      <c r="AB403" s="78"/>
      <c r="AC403" s="78"/>
      <c r="AD403" s="79"/>
      <c r="AE403" s="217"/>
      <c r="AF403" s="78"/>
      <c r="AG403" s="78"/>
      <c r="AH403" s="79"/>
      <c r="AI403" s="218"/>
      <c r="AJ403" s="78"/>
      <c r="AK403" s="78"/>
      <c r="AL403" s="78"/>
      <c r="AM403" s="78"/>
      <c r="AN403" s="79"/>
      <c r="AO403" s="217"/>
      <c r="AP403" s="78"/>
      <c r="AQ403" s="79"/>
      <c r="AR403" s="218"/>
      <c r="AS403" s="78"/>
      <c r="AT403" s="79"/>
      <c r="AU403" s="219"/>
      <c r="AV403" s="78"/>
      <c r="AW403" s="79"/>
      <c r="AX403" s="220"/>
      <c r="AY403" s="79"/>
      <c r="AZ403" s="38"/>
      <c r="BA403" s="39"/>
      <c r="BB403" s="38"/>
      <c r="BC403" s="39"/>
      <c r="BD403" s="38"/>
      <c r="BE403" s="39"/>
      <c r="BF403" s="38"/>
      <c r="BG403" s="39"/>
      <c r="BH403" s="38"/>
      <c r="BI403" s="42"/>
      <c r="BJ403" s="43"/>
      <c r="BK403" s="42"/>
      <c r="BL403" s="43"/>
      <c r="BM403" s="42"/>
      <c r="BN403" s="43"/>
      <c r="BO403" s="42"/>
      <c r="BP403" s="43"/>
      <c r="BQ403" s="42"/>
      <c r="BR403" s="221"/>
      <c r="BS403" s="78"/>
      <c r="BT403" s="78"/>
      <c r="BU403" s="78"/>
      <c r="BV403" s="78"/>
      <c r="BW403" s="78"/>
      <c r="BX403" s="78"/>
      <c r="BY403" s="78"/>
      <c r="BZ403" s="78"/>
      <c r="CA403" s="78"/>
      <c r="CB403" s="78"/>
      <c r="CC403" s="78"/>
      <c r="CD403" s="78"/>
      <c r="CE403" s="79"/>
    </row>
    <row r="404" spans="1:83" ht="34.5" customHeight="1" x14ac:dyDescent="0.2">
      <c r="A404" s="29">
        <f t="shared" si="0"/>
        <v>393</v>
      </c>
      <c r="B404" s="222"/>
      <c r="C404" s="79"/>
      <c r="D404" s="223"/>
      <c r="E404" s="78"/>
      <c r="F404" s="78"/>
      <c r="G404" s="78"/>
      <c r="H404" s="79"/>
      <c r="I404" s="218"/>
      <c r="J404" s="78"/>
      <c r="K404" s="78"/>
      <c r="L404" s="78"/>
      <c r="M404" s="78"/>
      <c r="N404" s="78"/>
      <c r="O404" s="78"/>
      <c r="P404" s="79"/>
      <c r="Q404" s="217"/>
      <c r="R404" s="78"/>
      <c r="S404" s="78"/>
      <c r="T404" s="78"/>
      <c r="U404" s="78"/>
      <c r="V404" s="78"/>
      <c r="W404" s="78"/>
      <c r="X404" s="78"/>
      <c r="Y404" s="78"/>
      <c r="Z404" s="79"/>
      <c r="AA404" s="218"/>
      <c r="AB404" s="78"/>
      <c r="AC404" s="78"/>
      <c r="AD404" s="79"/>
      <c r="AE404" s="217"/>
      <c r="AF404" s="78"/>
      <c r="AG404" s="78"/>
      <c r="AH404" s="79"/>
      <c r="AI404" s="218"/>
      <c r="AJ404" s="78"/>
      <c r="AK404" s="78"/>
      <c r="AL404" s="78"/>
      <c r="AM404" s="78"/>
      <c r="AN404" s="79"/>
      <c r="AO404" s="217"/>
      <c r="AP404" s="78"/>
      <c r="AQ404" s="79"/>
      <c r="AR404" s="218"/>
      <c r="AS404" s="78"/>
      <c r="AT404" s="79"/>
      <c r="AU404" s="219"/>
      <c r="AV404" s="78"/>
      <c r="AW404" s="79"/>
      <c r="AX404" s="220"/>
      <c r="AY404" s="79"/>
      <c r="AZ404" s="38"/>
      <c r="BA404" s="39"/>
      <c r="BB404" s="38"/>
      <c r="BC404" s="39"/>
      <c r="BD404" s="38"/>
      <c r="BE404" s="39"/>
      <c r="BF404" s="38"/>
      <c r="BG404" s="39"/>
      <c r="BH404" s="38"/>
      <c r="BI404" s="42"/>
      <c r="BJ404" s="43"/>
      <c r="BK404" s="42"/>
      <c r="BL404" s="43"/>
      <c r="BM404" s="42"/>
      <c r="BN404" s="43"/>
      <c r="BO404" s="42"/>
      <c r="BP404" s="43"/>
      <c r="BQ404" s="42"/>
      <c r="BR404" s="221"/>
      <c r="BS404" s="78"/>
      <c r="BT404" s="78"/>
      <c r="BU404" s="78"/>
      <c r="BV404" s="78"/>
      <c r="BW404" s="78"/>
      <c r="BX404" s="78"/>
      <c r="BY404" s="78"/>
      <c r="BZ404" s="78"/>
      <c r="CA404" s="78"/>
      <c r="CB404" s="78"/>
      <c r="CC404" s="78"/>
      <c r="CD404" s="78"/>
      <c r="CE404" s="79"/>
    </row>
    <row r="405" spans="1:83" ht="34.5" customHeight="1" x14ac:dyDescent="0.2">
      <c r="A405" s="29">
        <f t="shared" si="0"/>
        <v>394</v>
      </c>
      <c r="B405" s="222"/>
      <c r="C405" s="79"/>
      <c r="D405" s="223"/>
      <c r="E405" s="78"/>
      <c r="F405" s="78"/>
      <c r="G405" s="78"/>
      <c r="H405" s="79"/>
      <c r="I405" s="218"/>
      <c r="J405" s="78"/>
      <c r="K405" s="78"/>
      <c r="L405" s="78"/>
      <c r="M405" s="78"/>
      <c r="N405" s="78"/>
      <c r="O405" s="78"/>
      <c r="P405" s="79"/>
      <c r="Q405" s="217"/>
      <c r="R405" s="78"/>
      <c r="S405" s="78"/>
      <c r="T405" s="78"/>
      <c r="U405" s="78"/>
      <c r="V405" s="78"/>
      <c r="W405" s="78"/>
      <c r="X405" s="78"/>
      <c r="Y405" s="78"/>
      <c r="Z405" s="79"/>
      <c r="AA405" s="218"/>
      <c r="AB405" s="78"/>
      <c r="AC405" s="78"/>
      <c r="AD405" s="79"/>
      <c r="AE405" s="217"/>
      <c r="AF405" s="78"/>
      <c r="AG405" s="78"/>
      <c r="AH405" s="79"/>
      <c r="AI405" s="218"/>
      <c r="AJ405" s="78"/>
      <c r="AK405" s="78"/>
      <c r="AL405" s="78"/>
      <c r="AM405" s="78"/>
      <c r="AN405" s="79"/>
      <c r="AO405" s="217"/>
      <c r="AP405" s="78"/>
      <c r="AQ405" s="79"/>
      <c r="AR405" s="218"/>
      <c r="AS405" s="78"/>
      <c r="AT405" s="79"/>
      <c r="AU405" s="219"/>
      <c r="AV405" s="78"/>
      <c r="AW405" s="79"/>
      <c r="AX405" s="220"/>
      <c r="AY405" s="79"/>
      <c r="AZ405" s="38"/>
      <c r="BA405" s="39"/>
      <c r="BB405" s="38"/>
      <c r="BC405" s="39"/>
      <c r="BD405" s="38"/>
      <c r="BE405" s="39"/>
      <c r="BF405" s="38"/>
      <c r="BG405" s="39"/>
      <c r="BH405" s="38"/>
      <c r="BI405" s="42"/>
      <c r="BJ405" s="43"/>
      <c r="BK405" s="42"/>
      <c r="BL405" s="43"/>
      <c r="BM405" s="42"/>
      <c r="BN405" s="43"/>
      <c r="BO405" s="42"/>
      <c r="BP405" s="43"/>
      <c r="BQ405" s="42"/>
      <c r="BR405" s="221"/>
      <c r="BS405" s="78"/>
      <c r="BT405" s="78"/>
      <c r="BU405" s="78"/>
      <c r="BV405" s="78"/>
      <c r="BW405" s="78"/>
      <c r="BX405" s="78"/>
      <c r="BY405" s="78"/>
      <c r="BZ405" s="78"/>
      <c r="CA405" s="78"/>
      <c r="CB405" s="78"/>
      <c r="CC405" s="78"/>
      <c r="CD405" s="78"/>
      <c r="CE405" s="79"/>
    </row>
    <row r="406" spans="1:83" ht="34.5" customHeight="1" x14ac:dyDescent="0.2">
      <c r="A406" s="29">
        <f t="shared" si="0"/>
        <v>395</v>
      </c>
      <c r="B406" s="222"/>
      <c r="C406" s="79"/>
      <c r="D406" s="223"/>
      <c r="E406" s="78"/>
      <c r="F406" s="78"/>
      <c r="G406" s="78"/>
      <c r="H406" s="79"/>
      <c r="I406" s="218"/>
      <c r="J406" s="78"/>
      <c r="K406" s="78"/>
      <c r="L406" s="78"/>
      <c r="M406" s="78"/>
      <c r="N406" s="78"/>
      <c r="O406" s="78"/>
      <c r="P406" s="79"/>
      <c r="Q406" s="217"/>
      <c r="R406" s="78"/>
      <c r="S406" s="78"/>
      <c r="T406" s="78"/>
      <c r="U406" s="78"/>
      <c r="V406" s="78"/>
      <c r="W406" s="78"/>
      <c r="X406" s="78"/>
      <c r="Y406" s="78"/>
      <c r="Z406" s="79"/>
      <c r="AA406" s="218"/>
      <c r="AB406" s="78"/>
      <c r="AC406" s="78"/>
      <c r="AD406" s="79"/>
      <c r="AE406" s="217"/>
      <c r="AF406" s="78"/>
      <c r="AG406" s="78"/>
      <c r="AH406" s="79"/>
      <c r="AI406" s="218"/>
      <c r="AJ406" s="78"/>
      <c r="AK406" s="78"/>
      <c r="AL406" s="78"/>
      <c r="AM406" s="78"/>
      <c r="AN406" s="79"/>
      <c r="AO406" s="217"/>
      <c r="AP406" s="78"/>
      <c r="AQ406" s="79"/>
      <c r="AR406" s="218"/>
      <c r="AS406" s="78"/>
      <c r="AT406" s="79"/>
      <c r="AU406" s="219"/>
      <c r="AV406" s="78"/>
      <c r="AW406" s="79"/>
      <c r="AX406" s="220"/>
      <c r="AY406" s="79"/>
      <c r="AZ406" s="38"/>
      <c r="BA406" s="39"/>
      <c r="BB406" s="38"/>
      <c r="BC406" s="39"/>
      <c r="BD406" s="38"/>
      <c r="BE406" s="39"/>
      <c r="BF406" s="38"/>
      <c r="BG406" s="39"/>
      <c r="BH406" s="38"/>
      <c r="BI406" s="42"/>
      <c r="BJ406" s="43"/>
      <c r="BK406" s="42"/>
      <c r="BL406" s="43"/>
      <c r="BM406" s="42"/>
      <c r="BN406" s="43"/>
      <c r="BO406" s="42"/>
      <c r="BP406" s="43"/>
      <c r="BQ406" s="42"/>
      <c r="BR406" s="221"/>
      <c r="BS406" s="78"/>
      <c r="BT406" s="78"/>
      <c r="BU406" s="78"/>
      <c r="BV406" s="78"/>
      <c r="BW406" s="78"/>
      <c r="BX406" s="78"/>
      <c r="BY406" s="78"/>
      <c r="BZ406" s="78"/>
      <c r="CA406" s="78"/>
      <c r="CB406" s="78"/>
      <c r="CC406" s="78"/>
      <c r="CD406" s="78"/>
      <c r="CE406" s="79"/>
    </row>
    <row r="407" spans="1:83" ht="34.5" customHeight="1" x14ac:dyDescent="0.2">
      <c r="A407" s="29">
        <f t="shared" si="0"/>
        <v>396</v>
      </c>
      <c r="B407" s="222"/>
      <c r="C407" s="79"/>
      <c r="D407" s="223"/>
      <c r="E407" s="78"/>
      <c r="F407" s="78"/>
      <c r="G407" s="78"/>
      <c r="H407" s="79"/>
      <c r="I407" s="218"/>
      <c r="J407" s="78"/>
      <c r="K407" s="78"/>
      <c r="L407" s="78"/>
      <c r="M407" s="78"/>
      <c r="N407" s="78"/>
      <c r="O407" s="78"/>
      <c r="P407" s="79"/>
      <c r="Q407" s="217"/>
      <c r="R407" s="78"/>
      <c r="S407" s="78"/>
      <c r="T407" s="78"/>
      <c r="U407" s="78"/>
      <c r="V407" s="78"/>
      <c r="W407" s="78"/>
      <c r="X407" s="78"/>
      <c r="Y407" s="78"/>
      <c r="Z407" s="79"/>
      <c r="AA407" s="218"/>
      <c r="AB407" s="78"/>
      <c r="AC407" s="78"/>
      <c r="AD407" s="79"/>
      <c r="AE407" s="217"/>
      <c r="AF407" s="78"/>
      <c r="AG407" s="78"/>
      <c r="AH407" s="79"/>
      <c r="AI407" s="218"/>
      <c r="AJ407" s="78"/>
      <c r="AK407" s="78"/>
      <c r="AL407" s="78"/>
      <c r="AM407" s="78"/>
      <c r="AN407" s="79"/>
      <c r="AO407" s="217"/>
      <c r="AP407" s="78"/>
      <c r="AQ407" s="79"/>
      <c r="AR407" s="218"/>
      <c r="AS407" s="78"/>
      <c r="AT407" s="79"/>
      <c r="AU407" s="219"/>
      <c r="AV407" s="78"/>
      <c r="AW407" s="79"/>
      <c r="AX407" s="220"/>
      <c r="AY407" s="79"/>
      <c r="AZ407" s="38"/>
      <c r="BA407" s="39"/>
      <c r="BB407" s="38"/>
      <c r="BC407" s="39"/>
      <c r="BD407" s="38"/>
      <c r="BE407" s="39"/>
      <c r="BF407" s="38"/>
      <c r="BG407" s="39"/>
      <c r="BH407" s="38"/>
      <c r="BI407" s="42"/>
      <c r="BJ407" s="43"/>
      <c r="BK407" s="42"/>
      <c r="BL407" s="43"/>
      <c r="BM407" s="42"/>
      <c r="BN407" s="43"/>
      <c r="BO407" s="42"/>
      <c r="BP407" s="43"/>
      <c r="BQ407" s="42"/>
      <c r="BR407" s="221"/>
      <c r="BS407" s="78"/>
      <c r="BT407" s="78"/>
      <c r="BU407" s="78"/>
      <c r="BV407" s="78"/>
      <c r="BW407" s="78"/>
      <c r="BX407" s="78"/>
      <c r="BY407" s="78"/>
      <c r="BZ407" s="78"/>
      <c r="CA407" s="78"/>
      <c r="CB407" s="78"/>
      <c r="CC407" s="78"/>
      <c r="CD407" s="78"/>
      <c r="CE407" s="79"/>
    </row>
    <row r="408" spans="1:83" ht="34.5" customHeight="1" x14ac:dyDescent="0.2">
      <c r="A408" s="29">
        <f t="shared" si="0"/>
        <v>397</v>
      </c>
      <c r="B408" s="222"/>
      <c r="C408" s="79"/>
      <c r="D408" s="223"/>
      <c r="E408" s="78"/>
      <c r="F408" s="78"/>
      <c r="G408" s="78"/>
      <c r="H408" s="79"/>
      <c r="I408" s="218"/>
      <c r="J408" s="78"/>
      <c r="K408" s="78"/>
      <c r="L408" s="78"/>
      <c r="M408" s="78"/>
      <c r="N408" s="78"/>
      <c r="O408" s="78"/>
      <c r="P408" s="79"/>
      <c r="Q408" s="217"/>
      <c r="R408" s="78"/>
      <c r="S408" s="78"/>
      <c r="T408" s="78"/>
      <c r="U408" s="78"/>
      <c r="V408" s="78"/>
      <c r="W408" s="78"/>
      <c r="X408" s="78"/>
      <c r="Y408" s="78"/>
      <c r="Z408" s="79"/>
      <c r="AA408" s="218"/>
      <c r="AB408" s="78"/>
      <c r="AC408" s="78"/>
      <c r="AD408" s="79"/>
      <c r="AE408" s="217"/>
      <c r="AF408" s="78"/>
      <c r="AG408" s="78"/>
      <c r="AH408" s="79"/>
      <c r="AI408" s="218"/>
      <c r="AJ408" s="78"/>
      <c r="AK408" s="78"/>
      <c r="AL408" s="78"/>
      <c r="AM408" s="78"/>
      <c r="AN408" s="79"/>
      <c r="AO408" s="217"/>
      <c r="AP408" s="78"/>
      <c r="AQ408" s="79"/>
      <c r="AR408" s="218"/>
      <c r="AS408" s="78"/>
      <c r="AT408" s="79"/>
      <c r="AU408" s="219"/>
      <c r="AV408" s="78"/>
      <c r="AW408" s="79"/>
      <c r="AX408" s="220"/>
      <c r="AY408" s="79"/>
      <c r="AZ408" s="38"/>
      <c r="BA408" s="39"/>
      <c r="BB408" s="38"/>
      <c r="BC408" s="39"/>
      <c r="BD408" s="38"/>
      <c r="BE408" s="39"/>
      <c r="BF408" s="38"/>
      <c r="BG408" s="39"/>
      <c r="BH408" s="38"/>
      <c r="BI408" s="42"/>
      <c r="BJ408" s="43"/>
      <c r="BK408" s="42"/>
      <c r="BL408" s="43"/>
      <c r="BM408" s="42"/>
      <c r="BN408" s="43"/>
      <c r="BO408" s="42"/>
      <c r="BP408" s="43"/>
      <c r="BQ408" s="42"/>
      <c r="BR408" s="221"/>
      <c r="BS408" s="78"/>
      <c r="BT408" s="78"/>
      <c r="BU408" s="78"/>
      <c r="BV408" s="78"/>
      <c r="BW408" s="78"/>
      <c r="BX408" s="78"/>
      <c r="BY408" s="78"/>
      <c r="BZ408" s="78"/>
      <c r="CA408" s="78"/>
      <c r="CB408" s="78"/>
      <c r="CC408" s="78"/>
      <c r="CD408" s="78"/>
      <c r="CE408" s="79"/>
    </row>
    <row r="409" spans="1:83" ht="34.5" customHeight="1" x14ac:dyDescent="0.2">
      <c r="A409" s="29">
        <f t="shared" si="0"/>
        <v>398</v>
      </c>
      <c r="B409" s="222"/>
      <c r="C409" s="79"/>
      <c r="D409" s="223"/>
      <c r="E409" s="78"/>
      <c r="F409" s="78"/>
      <c r="G409" s="78"/>
      <c r="H409" s="79"/>
      <c r="I409" s="218"/>
      <c r="J409" s="78"/>
      <c r="K409" s="78"/>
      <c r="L409" s="78"/>
      <c r="M409" s="78"/>
      <c r="N409" s="78"/>
      <c r="O409" s="78"/>
      <c r="P409" s="79"/>
      <c r="Q409" s="217"/>
      <c r="R409" s="78"/>
      <c r="S409" s="78"/>
      <c r="T409" s="78"/>
      <c r="U409" s="78"/>
      <c r="V409" s="78"/>
      <c r="W409" s="78"/>
      <c r="X409" s="78"/>
      <c r="Y409" s="78"/>
      <c r="Z409" s="79"/>
      <c r="AA409" s="218"/>
      <c r="AB409" s="78"/>
      <c r="AC409" s="78"/>
      <c r="AD409" s="79"/>
      <c r="AE409" s="217"/>
      <c r="AF409" s="78"/>
      <c r="AG409" s="78"/>
      <c r="AH409" s="79"/>
      <c r="AI409" s="218"/>
      <c r="AJ409" s="78"/>
      <c r="AK409" s="78"/>
      <c r="AL409" s="78"/>
      <c r="AM409" s="78"/>
      <c r="AN409" s="79"/>
      <c r="AO409" s="217"/>
      <c r="AP409" s="78"/>
      <c r="AQ409" s="79"/>
      <c r="AR409" s="218"/>
      <c r="AS409" s="78"/>
      <c r="AT409" s="79"/>
      <c r="AU409" s="219"/>
      <c r="AV409" s="78"/>
      <c r="AW409" s="79"/>
      <c r="AX409" s="220"/>
      <c r="AY409" s="79"/>
      <c r="AZ409" s="38"/>
      <c r="BA409" s="39"/>
      <c r="BB409" s="38"/>
      <c r="BC409" s="39"/>
      <c r="BD409" s="38"/>
      <c r="BE409" s="39"/>
      <c r="BF409" s="38"/>
      <c r="BG409" s="39"/>
      <c r="BH409" s="38"/>
      <c r="BI409" s="42"/>
      <c r="BJ409" s="43"/>
      <c r="BK409" s="42"/>
      <c r="BL409" s="43"/>
      <c r="BM409" s="42"/>
      <c r="BN409" s="43"/>
      <c r="BO409" s="42"/>
      <c r="BP409" s="43"/>
      <c r="BQ409" s="42"/>
      <c r="BR409" s="221"/>
      <c r="BS409" s="78"/>
      <c r="BT409" s="78"/>
      <c r="BU409" s="78"/>
      <c r="BV409" s="78"/>
      <c r="BW409" s="78"/>
      <c r="BX409" s="78"/>
      <c r="BY409" s="78"/>
      <c r="BZ409" s="78"/>
      <c r="CA409" s="78"/>
      <c r="CB409" s="78"/>
      <c r="CC409" s="78"/>
      <c r="CD409" s="78"/>
      <c r="CE409" s="79"/>
    </row>
    <row r="410" spans="1:83" ht="34.5" customHeight="1" x14ac:dyDescent="0.2">
      <c r="A410" s="29">
        <f t="shared" si="0"/>
        <v>399</v>
      </c>
      <c r="B410" s="222"/>
      <c r="C410" s="79"/>
      <c r="D410" s="223"/>
      <c r="E410" s="78"/>
      <c r="F410" s="78"/>
      <c r="G410" s="78"/>
      <c r="H410" s="79"/>
      <c r="I410" s="218"/>
      <c r="J410" s="78"/>
      <c r="K410" s="78"/>
      <c r="L410" s="78"/>
      <c r="M410" s="78"/>
      <c r="N410" s="78"/>
      <c r="O410" s="78"/>
      <c r="P410" s="79"/>
      <c r="Q410" s="217"/>
      <c r="R410" s="78"/>
      <c r="S410" s="78"/>
      <c r="T410" s="78"/>
      <c r="U410" s="78"/>
      <c r="V410" s="78"/>
      <c r="W410" s="78"/>
      <c r="X410" s="78"/>
      <c r="Y410" s="78"/>
      <c r="Z410" s="79"/>
      <c r="AA410" s="218"/>
      <c r="AB410" s="78"/>
      <c r="AC410" s="78"/>
      <c r="AD410" s="79"/>
      <c r="AE410" s="217"/>
      <c r="AF410" s="78"/>
      <c r="AG410" s="78"/>
      <c r="AH410" s="79"/>
      <c r="AI410" s="218"/>
      <c r="AJ410" s="78"/>
      <c r="AK410" s="78"/>
      <c r="AL410" s="78"/>
      <c r="AM410" s="78"/>
      <c r="AN410" s="79"/>
      <c r="AO410" s="217"/>
      <c r="AP410" s="78"/>
      <c r="AQ410" s="79"/>
      <c r="AR410" s="218"/>
      <c r="AS410" s="78"/>
      <c r="AT410" s="79"/>
      <c r="AU410" s="219"/>
      <c r="AV410" s="78"/>
      <c r="AW410" s="79"/>
      <c r="AX410" s="220"/>
      <c r="AY410" s="79"/>
      <c r="AZ410" s="38"/>
      <c r="BA410" s="39"/>
      <c r="BB410" s="38"/>
      <c r="BC410" s="39"/>
      <c r="BD410" s="38"/>
      <c r="BE410" s="39"/>
      <c r="BF410" s="38"/>
      <c r="BG410" s="39"/>
      <c r="BH410" s="38"/>
      <c r="BI410" s="42"/>
      <c r="BJ410" s="43"/>
      <c r="BK410" s="42"/>
      <c r="BL410" s="43"/>
      <c r="BM410" s="42"/>
      <c r="BN410" s="43"/>
      <c r="BO410" s="42"/>
      <c r="BP410" s="43"/>
      <c r="BQ410" s="42"/>
      <c r="BR410" s="221"/>
      <c r="BS410" s="78"/>
      <c r="BT410" s="78"/>
      <c r="BU410" s="78"/>
      <c r="BV410" s="78"/>
      <c r="BW410" s="78"/>
      <c r="BX410" s="78"/>
      <c r="BY410" s="78"/>
      <c r="BZ410" s="78"/>
      <c r="CA410" s="78"/>
      <c r="CB410" s="78"/>
      <c r="CC410" s="78"/>
      <c r="CD410" s="78"/>
      <c r="CE410" s="79"/>
    </row>
    <row r="411" spans="1:83" ht="34.5" customHeight="1" x14ac:dyDescent="0.2">
      <c r="A411" s="29">
        <f t="shared" si="0"/>
        <v>400</v>
      </c>
      <c r="B411" s="222"/>
      <c r="C411" s="79"/>
      <c r="D411" s="223"/>
      <c r="E411" s="78"/>
      <c r="F411" s="78"/>
      <c r="G411" s="78"/>
      <c r="H411" s="79"/>
      <c r="I411" s="218"/>
      <c r="J411" s="78"/>
      <c r="K411" s="78"/>
      <c r="L411" s="78"/>
      <c r="M411" s="78"/>
      <c r="N411" s="78"/>
      <c r="O411" s="78"/>
      <c r="P411" s="79"/>
      <c r="Q411" s="217"/>
      <c r="R411" s="78"/>
      <c r="S411" s="78"/>
      <c r="T411" s="78"/>
      <c r="U411" s="78"/>
      <c r="V411" s="78"/>
      <c r="W411" s="78"/>
      <c r="X411" s="78"/>
      <c r="Y411" s="78"/>
      <c r="Z411" s="79"/>
      <c r="AA411" s="218"/>
      <c r="AB411" s="78"/>
      <c r="AC411" s="78"/>
      <c r="AD411" s="79"/>
      <c r="AE411" s="217"/>
      <c r="AF411" s="78"/>
      <c r="AG411" s="78"/>
      <c r="AH411" s="79"/>
      <c r="AI411" s="218"/>
      <c r="AJ411" s="78"/>
      <c r="AK411" s="78"/>
      <c r="AL411" s="78"/>
      <c r="AM411" s="78"/>
      <c r="AN411" s="79"/>
      <c r="AO411" s="217"/>
      <c r="AP411" s="78"/>
      <c r="AQ411" s="79"/>
      <c r="AR411" s="218"/>
      <c r="AS411" s="78"/>
      <c r="AT411" s="79"/>
      <c r="AU411" s="219"/>
      <c r="AV411" s="78"/>
      <c r="AW411" s="79"/>
      <c r="AX411" s="220"/>
      <c r="AY411" s="79"/>
      <c r="AZ411" s="38"/>
      <c r="BA411" s="39"/>
      <c r="BB411" s="38"/>
      <c r="BC411" s="39"/>
      <c r="BD411" s="38"/>
      <c r="BE411" s="39"/>
      <c r="BF411" s="38"/>
      <c r="BG411" s="39"/>
      <c r="BH411" s="38"/>
      <c r="BI411" s="42"/>
      <c r="BJ411" s="43"/>
      <c r="BK411" s="42"/>
      <c r="BL411" s="43"/>
      <c r="BM411" s="42"/>
      <c r="BN411" s="43"/>
      <c r="BO411" s="42"/>
      <c r="BP411" s="43"/>
      <c r="BQ411" s="42"/>
      <c r="BR411" s="221"/>
      <c r="BS411" s="78"/>
      <c r="BT411" s="78"/>
      <c r="BU411" s="78"/>
      <c r="BV411" s="78"/>
      <c r="BW411" s="78"/>
      <c r="BX411" s="78"/>
      <c r="BY411" s="78"/>
      <c r="BZ411" s="78"/>
      <c r="CA411" s="78"/>
      <c r="CB411" s="78"/>
      <c r="CC411" s="78"/>
      <c r="CD411" s="78"/>
      <c r="CE411" s="79"/>
    </row>
    <row r="412" spans="1:83" ht="34.5" customHeight="1" x14ac:dyDescent="0.2">
      <c r="A412" s="29">
        <f t="shared" si="0"/>
        <v>401</v>
      </c>
      <c r="B412" s="222"/>
      <c r="C412" s="79"/>
      <c r="D412" s="223"/>
      <c r="E412" s="78"/>
      <c r="F412" s="78"/>
      <c r="G412" s="78"/>
      <c r="H412" s="79"/>
      <c r="I412" s="218"/>
      <c r="J412" s="78"/>
      <c r="K412" s="78"/>
      <c r="L412" s="78"/>
      <c r="M412" s="78"/>
      <c r="N412" s="78"/>
      <c r="O412" s="78"/>
      <c r="P412" s="79"/>
      <c r="Q412" s="217"/>
      <c r="R412" s="78"/>
      <c r="S412" s="78"/>
      <c r="T412" s="78"/>
      <c r="U412" s="78"/>
      <c r="V412" s="78"/>
      <c r="W412" s="78"/>
      <c r="X412" s="78"/>
      <c r="Y412" s="78"/>
      <c r="Z412" s="79"/>
      <c r="AA412" s="218"/>
      <c r="AB412" s="78"/>
      <c r="AC412" s="78"/>
      <c r="AD412" s="79"/>
      <c r="AE412" s="217"/>
      <c r="AF412" s="78"/>
      <c r="AG412" s="78"/>
      <c r="AH412" s="79"/>
      <c r="AI412" s="218"/>
      <c r="AJ412" s="78"/>
      <c r="AK412" s="78"/>
      <c r="AL412" s="78"/>
      <c r="AM412" s="78"/>
      <c r="AN412" s="79"/>
      <c r="AO412" s="217"/>
      <c r="AP412" s="78"/>
      <c r="AQ412" s="79"/>
      <c r="AR412" s="218"/>
      <c r="AS412" s="78"/>
      <c r="AT412" s="79"/>
      <c r="AU412" s="219"/>
      <c r="AV412" s="78"/>
      <c r="AW412" s="79"/>
      <c r="AX412" s="220"/>
      <c r="AY412" s="79"/>
      <c r="AZ412" s="38"/>
      <c r="BA412" s="39"/>
      <c r="BB412" s="38"/>
      <c r="BC412" s="39"/>
      <c r="BD412" s="38"/>
      <c r="BE412" s="39"/>
      <c r="BF412" s="38"/>
      <c r="BG412" s="39"/>
      <c r="BH412" s="38"/>
      <c r="BI412" s="42"/>
      <c r="BJ412" s="43"/>
      <c r="BK412" s="42"/>
      <c r="BL412" s="43"/>
      <c r="BM412" s="42"/>
      <c r="BN412" s="43"/>
      <c r="BO412" s="42"/>
      <c r="BP412" s="43"/>
      <c r="BQ412" s="42"/>
      <c r="BR412" s="221"/>
      <c r="BS412" s="78"/>
      <c r="BT412" s="78"/>
      <c r="BU412" s="78"/>
      <c r="BV412" s="78"/>
      <c r="BW412" s="78"/>
      <c r="BX412" s="78"/>
      <c r="BY412" s="78"/>
      <c r="BZ412" s="78"/>
      <c r="CA412" s="78"/>
      <c r="CB412" s="78"/>
      <c r="CC412" s="78"/>
      <c r="CD412" s="78"/>
      <c r="CE412" s="79"/>
    </row>
    <row r="413" spans="1:83" ht="34.5" customHeight="1" x14ac:dyDescent="0.2">
      <c r="A413" s="29">
        <f t="shared" si="0"/>
        <v>402</v>
      </c>
      <c r="B413" s="222"/>
      <c r="C413" s="79"/>
      <c r="D413" s="223"/>
      <c r="E413" s="78"/>
      <c r="F413" s="78"/>
      <c r="G413" s="78"/>
      <c r="H413" s="79"/>
      <c r="I413" s="218"/>
      <c r="J413" s="78"/>
      <c r="K413" s="78"/>
      <c r="L413" s="78"/>
      <c r="M413" s="78"/>
      <c r="N413" s="78"/>
      <c r="O413" s="78"/>
      <c r="P413" s="79"/>
      <c r="Q413" s="217"/>
      <c r="R413" s="78"/>
      <c r="S413" s="78"/>
      <c r="T413" s="78"/>
      <c r="U413" s="78"/>
      <c r="V413" s="78"/>
      <c r="W413" s="78"/>
      <c r="X413" s="78"/>
      <c r="Y413" s="78"/>
      <c r="Z413" s="79"/>
      <c r="AA413" s="218"/>
      <c r="AB413" s="78"/>
      <c r="AC413" s="78"/>
      <c r="AD413" s="79"/>
      <c r="AE413" s="217"/>
      <c r="AF413" s="78"/>
      <c r="AG413" s="78"/>
      <c r="AH413" s="79"/>
      <c r="AI413" s="218"/>
      <c r="AJ413" s="78"/>
      <c r="AK413" s="78"/>
      <c r="AL413" s="78"/>
      <c r="AM413" s="78"/>
      <c r="AN413" s="79"/>
      <c r="AO413" s="217"/>
      <c r="AP413" s="78"/>
      <c r="AQ413" s="79"/>
      <c r="AR413" s="218"/>
      <c r="AS413" s="78"/>
      <c r="AT413" s="79"/>
      <c r="AU413" s="219"/>
      <c r="AV413" s="78"/>
      <c r="AW413" s="79"/>
      <c r="AX413" s="220"/>
      <c r="AY413" s="79"/>
      <c r="AZ413" s="38"/>
      <c r="BA413" s="39"/>
      <c r="BB413" s="38"/>
      <c r="BC413" s="39"/>
      <c r="BD413" s="38"/>
      <c r="BE413" s="39"/>
      <c r="BF413" s="38"/>
      <c r="BG413" s="39"/>
      <c r="BH413" s="38"/>
      <c r="BI413" s="42"/>
      <c r="BJ413" s="43"/>
      <c r="BK413" s="42"/>
      <c r="BL413" s="43"/>
      <c r="BM413" s="42"/>
      <c r="BN413" s="43"/>
      <c r="BO413" s="42"/>
      <c r="BP413" s="43"/>
      <c r="BQ413" s="42"/>
      <c r="BR413" s="221"/>
      <c r="BS413" s="78"/>
      <c r="BT413" s="78"/>
      <c r="BU413" s="78"/>
      <c r="BV413" s="78"/>
      <c r="BW413" s="78"/>
      <c r="BX413" s="78"/>
      <c r="BY413" s="78"/>
      <c r="BZ413" s="78"/>
      <c r="CA413" s="78"/>
      <c r="CB413" s="78"/>
      <c r="CC413" s="78"/>
      <c r="CD413" s="78"/>
      <c r="CE413" s="79"/>
    </row>
    <row r="414" spans="1:83" ht="34.5" customHeight="1" x14ac:dyDescent="0.2">
      <c r="A414" s="29">
        <f t="shared" si="0"/>
        <v>403</v>
      </c>
      <c r="B414" s="222"/>
      <c r="C414" s="79"/>
      <c r="D414" s="223"/>
      <c r="E414" s="78"/>
      <c r="F414" s="78"/>
      <c r="G414" s="78"/>
      <c r="H414" s="79"/>
      <c r="I414" s="218"/>
      <c r="J414" s="78"/>
      <c r="K414" s="78"/>
      <c r="L414" s="78"/>
      <c r="M414" s="78"/>
      <c r="N414" s="78"/>
      <c r="O414" s="78"/>
      <c r="P414" s="79"/>
      <c r="Q414" s="217"/>
      <c r="R414" s="78"/>
      <c r="S414" s="78"/>
      <c r="T414" s="78"/>
      <c r="U414" s="78"/>
      <c r="V414" s="78"/>
      <c r="W414" s="78"/>
      <c r="X414" s="78"/>
      <c r="Y414" s="78"/>
      <c r="Z414" s="79"/>
      <c r="AA414" s="218"/>
      <c r="AB414" s="78"/>
      <c r="AC414" s="78"/>
      <c r="AD414" s="79"/>
      <c r="AE414" s="217"/>
      <c r="AF414" s="78"/>
      <c r="AG414" s="78"/>
      <c r="AH414" s="79"/>
      <c r="AI414" s="218"/>
      <c r="AJ414" s="78"/>
      <c r="AK414" s="78"/>
      <c r="AL414" s="78"/>
      <c r="AM414" s="78"/>
      <c r="AN414" s="79"/>
      <c r="AO414" s="217"/>
      <c r="AP414" s="78"/>
      <c r="AQ414" s="79"/>
      <c r="AR414" s="218"/>
      <c r="AS414" s="78"/>
      <c r="AT414" s="79"/>
      <c r="AU414" s="219"/>
      <c r="AV414" s="78"/>
      <c r="AW414" s="79"/>
      <c r="AX414" s="220"/>
      <c r="AY414" s="79"/>
      <c r="AZ414" s="38"/>
      <c r="BA414" s="39"/>
      <c r="BB414" s="38"/>
      <c r="BC414" s="39"/>
      <c r="BD414" s="38"/>
      <c r="BE414" s="39"/>
      <c r="BF414" s="38"/>
      <c r="BG414" s="39"/>
      <c r="BH414" s="38"/>
      <c r="BI414" s="42"/>
      <c r="BJ414" s="43"/>
      <c r="BK414" s="42"/>
      <c r="BL414" s="43"/>
      <c r="BM414" s="42"/>
      <c r="BN414" s="43"/>
      <c r="BO414" s="42"/>
      <c r="BP414" s="43"/>
      <c r="BQ414" s="42"/>
      <c r="BR414" s="221"/>
      <c r="BS414" s="78"/>
      <c r="BT414" s="78"/>
      <c r="BU414" s="78"/>
      <c r="BV414" s="78"/>
      <c r="BW414" s="78"/>
      <c r="BX414" s="78"/>
      <c r="BY414" s="78"/>
      <c r="BZ414" s="78"/>
      <c r="CA414" s="78"/>
      <c r="CB414" s="78"/>
      <c r="CC414" s="78"/>
      <c r="CD414" s="78"/>
      <c r="CE414" s="79"/>
    </row>
    <row r="415" spans="1:83" ht="34.5" customHeight="1" x14ac:dyDescent="0.2">
      <c r="A415" s="29">
        <f t="shared" si="0"/>
        <v>404</v>
      </c>
      <c r="B415" s="222"/>
      <c r="C415" s="79"/>
      <c r="D415" s="223"/>
      <c r="E415" s="78"/>
      <c r="F415" s="78"/>
      <c r="G415" s="78"/>
      <c r="H415" s="79"/>
      <c r="I415" s="218"/>
      <c r="J415" s="78"/>
      <c r="K415" s="78"/>
      <c r="L415" s="78"/>
      <c r="M415" s="78"/>
      <c r="N415" s="78"/>
      <c r="O415" s="78"/>
      <c r="P415" s="79"/>
      <c r="Q415" s="217"/>
      <c r="R415" s="78"/>
      <c r="S415" s="78"/>
      <c r="T415" s="78"/>
      <c r="U415" s="78"/>
      <c r="V415" s="78"/>
      <c r="W415" s="78"/>
      <c r="X415" s="78"/>
      <c r="Y415" s="78"/>
      <c r="Z415" s="79"/>
      <c r="AA415" s="218"/>
      <c r="AB415" s="78"/>
      <c r="AC415" s="78"/>
      <c r="AD415" s="79"/>
      <c r="AE415" s="217"/>
      <c r="AF415" s="78"/>
      <c r="AG415" s="78"/>
      <c r="AH415" s="79"/>
      <c r="AI415" s="218"/>
      <c r="AJ415" s="78"/>
      <c r="AK415" s="78"/>
      <c r="AL415" s="78"/>
      <c r="AM415" s="78"/>
      <c r="AN415" s="79"/>
      <c r="AO415" s="217"/>
      <c r="AP415" s="78"/>
      <c r="AQ415" s="79"/>
      <c r="AR415" s="218"/>
      <c r="AS415" s="78"/>
      <c r="AT415" s="79"/>
      <c r="AU415" s="219"/>
      <c r="AV415" s="78"/>
      <c r="AW415" s="79"/>
      <c r="AX415" s="220"/>
      <c r="AY415" s="79"/>
      <c r="AZ415" s="38"/>
      <c r="BA415" s="39"/>
      <c r="BB415" s="38"/>
      <c r="BC415" s="39"/>
      <c r="BD415" s="38"/>
      <c r="BE415" s="39"/>
      <c r="BF415" s="38"/>
      <c r="BG415" s="39"/>
      <c r="BH415" s="38"/>
      <c r="BI415" s="42"/>
      <c r="BJ415" s="43"/>
      <c r="BK415" s="42"/>
      <c r="BL415" s="43"/>
      <c r="BM415" s="42"/>
      <c r="BN415" s="43"/>
      <c r="BO415" s="42"/>
      <c r="BP415" s="43"/>
      <c r="BQ415" s="42"/>
      <c r="BR415" s="221"/>
      <c r="BS415" s="78"/>
      <c r="BT415" s="78"/>
      <c r="BU415" s="78"/>
      <c r="BV415" s="78"/>
      <c r="BW415" s="78"/>
      <c r="BX415" s="78"/>
      <c r="BY415" s="78"/>
      <c r="BZ415" s="78"/>
      <c r="CA415" s="78"/>
      <c r="CB415" s="78"/>
      <c r="CC415" s="78"/>
      <c r="CD415" s="78"/>
      <c r="CE415" s="79"/>
    </row>
    <row r="416" spans="1:83" ht="34.5" customHeight="1" x14ac:dyDescent="0.2">
      <c r="A416" s="29">
        <f t="shared" si="0"/>
        <v>405</v>
      </c>
      <c r="B416" s="222"/>
      <c r="C416" s="79"/>
      <c r="D416" s="223"/>
      <c r="E416" s="78"/>
      <c r="F416" s="78"/>
      <c r="G416" s="78"/>
      <c r="H416" s="79"/>
      <c r="I416" s="218"/>
      <c r="J416" s="78"/>
      <c r="K416" s="78"/>
      <c r="L416" s="78"/>
      <c r="M416" s="78"/>
      <c r="N416" s="78"/>
      <c r="O416" s="78"/>
      <c r="P416" s="79"/>
      <c r="Q416" s="217"/>
      <c r="R416" s="78"/>
      <c r="S416" s="78"/>
      <c r="T416" s="78"/>
      <c r="U416" s="78"/>
      <c r="V416" s="78"/>
      <c r="W416" s="78"/>
      <c r="X416" s="78"/>
      <c r="Y416" s="78"/>
      <c r="Z416" s="79"/>
      <c r="AA416" s="218"/>
      <c r="AB416" s="78"/>
      <c r="AC416" s="78"/>
      <c r="AD416" s="79"/>
      <c r="AE416" s="217"/>
      <c r="AF416" s="78"/>
      <c r="AG416" s="78"/>
      <c r="AH416" s="79"/>
      <c r="AI416" s="218"/>
      <c r="AJ416" s="78"/>
      <c r="AK416" s="78"/>
      <c r="AL416" s="78"/>
      <c r="AM416" s="78"/>
      <c r="AN416" s="79"/>
      <c r="AO416" s="217"/>
      <c r="AP416" s="78"/>
      <c r="AQ416" s="79"/>
      <c r="AR416" s="218"/>
      <c r="AS416" s="78"/>
      <c r="AT416" s="79"/>
      <c r="AU416" s="219"/>
      <c r="AV416" s="78"/>
      <c r="AW416" s="79"/>
      <c r="AX416" s="220"/>
      <c r="AY416" s="79"/>
      <c r="AZ416" s="38"/>
      <c r="BA416" s="39"/>
      <c r="BB416" s="38"/>
      <c r="BC416" s="39"/>
      <c r="BD416" s="38"/>
      <c r="BE416" s="39"/>
      <c r="BF416" s="38"/>
      <c r="BG416" s="39"/>
      <c r="BH416" s="38"/>
      <c r="BI416" s="42"/>
      <c r="BJ416" s="43"/>
      <c r="BK416" s="42"/>
      <c r="BL416" s="43"/>
      <c r="BM416" s="42"/>
      <c r="BN416" s="43"/>
      <c r="BO416" s="42"/>
      <c r="BP416" s="43"/>
      <c r="BQ416" s="42"/>
      <c r="BR416" s="221"/>
      <c r="BS416" s="78"/>
      <c r="BT416" s="78"/>
      <c r="BU416" s="78"/>
      <c r="BV416" s="78"/>
      <c r="BW416" s="78"/>
      <c r="BX416" s="78"/>
      <c r="BY416" s="78"/>
      <c r="BZ416" s="78"/>
      <c r="CA416" s="78"/>
      <c r="CB416" s="78"/>
      <c r="CC416" s="78"/>
      <c r="CD416" s="78"/>
      <c r="CE416" s="79"/>
    </row>
    <row r="417" spans="1:83" ht="34.5" customHeight="1" x14ac:dyDescent="0.2">
      <c r="A417" s="29">
        <f t="shared" si="0"/>
        <v>406</v>
      </c>
      <c r="B417" s="222"/>
      <c r="C417" s="79"/>
      <c r="D417" s="223"/>
      <c r="E417" s="78"/>
      <c r="F417" s="78"/>
      <c r="G417" s="78"/>
      <c r="H417" s="79"/>
      <c r="I417" s="218"/>
      <c r="J417" s="78"/>
      <c r="K417" s="78"/>
      <c r="L417" s="78"/>
      <c r="M417" s="78"/>
      <c r="N417" s="78"/>
      <c r="O417" s="78"/>
      <c r="P417" s="79"/>
      <c r="Q417" s="217"/>
      <c r="R417" s="78"/>
      <c r="S417" s="78"/>
      <c r="T417" s="78"/>
      <c r="U417" s="78"/>
      <c r="V417" s="78"/>
      <c r="W417" s="78"/>
      <c r="X417" s="78"/>
      <c r="Y417" s="78"/>
      <c r="Z417" s="79"/>
      <c r="AA417" s="218"/>
      <c r="AB417" s="78"/>
      <c r="AC417" s="78"/>
      <c r="AD417" s="79"/>
      <c r="AE417" s="217"/>
      <c r="AF417" s="78"/>
      <c r="AG417" s="78"/>
      <c r="AH417" s="79"/>
      <c r="AI417" s="218"/>
      <c r="AJ417" s="78"/>
      <c r="AK417" s="78"/>
      <c r="AL417" s="78"/>
      <c r="AM417" s="78"/>
      <c r="AN417" s="79"/>
      <c r="AO417" s="217"/>
      <c r="AP417" s="78"/>
      <c r="AQ417" s="79"/>
      <c r="AR417" s="218"/>
      <c r="AS417" s="78"/>
      <c r="AT417" s="79"/>
      <c r="AU417" s="219"/>
      <c r="AV417" s="78"/>
      <c r="AW417" s="79"/>
      <c r="AX417" s="220"/>
      <c r="AY417" s="79"/>
      <c r="AZ417" s="38"/>
      <c r="BA417" s="39"/>
      <c r="BB417" s="38"/>
      <c r="BC417" s="39"/>
      <c r="BD417" s="38"/>
      <c r="BE417" s="39"/>
      <c r="BF417" s="38"/>
      <c r="BG417" s="39"/>
      <c r="BH417" s="38"/>
      <c r="BI417" s="42"/>
      <c r="BJ417" s="43"/>
      <c r="BK417" s="42"/>
      <c r="BL417" s="43"/>
      <c r="BM417" s="42"/>
      <c r="BN417" s="43"/>
      <c r="BO417" s="42"/>
      <c r="BP417" s="43"/>
      <c r="BQ417" s="42"/>
      <c r="BR417" s="221"/>
      <c r="BS417" s="78"/>
      <c r="BT417" s="78"/>
      <c r="BU417" s="78"/>
      <c r="BV417" s="78"/>
      <c r="BW417" s="78"/>
      <c r="BX417" s="78"/>
      <c r="BY417" s="78"/>
      <c r="BZ417" s="78"/>
      <c r="CA417" s="78"/>
      <c r="CB417" s="78"/>
      <c r="CC417" s="78"/>
      <c r="CD417" s="78"/>
      <c r="CE417" s="79"/>
    </row>
    <row r="418" spans="1:83" ht="34.5" customHeight="1" x14ac:dyDescent="0.2">
      <c r="A418" s="29">
        <f t="shared" si="0"/>
        <v>407</v>
      </c>
      <c r="B418" s="222"/>
      <c r="C418" s="79"/>
      <c r="D418" s="223"/>
      <c r="E418" s="78"/>
      <c r="F418" s="78"/>
      <c r="G418" s="78"/>
      <c r="H418" s="79"/>
      <c r="I418" s="218"/>
      <c r="J418" s="78"/>
      <c r="K418" s="78"/>
      <c r="L418" s="78"/>
      <c r="M418" s="78"/>
      <c r="N418" s="78"/>
      <c r="O418" s="78"/>
      <c r="P418" s="79"/>
      <c r="Q418" s="217"/>
      <c r="R418" s="78"/>
      <c r="S418" s="78"/>
      <c r="T418" s="78"/>
      <c r="U418" s="78"/>
      <c r="V418" s="78"/>
      <c r="W418" s="78"/>
      <c r="X418" s="78"/>
      <c r="Y418" s="78"/>
      <c r="Z418" s="79"/>
      <c r="AA418" s="218"/>
      <c r="AB418" s="78"/>
      <c r="AC418" s="78"/>
      <c r="AD418" s="79"/>
      <c r="AE418" s="217"/>
      <c r="AF418" s="78"/>
      <c r="AG418" s="78"/>
      <c r="AH418" s="79"/>
      <c r="AI418" s="218"/>
      <c r="AJ418" s="78"/>
      <c r="AK418" s="78"/>
      <c r="AL418" s="78"/>
      <c r="AM418" s="78"/>
      <c r="AN418" s="79"/>
      <c r="AO418" s="217"/>
      <c r="AP418" s="78"/>
      <c r="AQ418" s="79"/>
      <c r="AR418" s="218"/>
      <c r="AS418" s="78"/>
      <c r="AT418" s="79"/>
      <c r="AU418" s="219"/>
      <c r="AV418" s="78"/>
      <c r="AW418" s="79"/>
      <c r="AX418" s="220"/>
      <c r="AY418" s="79"/>
      <c r="AZ418" s="38"/>
      <c r="BA418" s="39"/>
      <c r="BB418" s="38"/>
      <c r="BC418" s="39"/>
      <c r="BD418" s="38"/>
      <c r="BE418" s="39"/>
      <c r="BF418" s="38"/>
      <c r="BG418" s="39"/>
      <c r="BH418" s="38"/>
      <c r="BI418" s="42"/>
      <c r="BJ418" s="43"/>
      <c r="BK418" s="42"/>
      <c r="BL418" s="43"/>
      <c r="BM418" s="42"/>
      <c r="BN418" s="43"/>
      <c r="BO418" s="42"/>
      <c r="BP418" s="43"/>
      <c r="BQ418" s="42"/>
      <c r="BR418" s="221"/>
      <c r="BS418" s="78"/>
      <c r="BT418" s="78"/>
      <c r="BU418" s="78"/>
      <c r="BV418" s="78"/>
      <c r="BW418" s="78"/>
      <c r="BX418" s="78"/>
      <c r="BY418" s="78"/>
      <c r="BZ418" s="78"/>
      <c r="CA418" s="78"/>
      <c r="CB418" s="78"/>
      <c r="CC418" s="78"/>
      <c r="CD418" s="78"/>
      <c r="CE418" s="79"/>
    </row>
    <row r="419" spans="1:83" ht="34.5" customHeight="1" x14ac:dyDescent="0.2">
      <c r="A419" s="29">
        <f t="shared" si="0"/>
        <v>408</v>
      </c>
      <c r="B419" s="222"/>
      <c r="C419" s="79"/>
      <c r="D419" s="223"/>
      <c r="E419" s="78"/>
      <c r="F419" s="78"/>
      <c r="G419" s="78"/>
      <c r="H419" s="79"/>
      <c r="I419" s="218"/>
      <c r="J419" s="78"/>
      <c r="K419" s="78"/>
      <c r="L419" s="78"/>
      <c r="M419" s="78"/>
      <c r="N419" s="78"/>
      <c r="O419" s="78"/>
      <c r="P419" s="79"/>
      <c r="Q419" s="217"/>
      <c r="R419" s="78"/>
      <c r="S419" s="78"/>
      <c r="T419" s="78"/>
      <c r="U419" s="78"/>
      <c r="V419" s="78"/>
      <c r="W419" s="78"/>
      <c r="X419" s="78"/>
      <c r="Y419" s="78"/>
      <c r="Z419" s="79"/>
      <c r="AA419" s="218"/>
      <c r="AB419" s="78"/>
      <c r="AC419" s="78"/>
      <c r="AD419" s="79"/>
      <c r="AE419" s="217"/>
      <c r="AF419" s="78"/>
      <c r="AG419" s="78"/>
      <c r="AH419" s="79"/>
      <c r="AI419" s="218"/>
      <c r="AJ419" s="78"/>
      <c r="AK419" s="78"/>
      <c r="AL419" s="78"/>
      <c r="AM419" s="78"/>
      <c r="AN419" s="79"/>
      <c r="AO419" s="217"/>
      <c r="AP419" s="78"/>
      <c r="AQ419" s="79"/>
      <c r="AR419" s="218"/>
      <c r="AS419" s="78"/>
      <c r="AT419" s="79"/>
      <c r="AU419" s="219"/>
      <c r="AV419" s="78"/>
      <c r="AW419" s="79"/>
      <c r="AX419" s="220"/>
      <c r="AY419" s="79"/>
      <c r="AZ419" s="38"/>
      <c r="BA419" s="39"/>
      <c r="BB419" s="38"/>
      <c r="BC419" s="39"/>
      <c r="BD419" s="38"/>
      <c r="BE419" s="39"/>
      <c r="BF419" s="38"/>
      <c r="BG419" s="39"/>
      <c r="BH419" s="38"/>
      <c r="BI419" s="42"/>
      <c r="BJ419" s="43"/>
      <c r="BK419" s="42"/>
      <c r="BL419" s="43"/>
      <c r="BM419" s="42"/>
      <c r="BN419" s="43"/>
      <c r="BO419" s="42"/>
      <c r="BP419" s="43"/>
      <c r="BQ419" s="42"/>
      <c r="BR419" s="221"/>
      <c r="BS419" s="78"/>
      <c r="BT419" s="78"/>
      <c r="BU419" s="78"/>
      <c r="BV419" s="78"/>
      <c r="BW419" s="78"/>
      <c r="BX419" s="78"/>
      <c r="BY419" s="78"/>
      <c r="BZ419" s="78"/>
      <c r="CA419" s="78"/>
      <c r="CB419" s="78"/>
      <c r="CC419" s="78"/>
      <c r="CD419" s="78"/>
      <c r="CE419" s="79"/>
    </row>
    <row r="420" spans="1:83" ht="34.5" customHeight="1" x14ac:dyDescent="0.2">
      <c r="A420" s="29">
        <f t="shared" si="0"/>
        <v>409</v>
      </c>
      <c r="B420" s="222"/>
      <c r="C420" s="79"/>
      <c r="D420" s="223"/>
      <c r="E420" s="78"/>
      <c r="F420" s="78"/>
      <c r="G420" s="78"/>
      <c r="H420" s="79"/>
      <c r="I420" s="218"/>
      <c r="J420" s="78"/>
      <c r="K420" s="78"/>
      <c r="L420" s="78"/>
      <c r="M420" s="78"/>
      <c r="N420" s="78"/>
      <c r="O420" s="78"/>
      <c r="P420" s="79"/>
      <c r="Q420" s="217"/>
      <c r="R420" s="78"/>
      <c r="S420" s="78"/>
      <c r="T420" s="78"/>
      <c r="U420" s="78"/>
      <c r="V420" s="78"/>
      <c r="W420" s="78"/>
      <c r="X420" s="78"/>
      <c r="Y420" s="78"/>
      <c r="Z420" s="79"/>
      <c r="AA420" s="218"/>
      <c r="AB420" s="78"/>
      <c r="AC420" s="78"/>
      <c r="AD420" s="79"/>
      <c r="AE420" s="217"/>
      <c r="AF420" s="78"/>
      <c r="AG420" s="78"/>
      <c r="AH420" s="79"/>
      <c r="AI420" s="218"/>
      <c r="AJ420" s="78"/>
      <c r="AK420" s="78"/>
      <c r="AL420" s="78"/>
      <c r="AM420" s="78"/>
      <c r="AN420" s="79"/>
      <c r="AO420" s="217"/>
      <c r="AP420" s="78"/>
      <c r="AQ420" s="79"/>
      <c r="AR420" s="218"/>
      <c r="AS420" s="78"/>
      <c r="AT420" s="79"/>
      <c r="AU420" s="219"/>
      <c r="AV420" s="78"/>
      <c r="AW420" s="79"/>
      <c r="AX420" s="220"/>
      <c r="AY420" s="79"/>
      <c r="AZ420" s="38"/>
      <c r="BA420" s="39"/>
      <c r="BB420" s="38"/>
      <c r="BC420" s="39"/>
      <c r="BD420" s="38"/>
      <c r="BE420" s="39"/>
      <c r="BF420" s="38"/>
      <c r="BG420" s="39"/>
      <c r="BH420" s="38"/>
      <c r="BI420" s="42"/>
      <c r="BJ420" s="43"/>
      <c r="BK420" s="42"/>
      <c r="BL420" s="43"/>
      <c r="BM420" s="42"/>
      <c r="BN420" s="43"/>
      <c r="BO420" s="42"/>
      <c r="BP420" s="43"/>
      <c r="BQ420" s="42"/>
      <c r="BR420" s="221"/>
      <c r="BS420" s="78"/>
      <c r="BT420" s="78"/>
      <c r="BU420" s="78"/>
      <c r="BV420" s="78"/>
      <c r="BW420" s="78"/>
      <c r="BX420" s="78"/>
      <c r="BY420" s="78"/>
      <c r="BZ420" s="78"/>
      <c r="CA420" s="78"/>
      <c r="CB420" s="78"/>
      <c r="CC420" s="78"/>
      <c r="CD420" s="78"/>
      <c r="CE420" s="79"/>
    </row>
    <row r="421" spans="1:83" ht="34.5" customHeight="1" x14ac:dyDescent="0.2">
      <c r="A421" s="29">
        <f t="shared" si="0"/>
        <v>410</v>
      </c>
      <c r="B421" s="222"/>
      <c r="C421" s="79"/>
      <c r="D421" s="223"/>
      <c r="E421" s="78"/>
      <c r="F421" s="78"/>
      <c r="G421" s="78"/>
      <c r="H421" s="79"/>
      <c r="I421" s="218"/>
      <c r="J421" s="78"/>
      <c r="K421" s="78"/>
      <c r="L421" s="78"/>
      <c r="M421" s="78"/>
      <c r="N421" s="78"/>
      <c r="O421" s="78"/>
      <c r="P421" s="79"/>
      <c r="Q421" s="217"/>
      <c r="R421" s="78"/>
      <c r="S421" s="78"/>
      <c r="T421" s="78"/>
      <c r="U421" s="78"/>
      <c r="V421" s="78"/>
      <c r="W421" s="78"/>
      <c r="X421" s="78"/>
      <c r="Y421" s="78"/>
      <c r="Z421" s="79"/>
      <c r="AA421" s="218"/>
      <c r="AB421" s="78"/>
      <c r="AC421" s="78"/>
      <c r="AD421" s="79"/>
      <c r="AE421" s="217"/>
      <c r="AF421" s="78"/>
      <c r="AG421" s="78"/>
      <c r="AH421" s="79"/>
      <c r="AI421" s="218"/>
      <c r="AJ421" s="78"/>
      <c r="AK421" s="78"/>
      <c r="AL421" s="78"/>
      <c r="AM421" s="78"/>
      <c r="AN421" s="79"/>
      <c r="AO421" s="217"/>
      <c r="AP421" s="78"/>
      <c r="AQ421" s="79"/>
      <c r="AR421" s="218"/>
      <c r="AS421" s="78"/>
      <c r="AT421" s="79"/>
      <c r="AU421" s="219"/>
      <c r="AV421" s="78"/>
      <c r="AW421" s="79"/>
      <c r="AX421" s="220"/>
      <c r="AY421" s="79"/>
      <c r="AZ421" s="38"/>
      <c r="BA421" s="39"/>
      <c r="BB421" s="38"/>
      <c r="BC421" s="39"/>
      <c r="BD421" s="38"/>
      <c r="BE421" s="39"/>
      <c r="BF421" s="38"/>
      <c r="BG421" s="39"/>
      <c r="BH421" s="38"/>
      <c r="BI421" s="42"/>
      <c r="BJ421" s="43"/>
      <c r="BK421" s="42"/>
      <c r="BL421" s="43"/>
      <c r="BM421" s="42"/>
      <c r="BN421" s="43"/>
      <c r="BO421" s="42"/>
      <c r="BP421" s="43"/>
      <c r="BQ421" s="42"/>
      <c r="BR421" s="221"/>
      <c r="BS421" s="78"/>
      <c r="BT421" s="78"/>
      <c r="BU421" s="78"/>
      <c r="BV421" s="78"/>
      <c r="BW421" s="78"/>
      <c r="BX421" s="78"/>
      <c r="BY421" s="78"/>
      <c r="BZ421" s="78"/>
      <c r="CA421" s="78"/>
      <c r="CB421" s="78"/>
      <c r="CC421" s="78"/>
      <c r="CD421" s="78"/>
      <c r="CE421" s="79"/>
    </row>
    <row r="422" spans="1:83" ht="34.5" customHeight="1" x14ac:dyDescent="0.2">
      <c r="A422" s="29">
        <f t="shared" si="0"/>
        <v>411</v>
      </c>
      <c r="B422" s="222"/>
      <c r="C422" s="79"/>
      <c r="D422" s="223"/>
      <c r="E422" s="78"/>
      <c r="F422" s="78"/>
      <c r="G422" s="78"/>
      <c r="H422" s="79"/>
      <c r="I422" s="218"/>
      <c r="J422" s="78"/>
      <c r="K422" s="78"/>
      <c r="L422" s="78"/>
      <c r="M422" s="78"/>
      <c r="N422" s="78"/>
      <c r="O422" s="78"/>
      <c r="P422" s="79"/>
      <c r="Q422" s="217"/>
      <c r="R422" s="78"/>
      <c r="S422" s="78"/>
      <c r="T422" s="78"/>
      <c r="U422" s="78"/>
      <c r="V422" s="78"/>
      <c r="W422" s="78"/>
      <c r="X422" s="78"/>
      <c r="Y422" s="78"/>
      <c r="Z422" s="79"/>
      <c r="AA422" s="218"/>
      <c r="AB422" s="78"/>
      <c r="AC422" s="78"/>
      <c r="AD422" s="79"/>
      <c r="AE422" s="217"/>
      <c r="AF422" s="78"/>
      <c r="AG422" s="78"/>
      <c r="AH422" s="79"/>
      <c r="AI422" s="218"/>
      <c r="AJ422" s="78"/>
      <c r="AK422" s="78"/>
      <c r="AL422" s="78"/>
      <c r="AM422" s="78"/>
      <c r="AN422" s="79"/>
      <c r="AO422" s="217"/>
      <c r="AP422" s="78"/>
      <c r="AQ422" s="79"/>
      <c r="AR422" s="218"/>
      <c r="AS422" s="78"/>
      <c r="AT422" s="79"/>
      <c r="AU422" s="219"/>
      <c r="AV422" s="78"/>
      <c r="AW422" s="79"/>
      <c r="AX422" s="220"/>
      <c r="AY422" s="79"/>
      <c r="AZ422" s="38"/>
      <c r="BA422" s="39"/>
      <c r="BB422" s="38"/>
      <c r="BC422" s="39"/>
      <c r="BD422" s="38"/>
      <c r="BE422" s="39"/>
      <c r="BF422" s="38"/>
      <c r="BG422" s="39"/>
      <c r="BH422" s="38"/>
      <c r="BI422" s="42"/>
      <c r="BJ422" s="43"/>
      <c r="BK422" s="42"/>
      <c r="BL422" s="43"/>
      <c r="BM422" s="42"/>
      <c r="BN422" s="43"/>
      <c r="BO422" s="42"/>
      <c r="BP422" s="43"/>
      <c r="BQ422" s="42"/>
      <c r="BR422" s="221"/>
      <c r="BS422" s="78"/>
      <c r="BT422" s="78"/>
      <c r="BU422" s="78"/>
      <c r="BV422" s="78"/>
      <c r="BW422" s="78"/>
      <c r="BX422" s="78"/>
      <c r="BY422" s="78"/>
      <c r="BZ422" s="78"/>
      <c r="CA422" s="78"/>
      <c r="CB422" s="78"/>
      <c r="CC422" s="78"/>
      <c r="CD422" s="78"/>
      <c r="CE422" s="79"/>
    </row>
    <row r="423" spans="1:83" ht="34.5" customHeight="1" x14ac:dyDescent="0.2">
      <c r="A423" s="29">
        <f t="shared" si="0"/>
        <v>412</v>
      </c>
      <c r="B423" s="222"/>
      <c r="C423" s="79"/>
      <c r="D423" s="223"/>
      <c r="E423" s="78"/>
      <c r="F423" s="78"/>
      <c r="G423" s="78"/>
      <c r="H423" s="79"/>
      <c r="I423" s="218"/>
      <c r="J423" s="78"/>
      <c r="K423" s="78"/>
      <c r="L423" s="78"/>
      <c r="M423" s="78"/>
      <c r="N423" s="78"/>
      <c r="O423" s="78"/>
      <c r="P423" s="79"/>
      <c r="Q423" s="217"/>
      <c r="R423" s="78"/>
      <c r="S423" s="78"/>
      <c r="T423" s="78"/>
      <c r="U423" s="78"/>
      <c r="V423" s="78"/>
      <c r="W423" s="78"/>
      <c r="X423" s="78"/>
      <c r="Y423" s="78"/>
      <c r="Z423" s="79"/>
      <c r="AA423" s="218"/>
      <c r="AB423" s="78"/>
      <c r="AC423" s="78"/>
      <c r="AD423" s="79"/>
      <c r="AE423" s="217"/>
      <c r="AF423" s="78"/>
      <c r="AG423" s="78"/>
      <c r="AH423" s="79"/>
      <c r="AI423" s="218"/>
      <c r="AJ423" s="78"/>
      <c r="AK423" s="78"/>
      <c r="AL423" s="78"/>
      <c r="AM423" s="78"/>
      <c r="AN423" s="79"/>
      <c r="AO423" s="217"/>
      <c r="AP423" s="78"/>
      <c r="AQ423" s="79"/>
      <c r="AR423" s="218"/>
      <c r="AS423" s="78"/>
      <c r="AT423" s="79"/>
      <c r="AU423" s="219"/>
      <c r="AV423" s="78"/>
      <c r="AW423" s="79"/>
      <c r="AX423" s="220"/>
      <c r="AY423" s="79"/>
      <c r="AZ423" s="38"/>
      <c r="BA423" s="39"/>
      <c r="BB423" s="38"/>
      <c r="BC423" s="39"/>
      <c r="BD423" s="38"/>
      <c r="BE423" s="39"/>
      <c r="BF423" s="38"/>
      <c r="BG423" s="39"/>
      <c r="BH423" s="38"/>
      <c r="BI423" s="42"/>
      <c r="BJ423" s="43"/>
      <c r="BK423" s="42"/>
      <c r="BL423" s="43"/>
      <c r="BM423" s="42"/>
      <c r="BN423" s="43"/>
      <c r="BO423" s="42"/>
      <c r="BP423" s="43"/>
      <c r="BQ423" s="42"/>
      <c r="BR423" s="221"/>
      <c r="BS423" s="78"/>
      <c r="BT423" s="78"/>
      <c r="BU423" s="78"/>
      <c r="BV423" s="78"/>
      <c r="BW423" s="78"/>
      <c r="BX423" s="78"/>
      <c r="BY423" s="78"/>
      <c r="BZ423" s="78"/>
      <c r="CA423" s="78"/>
      <c r="CB423" s="78"/>
      <c r="CC423" s="78"/>
      <c r="CD423" s="78"/>
      <c r="CE423" s="79"/>
    </row>
    <row r="424" spans="1:83" ht="34.5" customHeight="1" x14ac:dyDescent="0.2">
      <c r="A424" s="29">
        <f t="shared" si="0"/>
        <v>413</v>
      </c>
      <c r="B424" s="222"/>
      <c r="C424" s="79"/>
      <c r="D424" s="223"/>
      <c r="E424" s="78"/>
      <c r="F424" s="78"/>
      <c r="G424" s="78"/>
      <c r="H424" s="79"/>
      <c r="I424" s="218"/>
      <c r="J424" s="78"/>
      <c r="K424" s="78"/>
      <c r="L424" s="78"/>
      <c r="M424" s="78"/>
      <c r="N424" s="78"/>
      <c r="O424" s="78"/>
      <c r="P424" s="79"/>
      <c r="Q424" s="217"/>
      <c r="R424" s="78"/>
      <c r="S424" s="78"/>
      <c r="T424" s="78"/>
      <c r="U424" s="78"/>
      <c r="V424" s="78"/>
      <c r="W424" s="78"/>
      <c r="X424" s="78"/>
      <c r="Y424" s="78"/>
      <c r="Z424" s="79"/>
      <c r="AA424" s="218"/>
      <c r="AB424" s="78"/>
      <c r="AC424" s="78"/>
      <c r="AD424" s="79"/>
      <c r="AE424" s="217"/>
      <c r="AF424" s="78"/>
      <c r="AG424" s="78"/>
      <c r="AH424" s="79"/>
      <c r="AI424" s="218"/>
      <c r="AJ424" s="78"/>
      <c r="AK424" s="78"/>
      <c r="AL424" s="78"/>
      <c r="AM424" s="78"/>
      <c r="AN424" s="79"/>
      <c r="AO424" s="217"/>
      <c r="AP424" s="78"/>
      <c r="AQ424" s="79"/>
      <c r="AR424" s="218"/>
      <c r="AS424" s="78"/>
      <c r="AT424" s="79"/>
      <c r="AU424" s="219"/>
      <c r="AV424" s="78"/>
      <c r="AW424" s="79"/>
      <c r="AX424" s="220"/>
      <c r="AY424" s="79"/>
      <c r="AZ424" s="38"/>
      <c r="BA424" s="39"/>
      <c r="BB424" s="38"/>
      <c r="BC424" s="39"/>
      <c r="BD424" s="38"/>
      <c r="BE424" s="39"/>
      <c r="BF424" s="38"/>
      <c r="BG424" s="39"/>
      <c r="BH424" s="38"/>
      <c r="BI424" s="42"/>
      <c r="BJ424" s="43"/>
      <c r="BK424" s="42"/>
      <c r="BL424" s="43"/>
      <c r="BM424" s="42"/>
      <c r="BN424" s="43"/>
      <c r="BO424" s="42"/>
      <c r="BP424" s="43"/>
      <c r="BQ424" s="42"/>
      <c r="BR424" s="221"/>
      <c r="BS424" s="78"/>
      <c r="BT424" s="78"/>
      <c r="BU424" s="78"/>
      <c r="BV424" s="78"/>
      <c r="BW424" s="78"/>
      <c r="BX424" s="78"/>
      <c r="BY424" s="78"/>
      <c r="BZ424" s="78"/>
      <c r="CA424" s="78"/>
      <c r="CB424" s="78"/>
      <c r="CC424" s="78"/>
      <c r="CD424" s="78"/>
      <c r="CE424" s="79"/>
    </row>
    <row r="425" spans="1:83" ht="34.5" customHeight="1" x14ac:dyDescent="0.2">
      <c r="A425" s="29">
        <f t="shared" si="0"/>
        <v>414</v>
      </c>
      <c r="B425" s="222"/>
      <c r="C425" s="79"/>
      <c r="D425" s="223"/>
      <c r="E425" s="78"/>
      <c r="F425" s="78"/>
      <c r="G425" s="78"/>
      <c r="H425" s="79"/>
      <c r="I425" s="218"/>
      <c r="J425" s="78"/>
      <c r="K425" s="78"/>
      <c r="L425" s="78"/>
      <c r="M425" s="78"/>
      <c r="N425" s="78"/>
      <c r="O425" s="78"/>
      <c r="P425" s="79"/>
      <c r="Q425" s="217"/>
      <c r="R425" s="78"/>
      <c r="S425" s="78"/>
      <c r="T425" s="78"/>
      <c r="U425" s="78"/>
      <c r="V425" s="78"/>
      <c r="W425" s="78"/>
      <c r="X425" s="78"/>
      <c r="Y425" s="78"/>
      <c r="Z425" s="79"/>
      <c r="AA425" s="218"/>
      <c r="AB425" s="78"/>
      <c r="AC425" s="78"/>
      <c r="AD425" s="79"/>
      <c r="AE425" s="217"/>
      <c r="AF425" s="78"/>
      <c r="AG425" s="78"/>
      <c r="AH425" s="79"/>
      <c r="AI425" s="218"/>
      <c r="AJ425" s="78"/>
      <c r="AK425" s="78"/>
      <c r="AL425" s="78"/>
      <c r="AM425" s="78"/>
      <c r="AN425" s="79"/>
      <c r="AO425" s="217"/>
      <c r="AP425" s="78"/>
      <c r="AQ425" s="79"/>
      <c r="AR425" s="218"/>
      <c r="AS425" s="78"/>
      <c r="AT425" s="79"/>
      <c r="AU425" s="219"/>
      <c r="AV425" s="78"/>
      <c r="AW425" s="79"/>
      <c r="AX425" s="220"/>
      <c r="AY425" s="79"/>
      <c r="AZ425" s="38"/>
      <c r="BA425" s="39"/>
      <c r="BB425" s="38"/>
      <c r="BC425" s="39"/>
      <c r="BD425" s="38"/>
      <c r="BE425" s="39"/>
      <c r="BF425" s="38"/>
      <c r="BG425" s="39"/>
      <c r="BH425" s="38"/>
      <c r="BI425" s="42"/>
      <c r="BJ425" s="43"/>
      <c r="BK425" s="42"/>
      <c r="BL425" s="43"/>
      <c r="BM425" s="42"/>
      <c r="BN425" s="43"/>
      <c r="BO425" s="42"/>
      <c r="BP425" s="43"/>
      <c r="BQ425" s="42"/>
      <c r="BR425" s="221"/>
      <c r="BS425" s="78"/>
      <c r="BT425" s="78"/>
      <c r="BU425" s="78"/>
      <c r="BV425" s="78"/>
      <c r="BW425" s="78"/>
      <c r="BX425" s="78"/>
      <c r="BY425" s="78"/>
      <c r="BZ425" s="78"/>
      <c r="CA425" s="78"/>
      <c r="CB425" s="78"/>
      <c r="CC425" s="78"/>
      <c r="CD425" s="78"/>
      <c r="CE425" s="79"/>
    </row>
    <row r="426" spans="1:83" ht="34.5" customHeight="1" x14ac:dyDescent="0.2">
      <c r="A426" s="29">
        <f t="shared" si="0"/>
        <v>415</v>
      </c>
      <c r="B426" s="222"/>
      <c r="C426" s="79"/>
      <c r="D426" s="223"/>
      <c r="E426" s="78"/>
      <c r="F426" s="78"/>
      <c r="G426" s="78"/>
      <c r="H426" s="79"/>
      <c r="I426" s="218"/>
      <c r="J426" s="78"/>
      <c r="K426" s="78"/>
      <c r="L426" s="78"/>
      <c r="M426" s="78"/>
      <c r="N426" s="78"/>
      <c r="O426" s="78"/>
      <c r="P426" s="79"/>
      <c r="Q426" s="217"/>
      <c r="R426" s="78"/>
      <c r="S426" s="78"/>
      <c r="T426" s="78"/>
      <c r="U426" s="78"/>
      <c r="V426" s="78"/>
      <c r="W426" s="78"/>
      <c r="X426" s="78"/>
      <c r="Y426" s="78"/>
      <c r="Z426" s="79"/>
      <c r="AA426" s="218"/>
      <c r="AB426" s="78"/>
      <c r="AC426" s="78"/>
      <c r="AD426" s="79"/>
      <c r="AE426" s="217"/>
      <c r="AF426" s="78"/>
      <c r="AG426" s="78"/>
      <c r="AH426" s="79"/>
      <c r="AI426" s="218"/>
      <c r="AJ426" s="78"/>
      <c r="AK426" s="78"/>
      <c r="AL426" s="78"/>
      <c r="AM426" s="78"/>
      <c r="AN426" s="79"/>
      <c r="AO426" s="217"/>
      <c r="AP426" s="78"/>
      <c r="AQ426" s="79"/>
      <c r="AR426" s="218"/>
      <c r="AS426" s="78"/>
      <c r="AT426" s="79"/>
      <c r="AU426" s="219"/>
      <c r="AV426" s="78"/>
      <c r="AW426" s="79"/>
      <c r="AX426" s="220"/>
      <c r="AY426" s="79"/>
      <c r="AZ426" s="38"/>
      <c r="BA426" s="39"/>
      <c r="BB426" s="38"/>
      <c r="BC426" s="39"/>
      <c r="BD426" s="38"/>
      <c r="BE426" s="39"/>
      <c r="BF426" s="38"/>
      <c r="BG426" s="39"/>
      <c r="BH426" s="38"/>
      <c r="BI426" s="42"/>
      <c r="BJ426" s="43"/>
      <c r="BK426" s="42"/>
      <c r="BL426" s="43"/>
      <c r="BM426" s="42"/>
      <c r="BN426" s="43"/>
      <c r="BO426" s="42"/>
      <c r="BP426" s="43"/>
      <c r="BQ426" s="42"/>
      <c r="BR426" s="221"/>
      <c r="BS426" s="78"/>
      <c r="BT426" s="78"/>
      <c r="BU426" s="78"/>
      <c r="BV426" s="78"/>
      <c r="BW426" s="78"/>
      <c r="BX426" s="78"/>
      <c r="BY426" s="78"/>
      <c r="BZ426" s="78"/>
      <c r="CA426" s="78"/>
      <c r="CB426" s="78"/>
      <c r="CC426" s="78"/>
      <c r="CD426" s="78"/>
      <c r="CE426" s="79"/>
    </row>
    <row r="427" spans="1:83" ht="34.5" customHeight="1" x14ac:dyDescent="0.2">
      <c r="A427" s="29">
        <f t="shared" si="0"/>
        <v>416</v>
      </c>
      <c r="B427" s="222"/>
      <c r="C427" s="79"/>
      <c r="D427" s="223"/>
      <c r="E427" s="78"/>
      <c r="F427" s="78"/>
      <c r="G427" s="78"/>
      <c r="H427" s="79"/>
      <c r="I427" s="218"/>
      <c r="J427" s="78"/>
      <c r="K427" s="78"/>
      <c r="L427" s="78"/>
      <c r="M427" s="78"/>
      <c r="N427" s="78"/>
      <c r="O427" s="78"/>
      <c r="P427" s="79"/>
      <c r="Q427" s="217"/>
      <c r="R427" s="78"/>
      <c r="S427" s="78"/>
      <c r="T427" s="78"/>
      <c r="U427" s="78"/>
      <c r="V427" s="78"/>
      <c r="W427" s="78"/>
      <c r="X427" s="78"/>
      <c r="Y427" s="78"/>
      <c r="Z427" s="79"/>
      <c r="AA427" s="218"/>
      <c r="AB427" s="78"/>
      <c r="AC427" s="78"/>
      <c r="AD427" s="79"/>
      <c r="AE427" s="217"/>
      <c r="AF427" s="78"/>
      <c r="AG427" s="78"/>
      <c r="AH427" s="79"/>
      <c r="AI427" s="218"/>
      <c r="AJ427" s="78"/>
      <c r="AK427" s="78"/>
      <c r="AL427" s="78"/>
      <c r="AM427" s="78"/>
      <c r="AN427" s="79"/>
      <c r="AO427" s="217"/>
      <c r="AP427" s="78"/>
      <c r="AQ427" s="79"/>
      <c r="AR427" s="218"/>
      <c r="AS427" s="78"/>
      <c r="AT427" s="79"/>
      <c r="AU427" s="219"/>
      <c r="AV427" s="78"/>
      <c r="AW427" s="79"/>
      <c r="AX427" s="220"/>
      <c r="AY427" s="79"/>
      <c r="AZ427" s="38"/>
      <c r="BA427" s="39"/>
      <c r="BB427" s="38"/>
      <c r="BC427" s="39"/>
      <c r="BD427" s="38"/>
      <c r="BE427" s="39"/>
      <c r="BF427" s="38"/>
      <c r="BG427" s="39"/>
      <c r="BH427" s="38"/>
      <c r="BI427" s="42"/>
      <c r="BJ427" s="43"/>
      <c r="BK427" s="42"/>
      <c r="BL427" s="43"/>
      <c r="BM427" s="42"/>
      <c r="BN427" s="43"/>
      <c r="BO427" s="42"/>
      <c r="BP427" s="43"/>
      <c r="BQ427" s="42"/>
      <c r="BR427" s="221"/>
      <c r="BS427" s="78"/>
      <c r="BT427" s="78"/>
      <c r="BU427" s="78"/>
      <c r="BV427" s="78"/>
      <c r="BW427" s="78"/>
      <c r="BX427" s="78"/>
      <c r="BY427" s="78"/>
      <c r="BZ427" s="78"/>
      <c r="CA427" s="78"/>
      <c r="CB427" s="78"/>
      <c r="CC427" s="78"/>
      <c r="CD427" s="78"/>
      <c r="CE427" s="79"/>
    </row>
    <row r="428" spans="1:83" ht="34.5" customHeight="1" x14ac:dyDescent="0.2">
      <c r="A428" s="29">
        <f t="shared" si="0"/>
        <v>417</v>
      </c>
      <c r="B428" s="222"/>
      <c r="C428" s="79"/>
      <c r="D428" s="223"/>
      <c r="E428" s="78"/>
      <c r="F428" s="78"/>
      <c r="G428" s="78"/>
      <c r="H428" s="79"/>
      <c r="I428" s="218"/>
      <c r="J428" s="78"/>
      <c r="K428" s="78"/>
      <c r="L428" s="78"/>
      <c r="M428" s="78"/>
      <c r="N428" s="78"/>
      <c r="O428" s="78"/>
      <c r="P428" s="79"/>
      <c r="Q428" s="217"/>
      <c r="R428" s="78"/>
      <c r="S428" s="78"/>
      <c r="T428" s="78"/>
      <c r="U428" s="78"/>
      <c r="V428" s="78"/>
      <c r="W428" s="78"/>
      <c r="X428" s="78"/>
      <c r="Y428" s="78"/>
      <c r="Z428" s="79"/>
      <c r="AA428" s="218"/>
      <c r="AB428" s="78"/>
      <c r="AC428" s="78"/>
      <c r="AD428" s="79"/>
      <c r="AE428" s="217"/>
      <c r="AF428" s="78"/>
      <c r="AG428" s="78"/>
      <c r="AH428" s="79"/>
      <c r="AI428" s="218"/>
      <c r="AJ428" s="78"/>
      <c r="AK428" s="78"/>
      <c r="AL428" s="78"/>
      <c r="AM428" s="78"/>
      <c r="AN428" s="79"/>
      <c r="AO428" s="217"/>
      <c r="AP428" s="78"/>
      <c r="AQ428" s="79"/>
      <c r="AR428" s="218"/>
      <c r="AS428" s="78"/>
      <c r="AT428" s="79"/>
      <c r="AU428" s="219"/>
      <c r="AV428" s="78"/>
      <c r="AW428" s="79"/>
      <c r="AX428" s="220"/>
      <c r="AY428" s="79"/>
      <c r="AZ428" s="38"/>
      <c r="BA428" s="39"/>
      <c r="BB428" s="38"/>
      <c r="BC428" s="39"/>
      <c r="BD428" s="38"/>
      <c r="BE428" s="39"/>
      <c r="BF428" s="38"/>
      <c r="BG428" s="39"/>
      <c r="BH428" s="38"/>
      <c r="BI428" s="42"/>
      <c r="BJ428" s="43"/>
      <c r="BK428" s="42"/>
      <c r="BL428" s="43"/>
      <c r="BM428" s="42"/>
      <c r="BN428" s="43"/>
      <c r="BO428" s="42"/>
      <c r="BP428" s="43"/>
      <c r="BQ428" s="42"/>
      <c r="BR428" s="221"/>
      <c r="BS428" s="78"/>
      <c r="BT428" s="78"/>
      <c r="BU428" s="78"/>
      <c r="BV428" s="78"/>
      <c r="BW428" s="78"/>
      <c r="BX428" s="78"/>
      <c r="BY428" s="78"/>
      <c r="BZ428" s="78"/>
      <c r="CA428" s="78"/>
      <c r="CB428" s="78"/>
      <c r="CC428" s="78"/>
      <c r="CD428" s="78"/>
      <c r="CE428" s="79"/>
    </row>
    <row r="429" spans="1:83" ht="34.5" customHeight="1" x14ac:dyDescent="0.2">
      <c r="A429" s="29">
        <f t="shared" si="0"/>
        <v>418</v>
      </c>
      <c r="B429" s="222"/>
      <c r="C429" s="79"/>
      <c r="D429" s="223"/>
      <c r="E429" s="78"/>
      <c r="F429" s="78"/>
      <c r="G429" s="78"/>
      <c r="H429" s="79"/>
      <c r="I429" s="218"/>
      <c r="J429" s="78"/>
      <c r="K429" s="78"/>
      <c r="L429" s="78"/>
      <c r="M429" s="78"/>
      <c r="N429" s="78"/>
      <c r="O429" s="78"/>
      <c r="P429" s="79"/>
      <c r="Q429" s="217"/>
      <c r="R429" s="78"/>
      <c r="S429" s="78"/>
      <c r="T429" s="78"/>
      <c r="U429" s="78"/>
      <c r="V429" s="78"/>
      <c r="W429" s="78"/>
      <c r="X429" s="78"/>
      <c r="Y429" s="78"/>
      <c r="Z429" s="79"/>
      <c r="AA429" s="218"/>
      <c r="AB429" s="78"/>
      <c r="AC429" s="78"/>
      <c r="AD429" s="79"/>
      <c r="AE429" s="217"/>
      <c r="AF429" s="78"/>
      <c r="AG429" s="78"/>
      <c r="AH429" s="79"/>
      <c r="AI429" s="218"/>
      <c r="AJ429" s="78"/>
      <c r="AK429" s="78"/>
      <c r="AL429" s="78"/>
      <c r="AM429" s="78"/>
      <c r="AN429" s="79"/>
      <c r="AO429" s="217"/>
      <c r="AP429" s="78"/>
      <c r="AQ429" s="79"/>
      <c r="AR429" s="218"/>
      <c r="AS429" s="78"/>
      <c r="AT429" s="79"/>
      <c r="AU429" s="219"/>
      <c r="AV429" s="78"/>
      <c r="AW429" s="79"/>
      <c r="AX429" s="220"/>
      <c r="AY429" s="79"/>
      <c r="AZ429" s="38"/>
      <c r="BA429" s="39"/>
      <c r="BB429" s="38"/>
      <c r="BC429" s="39"/>
      <c r="BD429" s="38"/>
      <c r="BE429" s="39"/>
      <c r="BF429" s="38"/>
      <c r="BG429" s="39"/>
      <c r="BH429" s="38"/>
      <c r="BI429" s="42"/>
      <c r="BJ429" s="43"/>
      <c r="BK429" s="42"/>
      <c r="BL429" s="43"/>
      <c r="BM429" s="42"/>
      <c r="BN429" s="43"/>
      <c r="BO429" s="42"/>
      <c r="BP429" s="43"/>
      <c r="BQ429" s="42"/>
      <c r="BR429" s="221"/>
      <c r="BS429" s="78"/>
      <c r="BT429" s="78"/>
      <c r="BU429" s="78"/>
      <c r="BV429" s="78"/>
      <c r="BW429" s="78"/>
      <c r="BX429" s="78"/>
      <c r="BY429" s="78"/>
      <c r="BZ429" s="78"/>
      <c r="CA429" s="78"/>
      <c r="CB429" s="78"/>
      <c r="CC429" s="78"/>
      <c r="CD429" s="78"/>
      <c r="CE429" s="79"/>
    </row>
    <row r="430" spans="1:83" ht="34.5" customHeight="1" x14ac:dyDescent="0.2">
      <c r="A430" s="29">
        <f t="shared" si="0"/>
        <v>419</v>
      </c>
      <c r="B430" s="222"/>
      <c r="C430" s="79"/>
      <c r="D430" s="223"/>
      <c r="E430" s="78"/>
      <c r="F430" s="78"/>
      <c r="G430" s="78"/>
      <c r="H430" s="79"/>
      <c r="I430" s="218"/>
      <c r="J430" s="78"/>
      <c r="K430" s="78"/>
      <c r="L430" s="78"/>
      <c r="M430" s="78"/>
      <c r="N430" s="78"/>
      <c r="O430" s="78"/>
      <c r="P430" s="79"/>
      <c r="Q430" s="217"/>
      <c r="R430" s="78"/>
      <c r="S430" s="78"/>
      <c r="T430" s="78"/>
      <c r="U430" s="78"/>
      <c r="V430" s="78"/>
      <c r="W430" s="78"/>
      <c r="X430" s="78"/>
      <c r="Y430" s="78"/>
      <c r="Z430" s="79"/>
      <c r="AA430" s="218"/>
      <c r="AB430" s="78"/>
      <c r="AC430" s="78"/>
      <c r="AD430" s="79"/>
      <c r="AE430" s="217"/>
      <c r="AF430" s="78"/>
      <c r="AG430" s="78"/>
      <c r="AH430" s="79"/>
      <c r="AI430" s="218"/>
      <c r="AJ430" s="78"/>
      <c r="AK430" s="78"/>
      <c r="AL430" s="78"/>
      <c r="AM430" s="78"/>
      <c r="AN430" s="79"/>
      <c r="AO430" s="217"/>
      <c r="AP430" s="78"/>
      <c r="AQ430" s="79"/>
      <c r="AR430" s="218"/>
      <c r="AS430" s="78"/>
      <c r="AT430" s="79"/>
      <c r="AU430" s="219"/>
      <c r="AV430" s="78"/>
      <c r="AW430" s="79"/>
      <c r="AX430" s="220"/>
      <c r="AY430" s="79"/>
      <c r="AZ430" s="38"/>
      <c r="BA430" s="39"/>
      <c r="BB430" s="38"/>
      <c r="BC430" s="39"/>
      <c r="BD430" s="38"/>
      <c r="BE430" s="39"/>
      <c r="BF430" s="38"/>
      <c r="BG430" s="39"/>
      <c r="BH430" s="38"/>
      <c r="BI430" s="42"/>
      <c r="BJ430" s="43"/>
      <c r="BK430" s="42"/>
      <c r="BL430" s="43"/>
      <c r="BM430" s="42"/>
      <c r="BN430" s="43"/>
      <c r="BO430" s="42"/>
      <c r="BP430" s="43"/>
      <c r="BQ430" s="42"/>
      <c r="BR430" s="221"/>
      <c r="BS430" s="78"/>
      <c r="BT430" s="78"/>
      <c r="BU430" s="78"/>
      <c r="BV430" s="78"/>
      <c r="BW430" s="78"/>
      <c r="BX430" s="78"/>
      <c r="BY430" s="78"/>
      <c r="BZ430" s="78"/>
      <c r="CA430" s="78"/>
      <c r="CB430" s="78"/>
      <c r="CC430" s="78"/>
      <c r="CD430" s="78"/>
      <c r="CE430" s="79"/>
    </row>
    <row r="431" spans="1:83" ht="34.5" customHeight="1" x14ac:dyDescent="0.2">
      <c r="A431" s="29">
        <f t="shared" si="0"/>
        <v>420</v>
      </c>
      <c r="B431" s="222"/>
      <c r="C431" s="79"/>
      <c r="D431" s="223"/>
      <c r="E431" s="78"/>
      <c r="F431" s="78"/>
      <c r="G431" s="78"/>
      <c r="H431" s="79"/>
      <c r="I431" s="218"/>
      <c r="J431" s="78"/>
      <c r="K431" s="78"/>
      <c r="L431" s="78"/>
      <c r="M431" s="78"/>
      <c r="N431" s="78"/>
      <c r="O431" s="78"/>
      <c r="P431" s="79"/>
      <c r="Q431" s="217"/>
      <c r="R431" s="78"/>
      <c r="S431" s="78"/>
      <c r="T431" s="78"/>
      <c r="U431" s="78"/>
      <c r="V431" s="78"/>
      <c r="W431" s="78"/>
      <c r="X431" s="78"/>
      <c r="Y431" s="78"/>
      <c r="Z431" s="79"/>
      <c r="AA431" s="218"/>
      <c r="AB431" s="78"/>
      <c r="AC431" s="78"/>
      <c r="AD431" s="79"/>
      <c r="AE431" s="217"/>
      <c r="AF431" s="78"/>
      <c r="AG431" s="78"/>
      <c r="AH431" s="79"/>
      <c r="AI431" s="218"/>
      <c r="AJ431" s="78"/>
      <c r="AK431" s="78"/>
      <c r="AL431" s="78"/>
      <c r="AM431" s="78"/>
      <c r="AN431" s="79"/>
      <c r="AO431" s="217"/>
      <c r="AP431" s="78"/>
      <c r="AQ431" s="79"/>
      <c r="AR431" s="218"/>
      <c r="AS431" s="78"/>
      <c r="AT431" s="79"/>
      <c r="AU431" s="219"/>
      <c r="AV431" s="78"/>
      <c r="AW431" s="79"/>
      <c r="AX431" s="220"/>
      <c r="AY431" s="79"/>
      <c r="AZ431" s="38"/>
      <c r="BA431" s="39"/>
      <c r="BB431" s="38"/>
      <c r="BC431" s="39"/>
      <c r="BD431" s="38"/>
      <c r="BE431" s="39"/>
      <c r="BF431" s="38"/>
      <c r="BG431" s="39"/>
      <c r="BH431" s="38"/>
      <c r="BI431" s="42"/>
      <c r="BJ431" s="43"/>
      <c r="BK431" s="42"/>
      <c r="BL431" s="43"/>
      <c r="BM431" s="42"/>
      <c r="BN431" s="43"/>
      <c r="BO431" s="42"/>
      <c r="BP431" s="43"/>
      <c r="BQ431" s="42"/>
      <c r="BR431" s="221"/>
      <c r="BS431" s="78"/>
      <c r="BT431" s="78"/>
      <c r="BU431" s="78"/>
      <c r="BV431" s="78"/>
      <c r="BW431" s="78"/>
      <c r="BX431" s="78"/>
      <c r="BY431" s="78"/>
      <c r="BZ431" s="78"/>
      <c r="CA431" s="78"/>
      <c r="CB431" s="78"/>
      <c r="CC431" s="78"/>
      <c r="CD431" s="78"/>
      <c r="CE431" s="79"/>
    </row>
    <row r="432" spans="1:83" ht="34.5" customHeight="1" x14ac:dyDescent="0.2">
      <c r="A432" s="29">
        <f t="shared" si="0"/>
        <v>421</v>
      </c>
      <c r="B432" s="222"/>
      <c r="C432" s="79"/>
      <c r="D432" s="223"/>
      <c r="E432" s="78"/>
      <c r="F432" s="78"/>
      <c r="G432" s="78"/>
      <c r="H432" s="79"/>
      <c r="I432" s="218"/>
      <c r="J432" s="78"/>
      <c r="K432" s="78"/>
      <c r="L432" s="78"/>
      <c r="M432" s="78"/>
      <c r="N432" s="78"/>
      <c r="O432" s="78"/>
      <c r="P432" s="79"/>
      <c r="Q432" s="217"/>
      <c r="R432" s="78"/>
      <c r="S432" s="78"/>
      <c r="T432" s="78"/>
      <c r="U432" s="78"/>
      <c r="V432" s="78"/>
      <c r="W432" s="78"/>
      <c r="X432" s="78"/>
      <c r="Y432" s="78"/>
      <c r="Z432" s="79"/>
      <c r="AA432" s="218"/>
      <c r="AB432" s="78"/>
      <c r="AC432" s="78"/>
      <c r="AD432" s="79"/>
      <c r="AE432" s="217"/>
      <c r="AF432" s="78"/>
      <c r="AG432" s="78"/>
      <c r="AH432" s="79"/>
      <c r="AI432" s="218"/>
      <c r="AJ432" s="78"/>
      <c r="AK432" s="78"/>
      <c r="AL432" s="78"/>
      <c r="AM432" s="78"/>
      <c r="AN432" s="79"/>
      <c r="AO432" s="217"/>
      <c r="AP432" s="78"/>
      <c r="AQ432" s="79"/>
      <c r="AR432" s="218"/>
      <c r="AS432" s="78"/>
      <c r="AT432" s="79"/>
      <c r="AU432" s="219"/>
      <c r="AV432" s="78"/>
      <c r="AW432" s="79"/>
      <c r="AX432" s="220"/>
      <c r="AY432" s="79"/>
      <c r="AZ432" s="38"/>
      <c r="BA432" s="39"/>
      <c r="BB432" s="38"/>
      <c r="BC432" s="39"/>
      <c r="BD432" s="38"/>
      <c r="BE432" s="39"/>
      <c r="BF432" s="38"/>
      <c r="BG432" s="39"/>
      <c r="BH432" s="38"/>
      <c r="BI432" s="42"/>
      <c r="BJ432" s="43"/>
      <c r="BK432" s="42"/>
      <c r="BL432" s="43"/>
      <c r="BM432" s="42"/>
      <c r="BN432" s="43"/>
      <c r="BO432" s="42"/>
      <c r="BP432" s="43"/>
      <c r="BQ432" s="42"/>
      <c r="BR432" s="221"/>
      <c r="BS432" s="78"/>
      <c r="BT432" s="78"/>
      <c r="BU432" s="78"/>
      <c r="BV432" s="78"/>
      <c r="BW432" s="78"/>
      <c r="BX432" s="78"/>
      <c r="BY432" s="78"/>
      <c r="BZ432" s="78"/>
      <c r="CA432" s="78"/>
      <c r="CB432" s="78"/>
      <c r="CC432" s="78"/>
      <c r="CD432" s="78"/>
      <c r="CE432" s="79"/>
    </row>
    <row r="433" spans="1:83" ht="34.5" customHeight="1" x14ac:dyDescent="0.2">
      <c r="A433" s="29">
        <f t="shared" si="0"/>
        <v>422</v>
      </c>
      <c r="B433" s="222"/>
      <c r="C433" s="79"/>
      <c r="D433" s="223"/>
      <c r="E433" s="78"/>
      <c r="F433" s="78"/>
      <c r="G433" s="78"/>
      <c r="H433" s="79"/>
      <c r="I433" s="218"/>
      <c r="J433" s="78"/>
      <c r="K433" s="78"/>
      <c r="L433" s="78"/>
      <c r="M433" s="78"/>
      <c r="N433" s="78"/>
      <c r="O433" s="78"/>
      <c r="P433" s="79"/>
      <c r="Q433" s="217"/>
      <c r="R433" s="78"/>
      <c r="S433" s="78"/>
      <c r="T433" s="78"/>
      <c r="U433" s="78"/>
      <c r="V433" s="78"/>
      <c r="W433" s="78"/>
      <c r="X433" s="78"/>
      <c r="Y433" s="78"/>
      <c r="Z433" s="79"/>
      <c r="AA433" s="218"/>
      <c r="AB433" s="78"/>
      <c r="AC433" s="78"/>
      <c r="AD433" s="79"/>
      <c r="AE433" s="217"/>
      <c r="AF433" s="78"/>
      <c r="AG433" s="78"/>
      <c r="AH433" s="79"/>
      <c r="AI433" s="218"/>
      <c r="AJ433" s="78"/>
      <c r="AK433" s="78"/>
      <c r="AL433" s="78"/>
      <c r="AM433" s="78"/>
      <c r="AN433" s="79"/>
      <c r="AO433" s="217"/>
      <c r="AP433" s="78"/>
      <c r="AQ433" s="79"/>
      <c r="AR433" s="218"/>
      <c r="AS433" s="78"/>
      <c r="AT433" s="79"/>
      <c r="AU433" s="219"/>
      <c r="AV433" s="78"/>
      <c r="AW433" s="79"/>
      <c r="AX433" s="220"/>
      <c r="AY433" s="79"/>
      <c r="AZ433" s="38"/>
      <c r="BA433" s="39"/>
      <c r="BB433" s="38"/>
      <c r="BC433" s="39"/>
      <c r="BD433" s="38"/>
      <c r="BE433" s="39"/>
      <c r="BF433" s="38"/>
      <c r="BG433" s="39"/>
      <c r="BH433" s="38"/>
      <c r="BI433" s="42"/>
      <c r="BJ433" s="43"/>
      <c r="BK433" s="42"/>
      <c r="BL433" s="43"/>
      <c r="BM433" s="42"/>
      <c r="BN433" s="43"/>
      <c r="BO433" s="42"/>
      <c r="BP433" s="43"/>
      <c r="BQ433" s="42"/>
      <c r="BR433" s="221"/>
      <c r="BS433" s="78"/>
      <c r="BT433" s="78"/>
      <c r="BU433" s="78"/>
      <c r="BV433" s="78"/>
      <c r="BW433" s="78"/>
      <c r="BX433" s="78"/>
      <c r="BY433" s="78"/>
      <c r="BZ433" s="78"/>
      <c r="CA433" s="78"/>
      <c r="CB433" s="78"/>
      <c r="CC433" s="78"/>
      <c r="CD433" s="78"/>
      <c r="CE433" s="79"/>
    </row>
    <row r="434" spans="1:83" ht="34.5" customHeight="1" x14ac:dyDescent="0.2">
      <c r="A434" s="29">
        <f t="shared" si="0"/>
        <v>423</v>
      </c>
      <c r="B434" s="222"/>
      <c r="C434" s="79"/>
      <c r="D434" s="223"/>
      <c r="E434" s="78"/>
      <c r="F434" s="78"/>
      <c r="G434" s="78"/>
      <c r="H434" s="79"/>
      <c r="I434" s="218"/>
      <c r="J434" s="78"/>
      <c r="K434" s="78"/>
      <c r="L434" s="78"/>
      <c r="M434" s="78"/>
      <c r="N434" s="78"/>
      <c r="O434" s="78"/>
      <c r="P434" s="79"/>
      <c r="Q434" s="217"/>
      <c r="R434" s="78"/>
      <c r="S434" s="78"/>
      <c r="T434" s="78"/>
      <c r="U434" s="78"/>
      <c r="V434" s="78"/>
      <c r="W434" s="78"/>
      <c r="X434" s="78"/>
      <c r="Y434" s="78"/>
      <c r="Z434" s="79"/>
      <c r="AA434" s="218"/>
      <c r="AB434" s="78"/>
      <c r="AC434" s="78"/>
      <c r="AD434" s="79"/>
      <c r="AE434" s="217"/>
      <c r="AF434" s="78"/>
      <c r="AG434" s="78"/>
      <c r="AH434" s="79"/>
      <c r="AI434" s="218"/>
      <c r="AJ434" s="78"/>
      <c r="AK434" s="78"/>
      <c r="AL434" s="78"/>
      <c r="AM434" s="78"/>
      <c r="AN434" s="79"/>
      <c r="AO434" s="217"/>
      <c r="AP434" s="78"/>
      <c r="AQ434" s="79"/>
      <c r="AR434" s="218"/>
      <c r="AS434" s="78"/>
      <c r="AT434" s="79"/>
      <c r="AU434" s="219"/>
      <c r="AV434" s="78"/>
      <c r="AW434" s="79"/>
      <c r="AX434" s="220"/>
      <c r="AY434" s="79"/>
      <c r="AZ434" s="38"/>
      <c r="BA434" s="39"/>
      <c r="BB434" s="38"/>
      <c r="BC434" s="39"/>
      <c r="BD434" s="38"/>
      <c r="BE434" s="39"/>
      <c r="BF434" s="38"/>
      <c r="BG434" s="39"/>
      <c r="BH434" s="38"/>
      <c r="BI434" s="42"/>
      <c r="BJ434" s="43"/>
      <c r="BK434" s="42"/>
      <c r="BL434" s="43"/>
      <c r="BM434" s="42"/>
      <c r="BN434" s="43"/>
      <c r="BO434" s="42"/>
      <c r="BP434" s="43"/>
      <c r="BQ434" s="42"/>
      <c r="BR434" s="221"/>
      <c r="BS434" s="78"/>
      <c r="BT434" s="78"/>
      <c r="BU434" s="78"/>
      <c r="BV434" s="78"/>
      <c r="BW434" s="78"/>
      <c r="BX434" s="78"/>
      <c r="BY434" s="78"/>
      <c r="BZ434" s="78"/>
      <c r="CA434" s="78"/>
      <c r="CB434" s="78"/>
      <c r="CC434" s="78"/>
      <c r="CD434" s="78"/>
      <c r="CE434" s="79"/>
    </row>
    <row r="435" spans="1:83" ht="34.5" customHeight="1" x14ac:dyDescent="0.2">
      <c r="A435" s="29">
        <f t="shared" si="0"/>
        <v>424</v>
      </c>
      <c r="B435" s="222"/>
      <c r="C435" s="79"/>
      <c r="D435" s="223"/>
      <c r="E435" s="78"/>
      <c r="F435" s="78"/>
      <c r="G435" s="78"/>
      <c r="H435" s="79"/>
      <c r="I435" s="218"/>
      <c r="J435" s="78"/>
      <c r="K435" s="78"/>
      <c r="L435" s="78"/>
      <c r="M435" s="78"/>
      <c r="N435" s="78"/>
      <c r="O435" s="78"/>
      <c r="P435" s="79"/>
      <c r="Q435" s="217"/>
      <c r="R435" s="78"/>
      <c r="S435" s="78"/>
      <c r="T435" s="78"/>
      <c r="U435" s="78"/>
      <c r="V435" s="78"/>
      <c r="W435" s="78"/>
      <c r="X435" s="78"/>
      <c r="Y435" s="78"/>
      <c r="Z435" s="79"/>
      <c r="AA435" s="218"/>
      <c r="AB435" s="78"/>
      <c r="AC435" s="78"/>
      <c r="AD435" s="79"/>
      <c r="AE435" s="217"/>
      <c r="AF435" s="78"/>
      <c r="AG435" s="78"/>
      <c r="AH435" s="79"/>
      <c r="AI435" s="218"/>
      <c r="AJ435" s="78"/>
      <c r="AK435" s="78"/>
      <c r="AL435" s="78"/>
      <c r="AM435" s="78"/>
      <c r="AN435" s="79"/>
      <c r="AO435" s="217"/>
      <c r="AP435" s="78"/>
      <c r="AQ435" s="79"/>
      <c r="AR435" s="218"/>
      <c r="AS435" s="78"/>
      <c r="AT435" s="79"/>
      <c r="AU435" s="219"/>
      <c r="AV435" s="78"/>
      <c r="AW435" s="79"/>
      <c r="AX435" s="220"/>
      <c r="AY435" s="79"/>
      <c r="AZ435" s="38"/>
      <c r="BA435" s="39"/>
      <c r="BB435" s="38"/>
      <c r="BC435" s="39"/>
      <c r="BD435" s="38"/>
      <c r="BE435" s="39"/>
      <c r="BF435" s="38"/>
      <c r="BG435" s="39"/>
      <c r="BH435" s="38"/>
      <c r="BI435" s="42"/>
      <c r="BJ435" s="43"/>
      <c r="BK435" s="42"/>
      <c r="BL435" s="43"/>
      <c r="BM435" s="42"/>
      <c r="BN435" s="43"/>
      <c r="BO435" s="42"/>
      <c r="BP435" s="43"/>
      <c r="BQ435" s="42"/>
      <c r="BR435" s="221"/>
      <c r="BS435" s="78"/>
      <c r="BT435" s="78"/>
      <c r="BU435" s="78"/>
      <c r="BV435" s="78"/>
      <c r="BW435" s="78"/>
      <c r="BX435" s="78"/>
      <c r="BY435" s="78"/>
      <c r="BZ435" s="78"/>
      <c r="CA435" s="78"/>
      <c r="CB435" s="78"/>
      <c r="CC435" s="78"/>
      <c r="CD435" s="78"/>
      <c r="CE435" s="79"/>
    </row>
    <row r="436" spans="1:83" ht="34.5" customHeight="1" x14ac:dyDescent="0.2">
      <c r="A436" s="29">
        <f t="shared" si="0"/>
        <v>425</v>
      </c>
      <c r="B436" s="222"/>
      <c r="C436" s="79"/>
      <c r="D436" s="223"/>
      <c r="E436" s="78"/>
      <c r="F436" s="78"/>
      <c r="G436" s="78"/>
      <c r="H436" s="79"/>
      <c r="I436" s="218"/>
      <c r="J436" s="78"/>
      <c r="K436" s="78"/>
      <c r="L436" s="78"/>
      <c r="M436" s="78"/>
      <c r="N436" s="78"/>
      <c r="O436" s="78"/>
      <c r="P436" s="79"/>
      <c r="Q436" s="217"/>
      <c r="R436" s="78"/>
      <c r="S436" s="78"/>
      <c r="T436" s="78"/>
      <c r="U436" s="78"/>
      <c r="V436" s="78"/>
      <c r="W436" s="78"/>
      <c r="X436" s="78"/>
      <c r="Y436" s="78"/>
      <c r="Z436" s="79"/>
      <c r="AA436" s="218"/>
      <c r="AB436" s="78"/>
      <c r="AC436" s="78"/>
      <c r="AD436" s="79"/>
      <c r="AE436" s="217"/>
      <c r="AF436" s="78"/>
      <c r="AG436" s="78"/>
      <c r="AH436" s="79"/>
      <c r="AI436" s="218"/>
      <c r="AJ436" s="78"/>
      <c r="AK436" s="78"/>
      <c r="AL436" s="78"/>
      <c r="AM436" s="78"/>
      <c r="AN436" s="79"/>
      <c r="AO436" s="217"/>
      <c r="AP436" s="78"/>
      <c r="AQ436" s="79"/>
      <c r="AR436" s="218"/>
      <c r="AS436" s="78"/>
      <c r="AT436" s="79"/>
      <c r="AU436" s="219"/>
      <c r="AV436" s="78"/>
      <c r="AW436" s="79"/>
      <c r="AX436" s="220"/>
      <c r="AY436" s="79"/>
      <c r="AZ436" s="38"/>
      <c r="BA436" s="39"/>
      <c r="BB436" s="38"/>
      <c r="BC436" s="39"/>
      <c r="BD436" s="38"/>
      <c r="BE436" s="39"/>
      <c r="BF436" s="38"/>
      <c r="BG436" s="39"/>
      <c r="BH436" s="38"/>
      <c r="BI436" s="42"/>
      <c r="BJ436" s="43"/>
      <c r="BK436" s="42"/>
      <c r="BL436" s="43"/>
      <c r="BM436" s="42"/>
      <c r="BN436" s="43"/>
      <c r="BO436" s="42"/>
      <c r="BP436" s="43"/>
      <c r="BQ436" s="42"/>
      <c r="BR436" s="221"/>
      <c r="BS436" s="78"/>
      <c r="BT436" s="78"/>
      <c r="BU436" s="78"/>
      <c r="BV436" s="78"/>
      <c r="BW436" s="78"/>
      <c r="BX436" s="78"/>
      <c r="BY436" s="78"/>
      <c r="BZ436" s="78"/>
      <c r="CA436" s="78"/>
      <c r="CB436" s="78"/>
      <c r="CC436" s="78"/>
      <c r="CD436" s="78"/>
      <c r="CE436" s="79"/>
    </row>
    <row r="437" spans="1:83" ht="34.5" customHeight="1" x14ac:dyDescent="0.2">
      <c r="A437" s="29">
        <f t="shared" si="0"/>
        <v>426</v>
      </c>
      <c r="B437" s="222"/>
      <c r="C437" s="79"/>
      <c r="D437" s="223"/>
      <c r="E437" s="78"/>
      <c r="F437" s="78"/>
      <c r="G437" s="78"/>
      <c r="H437" s="79"/>
      <c r="I437" s="218"/>
      <c r="J437" s="78"/>
      <c r="K437" s="78"/>
      <c r="L437" s="78"/>
      <c r="M437" s="78"/>
      <c r="N437" s="78"/>
      <c r="O437" s="78"/>
      <c r="P437" s="79"/>
      <c r="Q437" s="217"/>
      <c r="R437" s="78"/>
      <c r="S437" s="78"/>
      <c r="T437" s="78"/>
      <c r="U437" s="78"/>
      <c r="V437" s="78"/>
      <c r="W437" s="78"/>
      <c r="X437" s="78"/>
      <c r="Y437" s="78"/>
      <c r="Z437" s="79"/>
      <c r="AA437" s="218"/>
      <c r="AB437" s="78"/>
      <c r="AC437" s="78"/>
      <c r="AD437" s="79"/>
      <c r="AE437" s="217"/>
      <c r="AF437" s="78"/>
      <c r="AG437" s="78"/>
      <c r="AH437" s="79"/>
      <c r="AI437" s="218"/>
      <c r="AJ437" s="78"/>
      <c r="AK437" s="78"/>
      <c r="AL437" s="78"/>
      <c r="AM437" s="78"/>
      <c r="AN437" s="79"/>
      <c r="AO437" s="217"/>
      <c r="AP437" s="78"/>
      <c r="AQ437" s="79"/>
      <c r="AR437" s="218"/>
      <c r="AS437" s="78"/>
      <c r="AT437" s="79"/>
      <c r="AU437" s="219"/>
      <c r="AV437" s="78"/>
      <c r="AW437" s="79"/>
      <c r="AX437" s="220"/>
      <c r="AY437" s="79"/>
      <c r="AZ437" s="38"/>
      <c r="BA437" s="39"/>
      <c r="BB437" s="38"/>
      <c r="BC437" s="39"/>
      <c r="BD437" s="38"/>
      <c r="BE437" s="39"/>
      <c r="BF437" s="38"/>
      <c r="BG437" s="39"/>
      <c r="BH437" s="38"/>
      <c r="BI437" s="42"/>
      <c r="BJ437" s="43"/>
      <c r="BK437" s="42"/>
      <c r="BL437" s="43"/>
      <c r="BM437" s="42"/>
      <c r="BN437" s="43"/>
      <c r="BO437" s="42"/>
      <c r="BP437" s="43"/>
      <c r="BQ437" s="42"/>
      <c r="BR437" s="221"/>
      <c r="BS437" s="78"/>
      <c r="BT437" s="78"/>
      <c r="BU437" s="78"/>
      <c r="BV437" s="78"/>
      <c r="BW437" s="78"/>
      <c r="BX437" s="78"/>
      <c r="BY437" s="78"/>
      <c r="BZ437" s="78"/>
      <c r="CA437" s="78"/>
      <c r="CB437" s="78"/>
      <c r="CC437" s="78"/>
      <c r="CD437" s="78"/>
      <c r="CE437" s="79"/>
    </row>
    <row r="438" spans="1:83" ht="34.5" customHeight="1" x14ac:dyDescent="0.2">
      <c r="A438" s="29">
        <f t="shared" si="0"/>
        <v>427</v>
      </c>
      <c r="B438" s="222"/>
      <c r="C438" s="79"/>
      <c r="D438" s="223"/>
      <c r="E438" s="78"/>
      <c r="F438" s="78"/>
      <c r="G438" s="78"/>
      <c r="H438" s="79"/>
      <c r="I438" s="218"/>
      <c r="J438" s="78"/>
      <c r="K438" s="78"/>
      <c r="L438" s="78"/>
      <c r="M438" s="78"/>
      <c r="N438" s="78"/>
      <c r="O438" s="78"/>
      <c r="P438" s="79"/>
      <c r="Q438" s="217"/>
      <c r="R438" s="78"/>
      <c r="S438" s="78"/>
      <c r="T438" s="78"/>
      <c r="U438" s="78"/>
      <c r="V438" s="78"/>
      <c r="W438" s="78"/>
      <c r="X438" s="78"/>
      <c r="Y438" s="78"/>
      <c r="Z438" s="79"/>
      <c r="AA438" s="218"/>
      <c r="AB438" s="78"/>
      <c r="AC438" s="78"/>
      <c r="AD438" s="79"/>
      <c r="AE438" s="217"/>
      <c r="AF438" s="78"/>
      <c r="AG438" s="78"/>
      <c r="AH438" s="79"/>
      <c r="AI438" s="218"/>
      <c r="AJ438" s="78"/>
      <c r="AK438" s="78"/>
      <c r="AL438" s="78"/>
      <c r="AM438" s="78"/>
      <c r="AN438" s="79"/>
      <c r="AO438" s="217"/>
      <c r="AP438" s="78"/>
      <c r="AQ438" s="79"/>
      <c r="AR438" s="218"/>
      <c r="AS438" s="78"/>
      <c r="AT438" s="79"/>
      <c r="AU438" s="219"/>
      <c r="AV438" s="78"/>
      <c r="AW438" s="79"/>
      <c r="AX438" s="220"/>
      <c r="AY438" s="79"/>
      <c r="AZ438" s="38"/>
      <c r="BA438" s="39"/>
      <c r="BB438" s="38"/>
      <c r="BC438" s="39"/>
      <c r="BD438" s="38"/>
      <c r="BE438" s="39"/>
      <c r="BF438" s="38"/>
      <c r="BG438" s="39"/>
      <c r="BH438" s="38"/>
      <c r="BI438" s="42"/>
      <c r="BJ438" s="43"/>
      <c r="BK438" s="42"/>
      <c r="BL438" s="43"/>
      <c r="BM438" s="42"/>
      <c r="BN438" s="43"/>
      <c r="BO438" s="42"/>
      <c r="BP438" s="43"/>
      <c r="BQ438" s="42"/>
      <c r="BR438" s="221"/>
      <c r="BS438" s="78"/>
      <c r="BT438" s="78"/>
      <c r="BU438" s="78"/>
      <c r="BV438" s="78"/>
      <c r="BW438" s="78"/>
      <c r="BX438" s="78"/>
      <c r="BY438" s="78"/>
      <c r="BZ438" s="78"/>
      <c r="CA438" s="78"/>
      <c r="CB438" s="78"/>
      <c r="CC438" s="78"/>
      <c r="CD438" s="78"/>
      <c r="CE438" s="79"/>
    </row>
    <row r="439" spans="1:83" ht="34.5" customHeight="1" x14ac:dyDescent="0.2">
      <c r="A439" s="29">
        <f t="shared" si="0"/>
        <v>428</v>
      </c>
      <c r="B439" s="222"/>
      <c r="C439" s="79"/>
      <c r="D439" s="223"/>
      <c r="E439" s="78"/>
      <c r="F439" s="78"/>
      <c r="G439" s="78"/>
      <c r="H439" s="79"/>
      <c r="I439" s="218"/>
      <c r="J439" s="78"/>
      <c r="K439" s="78"/>
      <c r="L439" s="78"/>
      <c r="M439" s="78"/>
      <c r="N439" s="78"/>
      <c r="O439" s="78"/>
      <c r="P439" s="79"/>
      <c r="Q439" s="217"/>
      <c r="R439" s="78"/>
      <c r="S439" s="78"/>
      <c r="T439" s="78"/>
      <c r="U439" s="78"/>
      <c r="V439" s="78"/>
      <c r="W439" s="78"/>
      <c r="X439" s="78"/>
      <c r="Y439" s="78"/>
      <c r="Z439" s="79"/>
      <c r="AA439" s="218"/>
      <c r="AB439" s="78"/>
      <c r="AC439" s="78"/>
      <c r="AD439" s="79"/>
      <c r="AE439" s="217"/>
      <c r="AF439" s="78"/>
      <c r="AG439" s="78"/>
      <c r="AH439" s="79"/>
      <c r="AI439" s="218"/>
      <c r="AJ439" s="78"/>
      <c r="AK439" s="78"/>
      <c r="AL439" s="78"/>
      <c r="AM439" s="78"/>
      <c r="AN439" s="79"/>
      <c r="AO439" s="217"/>
      <c r="AP439" s="78"/>
      <c r="AQ439" s="79"/>
      <c r="AR439" s="218"/>
      <c r="AS439" s="78"/>
      <c r="AT439" s="79"/>
      <c r="AU439" s="219"/>
      <c r="AV439" s="78"/>
      <c r="AW439" s="79"/>
      <c r="AX439" s="220"/>
      <c r="AY439" s="79"/>
      <c r="AZ439" s="38"/>
      <c r="BA439" s="39"/>
      <c r="BB439" s="38"/>
      <c r="BC439" s="39"/>
      <c r="BD439" s="38"/>
      <c r="BE439" s="39"/>
      <c r="BF439" s="38"/>
      <c r="BG439" s="39"/>
      <c r="BH439" s="38"/>
      <c r="BI439" s="42"/>
      <c r="BJ439" s="43"/>
      <c r="BK439" s="42"/>
      <c r="BL439" s="43"/>
      <c r="BM439" s="42"/>
      <c r="BN439" s="43"/>
      <c r="BO439" s="42"/>
      <c r="BP439" s="43"/>
      <c r="BQ439" s="42"/>
      <c r="BR439" s="221"/>
      <c r="BS439" s="78"/>
      <c r="BT439" s="78"/>
      <c r="BU439" s="78"/>
      <c r="BV439" s="78"/>
      <c r="BW439" s="78"/>
      <c r="BX439" s="78"/>
      <c r="BY439" s="78"/>
      <c r="BZ439" s="78"/>
      <c r="CA439" s="78"/>
      <c r="CB439" s="78"/>
      <c r="CC439" s="78"/>
      <c r="CD439" s="78"/>
      <c r="CE439" s="79"/>
    </row>
    <row r="440" spans="1:83" ht="34.5" customHeight="1" x14ac:dyDescent="0.2">
      <c r="A440" s="29">
        <f t="shared" si="0"/>
        <v>429</v>
      </c>
      <c r="B440" s="222"/>
      <c r="C440" s="79"/>
      <c r="D440" s="223"/>
      <c r="E440" s="78"/>
      <c r="F440" s="78"/>
      <c r="G440" s="78"/>
      <c r="H440" s="79"/>
      <c r="I440" s="218"/>
      <c r="J440" s="78"/>
      <c r="K440" s="78"/>
      <c r="L440" s="78"/>
      <c r="M440" s="78"/>
      <c r="N440" s="78"/>
      <c r="O440" s="78"/>
      <c r="P440" s="79"/>
      <c r="Q440" s="217"/>
      <c r="R440" s="78"/>
      <c r="S440" s="78"/>
      <c r="T440" s="78"/>
      <c r="U440" s="78"/>
      <c r="V440" s="78"/>
      <c r="W440" s="78"/>
      <c r="X440" s="78"/>
      <c r="Y440" s="78"/>
      <c r="Z440" s="79"/>
      <c r="AA440" s="218"/>
      <c r="AB440" s="78"/>
      <c r="AC440" s="78"/>
      <c r="AD440" s="79"/>
      <c r="AE440" s="217"/>
      <c r="AF440" s="78"/>
      <c r="AG440" s="78"/>
      <c r="AH440" s="79"/>
      <c r="AI440" s="218"/>
      <c r="AJ440" s="78"/>
      <c r="AK440" s="78"/>
      <c r="AL440" s="78"/>
      <c r="AM440" s="78"/>
      <c r="AN440" s="79"/>
      <c r="AO440" s="217"/>
      <c r="AP440" s="78"/>
      <c r="AQ440" s="79"/>
      <c r="AR440" s="218"/>
      <c r="AS440" s="78"/>
      <c r="AT440" s="79"/>
      <c r="AU440" s="219"/>
      <c r="AV440" s="78"/>
      <c r="AW440" s="79"/>
      <c r="AX440" s="220"/>
      <c r="AY440" s="79"/>
      <c r="AZ440" s="38"/>
      <c r="BA440" s="39"/>
      <c r="BB440" s="38"/>
      <c r="BC440" s="39"/>
      <c r="BD440" s="38"/>
      <c r="BE440" s="39"/>
      <c r="BF440" s="38"/>
      <c r="BG440" s="39"/>
      <c r="BH440" s="38"/>
      <c r="BI440" s="42"/>
      <c r="BJ440" s="43"/>
      <c r="BK440" s="42"/>
      <c r="BL440" s="43"/>
      <c r="BM440" s="42"/>
      <c r="BN440" s="43"/>
      <c r="BO440" s="42"/>
      <c r="BP440" s="43"/>
      <c r="BQ440" s="42"/>
      <c r="BR440" s="221"/>
      <c r="BS440" s="78"/>
      <c r="BT440" s="78"/>
      <c r="BU440" s="78"/>
      <c r="BV440" s="78"/>
      <c r="BW440" s="78"/>
      <c r="BX440" s="78"/>
      <c r="BY440" s="78"/>
      <c r="BZ440" s="78"/>
      <c r="CA440" s="78"/>
      <c r="CB440" s="78"/>
      <c r="CC440" s="78"/>
      <c r="CD440" s="78"/>
      <c r="CE440" s="79"/>
    </row>
    <row r="441" spans="1:83" ht="34.5" customHeight="1" x14ac:dyDescent="0.2">
      <c r="A441" s="29">
        <f t="shared" si="0"/>
        <v>430</v>
      </c>
      <c r="B441" s="222"/>
      <c r="C441" s="79"/>
      <c r="D441" s="223"/>
      <c r="E441" s="78"/>
      <c r="F441" s="78"/>
      <c r="G441" s="78"/>
      <c r="H441" s="79"/>
      <c r="I441" s="218"/>
      <c r="J441" s="78"/>
      <c r="K441" s="78"/>
      <c r="L441" s="78"/>
      <c r="M441" s="78"/>
      <c r="N441" s="78"/>
      <c r="O441" s="78"/>
      <c r="P441" s="79"/>
      <c r="Q441" s="217"/>
      <c r="R441" s="78"/>
      <c r="S441" s="78"/>
      <c r="T441" s="78"/>
      <c r="U441" s="78"/>
      <c r="V441" s="78"/>
      <c r="W441" s="78"/>
      <c r="X441" s="78"/>
      <c r="Y441" s="78"/>
      <c r="Z441" s="79"/>
      <c r="AA441" s="218"/>
      <c r="AB441" s="78"/>
      <c r="AC441" s="78"/>
      <c r="AD441" s="79"/>
      <c r="AE441" s="217"/>
      <c r="AF441" s="78"/>
      <c r="AG441" s="78"/>
      <c r="AH441" s="79"/>
      <c r="AI441" s="218"/>
      <c r="AJ441" s="78"/>
      <c r="AK441" s="78"/>
      <c r="AL441" s="78"/>
      <c r="AM441" s="78"/>
      <c r="AN441" s="79"/>
      <c r="AO441" s="217"/>
      <c r="AP441" s="78"/>
      <c r="AQ441" s="79"/>
      <c r="AR441" s="218"/>
      <c r="AS441" s="78"/>
      <c r="AT441" s="79"/>
      <c r="AU441" s="219"/>
      <c r="AV441" s="78"/>
      <c r="AW441" s="79"/>
      <c r="AX441" s="220"/>
      <c r="AY441" s="79"/>
      <c r="AZ441" s="38"/>
      <c r="BA441" s="39"/>
      <c r="BB441" s="38"/>
      <c r="BC441" s="39"/>
      <c r="BD441" s="38"/>
      <c r="BE441" s="39"/>
      <c r="BF441" s="38"/>
      <c r="BG441" s="39"/>
      <c r="BH441" s="38"/>
      <c r="BI441" s="42"/>
      <c r="BJ441" s="43"/>
      <c r="BK441" s="42"/>
      <c r="BL441" s="43"/>
      <c r="BM441" s="42"/>
      <c r="BN441" s="43"/>
      <c r="BO441" s="42"/>
      <c r="BP441" s="43"/>
      <c r="BQ441" s="42"/>
      <c r="BR441" s="221"/>
      <c r="BS441" s="78"/>
      <c r="BT441" s="78"/>
      <c r="BU441" s="78"/>
      <c r="BV441" s="78"/>
      <c r="BW441" s="78"/>
      <c r="BX441" s="78"/>
      <c r="BY441" s="78"/>
      <c r="BZ441" s="78"/>
      <c r="CA441" s="78"/>
      <c r="CB441" s="78"/>
      <c r="CC441" s="78"/>
      <c r="CD441" s="78"/>
      <c r="CE441" s="79"/>
    </row>
    <row r="442" spans="1:83" ht="34.5" customHeight="1" x14ac:dyDescent="0.2">
      <c r="A442" s="29">
        <f t="shared" si="0"/>
        <v>431</v>
      </c>
      <c r="B442" s="222"/>
      <c r="C442" s="79"/>
      <c r="D442" s="223"/>
      <c r="E442" s="78"/>
      <c r="F442" s="78"/>
      <c r="G442" s="78"/>
      <c r="H442" s="79"/>
      <c r="I442" s="218"/>
      <c r="J442" s="78"/>
      <c r="K442" s="78"/>
      <c r="L442" s="78"/>
      <c r="M442" s="78"/>
      <c r="N442" s="78"/>
      <c r="O442" s="78"/>
      <c r="P442" s="79"/>
      <c r="Q442" s="217"/>
      <c r="R442" s="78"/>
      <c r="S442" s="78"/>
      <c r="T442" s="78"/>
      <c r="U442" s="78"/>
      <c r="V442" s="78"/>
      <c r="W442" s="78"/>
      <c r="X442" s="78"/>
      <c r="Y442" s="78"/>
      <c r="Z442" s="79"/>
      <c r="AA442" s="218"/>
      <c r="AB442" s="78"/>
      <c r="AC442" s="78"/>
      <c r="AD442" s="79"/>
      <c r="AE442" s="217"/>
      <c r="AF442" s="78"/>
      <c r="AG442" s="78"/>
      <c r="AH442" s="79"/>
      <c r="AI442" s="218"/>
      <c r="AJ442" s="78"/>
      <c r="AK442" s="78"/>
      <c r="AL442" s="78"/>
      <c r="AM442" s="78"/>
      <c r="AN442" s="79"/>
      <c r="AO442" s="217"/>
      <c r="AP442" s="78"/>
      <c r="AQ442" s="79"/>
      <c r="AR442" s="218"/>
      <c r="AS442" s="78"/>
      <c r="AT442" s="79"/>
      <c r="AU442" s="219"/>
      <c r="AV442" s="78"/>
      <c r="AW442" s="79"/>
      <c r="AX442" s="220"/>
      <c r="AY442" s="79"/>
      <c r="AZ442" s="38"/>
      <c r="BA442" s="39"/>
      <c r="BB442" s="38"/>
      <c r="BC442" s="39"/>
      <c r="BD442" s="38"/>
      <c r="BE442" s="39"/>
      <c r="BF442" s="38"/>
      <c r="BG442" s="39"/>
      <c r="BH442" s="38"/>
      <c r="BI442" s="42"/>
      <c r="BJ442" s="43"/>
      <c r="BK442" s="42"/>
      <c r="BL442" s="43"/>
      <c r="BM442" s="42"/>
      <c r="BN442" s="43"/>
      <c r="BO442" s="42"/>
      <c r="BP442" s="43"/>
      <c r="BQ442" s="42"/>
      <c r="BR442" s="221"/>
      <c r="BS442" s="78"/>
      <c r="BT442" s="78"/>
      <c r="BU442" s="78"/>
      <c r="BV442" s="78"/>
      <c r="BW442" s="78"/>
      <c r="BX442" s="78"/>
      <c r="BY442" s="78"/>
      <c r="BZ442" s="78"/>
      <c r="CA442" s="78"/>
      <c r="CB442" s="78"/>
      <c r="CC442" s="78"/>
      <c r="CD442" s="78"/>
      <c r="CE442" s="79"/>
    </row>
    <row r="443" spans="1:83" ht="34.5" customHeight="1" x14ac:dyDescent="0.2">
      <c r="A443" s="29">
        <f t="shared" si="0"/>
        <v>432</v>
      </c>
      <c r="B443" s="222"/>
      <c r="C443" s="79"/>
      <c r="D443" s="223"/>
      <c r="E443" s="78"/>
      <c r="F443" s="78"/>
      <c r="G443" s="78"/>
      <c r="H443" s="79"/>
      <c r="I443" s="218"/>
      <c r="J443" s="78"/>
      <c r="K443" s="78"/>
      <c r="L443" s="78"/>
      <c r="M443" s="78"/>
      <c r="N443" s="78"/>
      <c r="O443" s="78"/>
      <c r="P443" s="79"/>
      <c r="Q443" s="217"/>
      <c r="R443" s="78"/>
      <c r="S443" s="78"/>
      <c r="T443" s="78"/>
      <c r="U443" s="78"/>
      <c r="V443" s="78"/>
      <c r="W443" s="78"/>
      <c r="X443" s="78"/>
      <c r="Y443" s="78"/>
      <c r="Z443" s="79"/>
      <c r="AA443" s="218"/>
      <c r="AB443" s="78"/>
      <c r="AC443" s="78"/>
      <c r="AD443" s="79"/>
      <c r="AE443" s="217"/>
      <c r="AF443" s="78"/>
      <c r="AG443" s="78"/>
      <c r="AH443" s="79"/>
      <c r="AI443" s="218"/>
      <c r="AJ443" s="78"/>
      <c r="AK443" s="78"/>
      <c r="AL443" s="78"/>
      <c r="AM443" s="78"/>
      <c r="AN443" s="79"/>
      <c r="AO443" s="217"/>
      <c r="AP443" s="78"/>
      <c r="AQ443" s="79"/>
      <c r="AR443" s="218"/>
      <c r="AS443" s="78"/>
      <c r="AT443" s="79"/>
      <c r="AU443" s="219"/>
      <c r="AV443" s="78"/>
      <c r="AW443" s="79"/>
      <c r="AX443" s="220"/>
      <c r="AY443" s="79"/>
      <c r="AZ443" s="38"/>
      <c r="BA443" s="39"/>
      <c r="BB443" s="38"/>
      <c r="BC443" s="39"/>
      <c r="BD443" s="38"/>
      <c r="BE443" s="39"/>
      <c r="BF443" s="38"/>
      <c r="BG443" s="39"/>
      <c r="BH443" s="38"/>
      <c r="BI443" s="42"/>
      <c r="BJ443" s="43"/>
      <c r="BK443" s="42"/>
      <c r="BL443" s="43"/>
      <c r="BM443" s="42"/>
      <c r="BN443" s="43"/>
      <c r="BO443" s="42"/>
      <c r="BP443" s="43"/>
      <c r="BQ443" s="42"/>
      <c r="BR443" s="221"/>
      <c r="BS443" s="78"/>
      <c r="BT443" s="78"/>
      <c r="BU443" s="78"/>
      <c r="BV443" s="78"/>
      <c r="BW443" s="78"/>
      <c r="BX443" s="78"/>
      <c r="BY443" s="78"/>
      <c r="BZ443" s="78"/>
      <c r="CA443" s="78"/>
      <c r="CB443" s="78"/>
      <c r="CC443" s="78"/>
      <c r="CD443" s="78"/>
      <c r="CE443" s="79"/>
    </row>
    <row r="444" spans="1:83" ht="34.5" customHeight="1" x14ac:dyDescent="0.2">
      <c r="A444" s="29">
        <f t="shared" si="0"/>
        <v>433</v>
      </c>
      <c r="B444" s="222"/>
      <c r="C444" s="79"/>
      <c r="D444" s="223"/>
      <c r="E444" s="78"/>
      <c r="F444" s="78"/>
      <c r="G444" s="78"/>
      <c r="H444" s="79"/>
      <c r="I444" s="218"/>
      <c r="J444" s="78"/>
      <c r="K444" s="78"/>
      <c r="L444" s="78"/>
      <c r="M444" s="78"/>
      <c r="N444" s="78"/>
      <c r="O444" s="78"/>
      <c r="P444" s="79"/>
      <c r="Q444" s="217"/>
      <c r="R444" s="78"/>
      <c r="S444" s="78"/>
      <c r="T444" s="78"/>
      <c r="U444" s="78"/>
      <c r="V444" s="78"/>
      <c r="W444" s="78"/>
      <c r="X444" s="78"/>
      <c r="Y444" s="78"/>
      <c r="Z444" s="79"/>
      <c r="AA444" s="218"/>
      <c r="AB444" s="78"/>
      <c r="AC444" s="78"/>
      <c r="AD444" s="79"/>
      <c r="AE444" s="217"/>
      <c r="AF444" s="78"/>
      <c r="AG444" s="78"/>
      <c r="AH444" s="79"/>
      <c r="AI444" s="218"/>
      <c r="AJ444" s="78"/>
      <c r="AK444" s="78"/>
      <c r="AL444" s="78"/>
      <c r="AM444" s="78"/>
      <c r="AN444" s="79"/>
      <c r="AO444" s="217"/>
      <c r="AP444" s="78"/>
      <c r="AQ444" s="79"/>
      <c r="AR444" s="218"/>
      <c r="AS444" s="78"/>
      <c r="AT444" s="79"/>
      <c r="AU444" s="219"/>
      <c r="AV444" s="78"/>
      <c r="AW444" s="79"/>
      <c r="AX444" s="220"/>
      <c r="AY444" s="79"/>
      <c r="AZ444" s="38"/>
      <c r="BA444" s="39"/>
      <c r="BB444" s="38"/>
      <c r="BC444" s="39"/>
      <c r="BD444" s="38"/>
      <c r="BE444" s="39"/>
      <c r="BF444" s="38"/>
      <c r="BG444" s="39"/>
      <c r="BH444" s="38"/>
      <c r="BI444" s="42"/>
      <c r="BJ444" s="43"/>
      <c r="BK444" s="42"/>
      <c r="BL444" s="43"/>
      <c r="BM444" s="42"/>
      <c r="BN444" s="43"/>
      <c r="BO444" s="42"/>
      <c r="BP444" s="43"/>
      <c r="BQ444" s="42"/>
      <c r="BR444" s="221"/>
      <c r="BS444" s="78"/>
      <c r="BT444" s="78"/>
      <c r="BU444" s="78"/>
      <c r="BV444" s="78"/>
      <c r="BW444" s="78"/>
      <c r="BX444" s="78"/>
      <c r="BY444" s="78"/>
      <c r="BZ444" s="78"/>
      <c r="CA444" s="78"/>
      <c r="CB444" s="78"/>
      <c r="CC444" s="78"/>
      <c r="CD444" s="78"/>
      <c r="CE444" s="79"/>
    </row>
    <row r="445" spans="1:83" ht="34.5" customHeight="1" x14ac:dyDescent="0.2">
      <c r="A445" s="29">
        <f t="shared" si="0"/>
        <v>434</v>
      </c>
      <c r="B445" s="222"/>
      <c r="C445" s="79"/>
      <c r="D445" s="223"/>
      <c r="E445" s="78"/>
      <c r="F445" s="78"/>
      <c r="G445" s="78"/>
      <c r="H445" s="79"/>
      <c r="I445" s="218"/>
      <c r="J445" s="78"/>
      <c r="K445" s="78"/>
      <c r="L445" s="78"/>
      <c r="M445" s="78"/>
      <c r="N445" s="78"/>
      <c r="O445" s="78"/>
      <c r="P445" s="79"/>
      <c r="Q445" s="217"/>
      <c r="R445" s="78"/>
      <c r="S445" s="78"/>
      <c r="T445" s="78"/>
      <c r="U445" s="78"/>
      <c r="V445" s="78"/>
      <c r="W445" s="78"/>
      <c r="X445" s="78"/>
      <c r="Y445" s="78"/>
      <c r="Z445" s="79"/>
      <c r="AA445" s="218"/>
      <c r="AB445" s="78"/>
      <c r="AC445" s="78"/>
      <c r="AD445" s="79"/>
      <c r="AE445" s="217"/>
      <c r="AF445" s="78"/>
      <c r="AG445" s="78"/>
      <c r="AH445" s="79"/>
      <c r="AI445" s="218"/>
      <c r="AJ445" s="78"/>
      <c r="AK445" s="78"/>
      <c r="AL445" s="78"/>
      <c r="AM445" s="78"/>
      <c r="AN445" s="79"/>
      <c r="AO445" s="217"/>
      <c r="AP445" s="78"/>
      <c r="AQ445" s="79"/>
      <c r="AR445" s="218"/>
      <c r="AS445" s="78"/>
      <c r="AT445" s="79"/>
      <c r="AU445" s="219"/>
      <c r="AV445" s="78"/>
      <c r="AW445" s="79"/>
      <c r="AX445" s="220"/>
      <c r="AY445" s="79"/>
      <c r="AZ445" s="38"/>
      <c r="BA445" s="39"/>
      <c r="BB445" s="38"/>
      <c r="BC445" s="39"/>
      <c r="BD445" s="38"/>
      <c r="BE445" s="39"/>
      <c r="BF445" s="38"/>
      <c r="BG445" s="39"/>
      <c r="BH445" s="38"/>
      <c r="BI445" s="42"/>
      <c r="BJ445" s="43"/>
      <c r="BK445" s="42"/>
      <c r="BL445" s="43"/>
      <c r="BM445" s="42"/>
      <c r="BN445" s="43"/>
      <c r="BO445" s="42"/>
      <c r="BP445" s="43"/>
      <c r="BQ445" s="42"/>
      <c r="BR445" s="221"/>
      <c r="BS445" s="78"/>
      <c r="BT445" s="78"/>
      <c r="BU445" s="78"/>
      <c r="BV445" s="78"/>
      <c r="BW445" s="78"/>
      <c r="BX445" s="78"/>
      <c r="BY445" s="78"/>
      <c r="BZ445" s="78"/>
      <c r="CA445" s="78"/>
      <c r="CB445" s="78"/>
      <c r="CC445" s="78"/>
      <c r="CD445" s="78"/>
      <c r="CE445" s="79"/>
    </row>
    <row r="446" spans="1:83" ht="34.5" customHeight="1" x14ac:dyDescent="0.2">
      <c r="A446" s="29">
        <f t="shared" si="0"/>
        <v>435</v>
      </c>
      <c r="B446" s="222"/>
      <c r="C446" s="79"/>
      <c r="D446" s="223"/>
      <c r="E446" s="78"/>
      <c r="F446" s="78"/>
      <c r="G446" s="78"/>
      <c r="H446" s="79"/>
      <c r="I446" s="218"/>
      <c r="J446" s="78"/>
      <c r="K446" s="78"/>
      <c r="L446" s="78"/>
      <c r="M446" s="78"/>
      <c r="N446" s="78"/>
      <c r="O446" s="78"/>
      <c r="P446" s="79"/>
      <c r="Q446" s="217"/>
      <c r="R446" s="78"/>
      <c r="S446" s="78"/>
      <c r="T446" s="78"/>
      <c r="U446" s="78"/>
      <c r="V446" s="78"/>
      <c r="W446" s="78"/>
      <c r="X446" s="78"/>
      <c r="Y446" s="78"/>
      <c r="Z446" s="79"/>
      <c r="AA446" s="218"/>
      <c r="AB446" s="78"/>
      <c r="AC446" s="78"/>
      <c r="AD446" s="79"/>
      <c r="AE446" s="217"/>
      <c r="AF446" s="78"/>
      <c r="AG446" s="78"/>
      <c r="AH446" s="79"/>
      <c r="AI446" s="218"/>
      <c r="AJ446" s="78"/>
      <c r="AK446" s="78"/>
      <c r="AL446" s="78"/>
      <c r="AM446" s="78"/>
      <c r="AN446" s="79"/>
      <c r="AO446" s="217"/>
      <c r="AP446" s="78"/>
      <c r="AQ446" s="79"/>
      <c r="AR446" s="218"/>
      <c r="AS446" s="78"/>
      <c r="AT446" s="79"/>
      <c r="AU446" s="219"/>
      <c r="AV446" s="78"/>
      <c r="AW446" s="79"/>
      <c r="AX446" s="220"/>
      <c r="AY446" s="79"/>
      <c r="AZ446" s="38"/>
      <c r="BA446" s="39"/>
      <c r="BB446" s="38"/>
      <c r="BC446" s="39"/>
      <c r="BD446" s="38"/>
      <c r="BE446" s="39"/>
      <c r="BF446" s="38"/>
      <c r="BG446" s="39"/>
      <c r="BH446" s="38"/>
      <c r="BI446" s="42"/>
      <c r="BJ446" s="43"/>
      <c r="BK446" s="42"/>
      <c r="BL446" s="43"/>
      <c r="BM446" s="42"/>
      <c r="BN446" s="43"/>
      <c r="BO446" s="42"/>
      <c r="BP446" s="43"/>
      <c r="BQ446" s="42"/>
      <c r="BR446" s="221"/>
      <c r="BS446" s="78"/>
      <c r="BT446" s="78"/>
      <c r="BU446" s="78"/>
      <c r="BV446" s="78"/>
      <c r="BW446" s="78"/>
      <c r="BX446" s="78"/>
      <c r="BY446" s="78"/>
      <c r="BZ446" s="78"/>
      <c r="CA446" s="78"/>
      <c r="CB446" s="78"/>
      <c r="CC446" s="78"/>
      <c r="CD446" s="78"/>
      <c r="CE446" s="79"/>
    </row>
    <row r="447" spans="1:83" ht="34.5" customHeight="1" x14ac:dyDescent="0.2">
      <c r="A447" s="29">
        <f t="shared" si="0"/>
        <v>436</v>
      </c>
      <c r="B447" s="222"/>
      <c r="C447" s="79"/>
      <c r="D447" s="223"/>
      <c r="E447" s="78"/>
      <c r="F447" s="78"/>
      <c r="G447" s="78"/>
      <c r="H447" s="79"/>
      <c r="I447" s="218"/>
      <c r="J447" s="78"/>
      <c r="K447" s="78"/>
      <c r="L447" s="78"/>
      <c r="M447" s="78"/>
      <c r="N447" s="78"/>
      <c r="O447" s="78"/>
      <c r="P447" s="79"/>
      <c r="Q447" s="217"/>
      <c r="R447" s="78"/>
      <c r="S447" s="78"/>
      <c r="T447" s="78"/>
      <c r="U447" s="78"/>
      <c r="V447" s="78"/>
      <c r="W447" s="78"/>
      <c r="X447" s="78"/>
      <c r="Y447" s="78"/>
      <c r="Z447" s="79"/>
      <c r="AA447" s="218"/>
      <c r="AB447" s="78"/>
      <c r="AC447" s="78"/>
      <c r="AD447" s="79"/>
      <c r="AE447" s="217"/>
      <c r="AF447" s="78"/>
      <c r="AG447" s="78"/>
      <c r="AH447" s="79"/>
      <c r="AI447" s="218"/>
      <c r="AJ447" s="78"/>
      <c r="AK447" s="78"/>
      <c r="AL447" s="78"/>
      <c r="AM447" s="78"/>
      <c r="AN447" s="79"/>
      <c r="AO447" s="217"/>
      <c r="AP447" s="78"/>
      <c r="AQ447" s="79"/>
      <c r="AR447" s="218"/>
      <c r="AS447" s="78"/>
      <c r="AT447" s="79"/>
      <c r="AU447" s="219"/>
      <c r="AV447" s="78"/>
      <c r="AW447" s="79"/>
      <c r="AX447" s="220"/>
      <c r="AY447" s="79"/>
      <c r="AZ447" s="38"/>
      <c r="BA447" s="39"/>
      <c r="BB447" s="38"/>
      <c r="BC447" s="39"/>
      <c r="BD447" s="38"/>
      <c r="BE447" s="39"/>
      <c r="BF447" s="38"/>
      <c r="BG447" s="39"/>
      <c r="BH447" s="38"/>
      <c r="BI447" s="42"/>
      <c r="BJ447" s="43"/>
      <c r="BK447" s="42"/>
      <c r="BL447" s="43"/>
      <c r="BM447" s="42"/>
      <c r="BN447" s="43"/>
      <c r="BO447" s="42"/>
      <c r="BP447" s="43"/>
      <c r="BQ447" s="42"/>
      <c r="BR447" s="221"/>
      <c r="BS447" s="78"/>
      <c r="BT447" s="78"/>
      <c r="BU447" s="78"/>
      <c r="BV447" s="78"/>
      <c r="BW447" s="78"/>
      <c r="BX447" s="78"/>
      <c r="BY447" s="78"/>
      <c r="BZ447" s="78"/>
      <c r="CA447" s="78"/>
      <c r="CB447" s="78"/>
      <c r="CC447" s="78"/>
      <c r="CD447" s="78"/>
      <c r="CE447" s="79"/>
    </row>
    <row r="448" spans="1:83" ht="34.5" customHeight="1" x14ac:dyDescent="0.2">
      <c r="A448" s="29">
        <f t="shared" si="0"/>
        <v>437</v>
      </c>
      <c r="B448" s="222"/>
      <c r="C448" s="79"/>
      <c r="D448" s="223"/>
      <c r="E448" s="78"/>
      <c r="F448" s="78"/>
      <c r="G448" s="78"/>
      <c r="H448" s="79"/>
      <c r="I448" s="218"/>
      <c r="J448" s="78"/>
      <c r="K448" s="78"/>
      <c r="L448" s="78"/>
      <c r="M448" s="78"/>
      <c r="N448" s="78"/>
      <c r="O448" s="78"/>
      <c r="P448" s="79"/>
      <c r="Q448" s="217"/>
      <c r="R448" s="78"/>
      <c r="S448" s="78"/>
      <c r="T448" s="78"/>
      <c r="U448" s="78"/>
      <c r="V448" s="78"/>
      <c r="W448" s="78"/>
      <c r="X448" s="78"/>
      <c r="Y448" s="78"/>
      <c r="Z448" s="79"/>
      <c r="AA448" s="218"/>
      <c r="AB448" s="78"/>
      <c r="AC448" s="78"/>
      <c r="AD448" s="79"/>
      <c r="AE448" s="217"/>
      <c r="AF448" s="78"/>
      <c r="AG448" s="78"/>
      <c r="AH448" s="79"/>
      <c r="AI448" s="218"/>
      <c r="AJ448" s="78"/>
      <c r="AK448" s="78"/>
      <c r="AL448" s="78"/>
      <c r="AM448" s="78"/>
      <c r="AN448" s="79"/>
      <c r="AO448" s="217"/>
      <c r="AP448" s="78"/>
      <c r="AQ448" s="79"/>
      <c r="AR448" s="218"/>
      <c r="AS448" s="78"/>
      <c r="AT448" s="79"/>
      <c r="AU448" s="219"/>
      <c r="AV448" s="78"/>
      <c r="AW448" s="79"/>
      <c r="AX448" s="220"/>
      <c r="AY448" s="79"/>
      <c r="AZ448" s="38"/>
      <c r="BA448" s="39"/>
      <c r="BB448" s="38"/>
      <c r="BC448" s="39"/>
      <c r="BD448" s="38"/>
      <c r="BE448" s="39"/>
      <c r="BF448" s="38"/>
      <c r="BG448" s="39"/>
      <c r="BH448" s="38"/>
      <c r="BI448" s="42"/>
      <c r="BJ448" s="43"/>
      <c r="BK448" s="42"/>
      <c r="BL448" s="43"/>
      <c r="BM448" s="42"/>
      <c r="BN448" s="43"/>
      <c r="BO448" s="42"/>
      <c r="BP448" s="43"/>
      <c r="BQ448" s="42"/>
      <c r="BR448" s="221"/>
      <c r="BS448" s="78"/>
      <c r="BT448" s="78"/>
      <c r="BU448" s="78"/>
      <c r="BV448" s="78"/>
      <c r="BW448" s="78"/>
      <c r="BX448" s="78"/>
      <c r="BY448" s="78"/>
      <c r="BZ448" s="78"/>
      <c r="CA448" s="78"/>
      <c r="CB448" s="78"/>
      <c r="CC448" s="78"/>
      <c r="CD448" s="78"/>
      <c r="CE448" s="79"/>
    </row>
    <row r="449" spans="1:83" ht="34.5" customHeight="1" x14ac:dyDescent="0.2">
      <c r="A449" s="29">
        <f t="shared" si="0"/>
        <v>438</v>
      </c>
      <c r="B449" s="222"/>
      <c r="C449" s="79"/>
      <c r="D449" s="223"/>
      <c r="E449" s="78"/>
      <c r="F449" s="78"/>
      <c r="G449" s="78"/>
      <c r="H449" s="79"/>
      <c r="I449" s="218"/>
      <c r="J449" s="78"/>
      <c r="K449" s="78"/>
      <c r="L449" s="78"/>
      <c r="M449" s="78"/>
      <c r="N449" s="78"/>
      <c r="O449" s="78"/>
      <c r="P449" s="79"/>
      <c r="Q449" s="217"/>
      <c r="R449" s="78"/>
      <c r="S449" s="78"/>
      <c r="T449" s="78"/>
      <c r="U449" s="78"/>
      <c r="V449" s="78"/>
      <c r="W449" s="78"/>
      <c r="X449" s="78"/>
      <c r="Y449" s="78"/>
      <c r="Z449" s="79"/>
      <c r="AA449" s="218"/>
      <c r="AB449" s="78"/>
      <c r="AC449" s="78"/>
      <c r="AD449" s="79"/>
      <c r="AE449" s="217"/>
      <c r="AF449" s="78"/>
      <c r="AG449" s="78"/>
      <c r="AH449" s="79"/>
      <c r="AI449" s="218"/>
      <c r="AJ449" s="78"/>
      <c r="AK449" s="78"/>
      <c r="AL449" s="78"/>
      <c r="AM449" s="78"/>
      <c r="AN449" s="79"/>
      <c r="AO449" s="217"/>
      <c r="AP449" s="78"/>
      <c r="AQ449" s="79"/>
      <c r="AR449" s="218"/>
      <c r="AS449" s="78"/>
      <c r="AT449" s="79"/>
      <c r="AU449" s="219"/>
      <c r="AV449" s="78"/>
      <c r="AW449" s="79"/>
      <c r="AX449" s="220"/>
      <c r="AY449" s="79"/>
      <c r="AZ449" s="38"/>
      <c r="BA449" s="39"/>
      <c r="BB449" s="38"/>
      <c r="BC449" s="39"/>
      <c r="BD449" s="38"/>
      <c r="BE449" s="39"/>
      <c r="BF449" s="38"/>
      <c r="BG449" s="39"/>
      <c r="BH449" s="38"/>
      <c r="BI449" s="42"/>
      <c r="BJ449" s="43"/>
      <c r="BK449" s="42"/>
      <c r="BL449" s="43"/>
      <c r="BM449" s="42"/>
      <c r="BN449" s="43"/>
      <c r="BO449" s="42"/>
      <c r="BP449" s="43"/>
      <c r="BQ449" s="42"/>
      <c r="BR449" s="221"/>
      <c r="BS449" s="78"/>
      <c r="BT449" s="78"/>
      <c r="BU449" s="78"/>
      <c r="BV449" s="78"/>
      <c r="BW449" s="78"/>
      <c r="BX449" s="78"/>
      <c r="BY449" s="78"/>
      <c r="BZ449" s="78"/>
      <c r="CA449" s="78"/>
      <c r="CB449" s="78"/>
      <c r="CC449" s="78"/>
      <c r="CD449" s="78"/>
      <c r="CE449" s="79"/>
    </row>
    <row r="450" spans="1:83" ht="34.5" customHeight="1" x14ac:dyDescent="0.2">
      <c r="A450" s="29">
        <f t="shared" si="0"/>
        <v>439</v>
      </c>
      <c r="B450" s="222"/>
      <c r="C450" s="79"/>
      <c r="D450" s="223"/>
      <c r="E450" s="78"/>
      <c r="F450" s="78"/>
      <c r="G450" s="78"/>
      <c r="H450" s="79"/>
      <c r="I450" s="218"/>
      <c r="J450" s="78"/>
      <c r="K450" s="78"/>
      <c r="L450" s="78"/>
      <c r="M450" s="78"/>
      <c r="N450" s="78"/>
      <c r="O450" s="78"/>
      <c r="P450" s="79"/>
      <c r="Q450" s="217"/>
      <c r="R450" s="78"/>
      <c r="S450" s="78"/>
      <c r="T450" s="78"/>
      <c r="U450" s="78"/>
      <c r="V450" s="78"/>
      <c r="W450" s="78"/>
      <c r="X450" s="78"/>
      <c r="Y450" s="78"/>
      <c r="Z450" s="79"/>
      <c r="AA450" s="218"/>
      <c r="AB450" s="78"/>
      <c r="AC450" s="78"/>
      <c r="AD450" s="79"/>
      <c r="AE450" s="217"/>
      <c r="AF450" s="78"/>
      <c r="AG450" s="78"/>
      <c r="AH450" s="79"/>
      <c r="AI450" s="218"/>
      <c r="AJ450" s="78"/>
      <c r="AK450" s="78"/>
      <c r="AL450" s="78"/>
      <c r="AM450" s="78"/>
      <c r="AN450" s="79"/>
      <c r="AO450" s="217"/>
      <c r="AP450" s="78"/>
      <c r="AQ450" s="79"/>
      <c r="AR450" s="218"/>
      <c r="AS450" s="78"/>
      <c r="AT450" s="79"/>
      <c r="AU450" s="219"/>
      <c r="AV450" s="78"/>
      <c r="AW450" s="79"/>
      <c r="AX450" s="220"/>
      <c r="AY450" s="79"/>
      <c r="AZ450" s="38"/>
      <c r="BA450" s="39"/>
      <c r="BB450" s="38"/>
      <c r="BC450" s="39"/>
      <c r="BD450" s="38"/>
      <c r="BE450" s="39"/>
      <c r="BF450" s="38"/>
      <c r="BG450" s="39"/>
      <c r="BH450" s="38"/>
      <c r="BI450" s="42"/>
      <c r="BJ450" s="43"/>
      <c r="BK450" s="42"/>
      <c r="BL450" s="43"/>
      <c r="BM450" s="42"/>
      <c r="BN450" s="43"/>
      <c r="BO450" s="42"/>
      <c r="BP450" s="43"/>
      <c r="BQ450" s="42"/>
      <c r="BR450" s="221"/>
      <c r="BS450" s="78"/>
      <c r="BT450" s="78"/>
      <c r="BU450" s="78"/>
      <c r="BV450" s="78"/>
      <c r="BW450" s="78"/>
      <c r="BX450" s="78"/>
      <c r="BY450" s="78"/>
      <c r="BZ450" s="78"/>
      <c r="CA450" s="78"/>
      <c r="CB450" s="78"/>
      <c r="CC450" s="78"/>
      <c r="CD450" s="78"/>
      <c r="CE450" s="79"/>
    </row>
    <row r="451" spans="1:83" ht="34.5" customHeight="1" x14ac:dyDescent="0.2">
      <c r="A451" s="29">
        <f t="shared" si="0"/>
        <v>440</v>
      </c>
      <c r="B451" s="222"/>
      <c r="C451" s="79"/>
      <c r="D451" s="223"/>
      <c r="E451" s="78"/>
      <c r="F451" s="78"/>
      <c r="G451" s="78"/>
      <c r="H451" s="79"/>
      <c r="I451" s="218"/>
      <c r="J451" s="78"/>
      <c r="K451" s="78"/>
      <c r="L451" s="78"/>
      <c r="M451" s="78"/>
      <c r="N451" s="78"/>
      <c r="O451" s="78"/>
      <c r="P451" s="79"/>
      <c r="Q451" s="217"/>
      <c r="R451" s="78"/>
      <c r="S451" s="78"/>
      <c r="T451" s="78"/>
      <c r="U451" s="78"/>
      <c r="V451" s="78"/>
      <c r="W451" s="78"/>
      <c r="X451" s="78"/>
      <c r="Y451" s="78"/>
      <c r="Z451" s="79"/>
      <c r="AA451" s="218"/>
      <c r="AB451" s="78"/>
      <c r="AC451" s="78"/>
      <c r="AD451" s="79"/>
      <c r="AE451" s="217"/>
      <c r="AF451" s="78"/>
      <c r="AG451" s="78"/>
      <c r="AH451" s="79"/>
      <c r="AI451" s="218"/>
      <c r="AJ451" s="78"/>
      <c r="AK451" s="78"/>
      <c r="AL451" s="78"/>
      <c r="AM451" s="78"/>
      <c r="AN451" s="79"/>
      <c r="AO451" s="217"/>
      <c r="AP451" s="78"/>
      <c r="AQ451" s="79"/>
      <c r="AR451" s="218"/>
      <c r="AS451" s="78"/>
      <c r="AT451" s="79"/>
      <c r="AU451" s="219"/>
      <c r="AV451" s="78"/>
      <c r="AW451" s="79"/>
      <c r="AX451" s="220"/>
      <c r="AY451" s="79"/>
      <c r="AZ451" s="38"/>
      <c r="BA451" s="39"/>
      <c r="BB451" s="38"/>
      <c r="BC451" s="39"/>
      <c r="BD451" s="38"/>
      <c r="BE451" s="39"/>
      <c r="BF451" s="38"/>
      <c r="BG451" s="39"/>
      <c r="BH451" s="38"/>
      <c r="BI451" s="42"/>
      <c r="BJ451" s="43"/>
      <c r="BK451" s="42"/>
      <c r="BL451" s="43"/>
      <c r="BM451" s="42"/>
      <c r="BN451" s="43"/>
      <c r="BO451" s="42"/>
      <c r="BP451" s="43"/>
      <c r="BQ451" s="42"/>
      <c r="BR451" s="221"/>
      <c r="BS451" s="78"/>
      <c r="BT451" s="78"/>
      <c r="BU451" s="78"/>
      <c r="BV451" s="78"/>
      <c r="BW451" s="78"/>
      <c r="BX451" s="78"/>
      <c r="BY451" s="78"/>
      <c r="BZ451" s="78"/>
      <c r="CA451" s="78"/>
      <c r="CB451" s="78"/>
      <c r="CC451" s="78"/>
      <c r="CD451" s="78"/>
      <c r="CE451" s="79"/>
    </row>
    <row r="452" spans="1:83" ht="34.5" customHeight="1" x14ac:dyDescent="0.2">
      <c r="A452" s="29">
        <f t="shared" si="0"/>
        <v>441</v>
      </c>
      <c r="B452" s="222"/>
      <c r="C452" s="79"/>
      <c r="D452" s="223"/>
      <c r="E452" s="78"/>
      <c r="F452" s="78"/>
      <c r="G452" s="78"/>
      <c r="H452" s="79"/>
      <c r="I452" s="218"/>
      <c r="J452" s="78"/>
      <c r="K452" s="78"/>
      <c r="L452" s="78"/>
      <c r="M452" s="78"/>
      <c r="N452" s="78"/>
      <c r="O452" s="78"/>
      <c r="P452" s="79"/>
      <c r="Q452" s="217"/>
      <c r="R452" s="78"/>
      <c r="S452" s="78"/>
      <c r="T452" s="78"/>
      <c r="U452" s="78"/>
      <c r="V452" s="78"/>
      <c r="W452" s="78"/>
      <c r="X452" s="78"/>
      <c r="Y452" s="78"/>
      <c r="Z452" s="79"/>
      <c r="AA452" s="218"/>
      <c r="AB452" s="78"/>
      <c r="AC452" s="78"/>
      <c r="AD452" s="79"/>
      <c r="AE452" s="217"/>
      <c r="AF452" s="78"/>
      <c r="AG452" s="78"/>
      <c r="AH452" s="79"/>
      <c r="AI452" s="218"/>
      <c r="AJ452" s="78"/>
      <c r="AK452" s="78"/>
      <c r="AL452" s="78"/>
      <c r="AM452" s="78"/>
      <c r="AN452" s="79"/>
      <c r="AO452" s="217"/>
      <c r="AP452" s="78"/>
      <c r="AQ452" s="79"/>
      <c r="AR452" s="218"/>
      <c r="AS452" s="78"/>
      <c r="AT452" s="79"/>
      <c r="AU452" s="219"/>
      <c r="AV452" s="78"/>
      <c r="AW452" s="79"/>
      <c r="AX452" s="220"/>
      <c r="AY452" s="79"/>
      <c r="AZ452" s="38"/>
      <c r="BA452" s="39"/>
      <c r="BB452" s="38"/>
      <c r="BC452" s="39"/>
      <c r="BD452" s="38"/>
      <c r="BE452" s="39"/>
      <c r="BF452" s="38"/>
      <c r="BG452" s="39"/>
      <c r="BH452" s="38"/>
      <c r="BI452" s="42"/>
      <c r="BJ452" s="43"/>
      <c r="BK452" s="42"/>
      <c r="BL452" s="43"/>
      <c r="BM452" s="42"/>
      <c r="BN452" s="43"/>
      <c r="BO452" s="42"/>
      <c r="BP452" s="43"/>
      <c r="BQ452" s="42"/>
      <c r="BR452" s="221"/>
      <c r="BS452" s="78"/>
      <c r="BT452" s="78"/>
      <c r="BU452" s="78"/>
      <c r="BV452" s="78"/>
      <c r="BW452" s="78"/>
      <c r="BX452" s="78"/>
      <c r="BY452" s="78"/>
      <c r="BZ452" s="78"/>
      <c r="CA452" s="78"/>
      <c r="CB452" s="78"/>
      <c r="CC452" s="78"/>
      <c r="CD452" s="78"/>
      <c r="CE452" s="79"/>
    </row>
    <row r="453" spans="1:83" ht="34.5" customHeight="1" x14ac:dyDescent="0.2">
      <c r="A453" s="29">
        <f t="shared" si="0"/>
        <v>442</v>
      </c>
      <c r="B453" s="222"/>
      <c r="C453" s="79"/>
      <c r="D453" s="223"/>
      <c r="E453" s="78"/>
      <c r="F453" s="78"/>
      <c r="G453" s="78"/>
      <c r="H453" s="79"/>
      <c r="I453" s="218"/>
      <c r="J453" s="78"/>
      <c r="K453" s="78"/>
      <c r="L453" s="78"/>
      <c r="M453" s="78"/>
      <c r="N453" s="78"/>
      <c r="O453" s="78"/>
      <c r="P453" s="79"/>
      <c r="Q453" s="217"/>
      <c r="R453" s="78"/>
      <c r="S453" s="78"/>
      <c r="T453" s="78"/>
      <c r="U453" s="78"/>
      <c r="V453" s="78"/>
      <c r="W453" s="78"/>
      <c r="X453" s="78"/>
      <c r="Y453" s="78"/>
      <c r="Z453" s="79"/>
      <c r="AA453" s="218"/>
      <c r="AB453" s="78"/>
      <c r="AC453" s="78"/>
      <c r="AD453" s="79"/>
      <c r="AE453" s="217"/>
      <c r="AF453" s="78"/>
      <c r="AG453" s="78"/>
      <c r="AH453" s="79"/>
      <c r="AI453" s="218"/>
      <c r="AJ453" s="78"/>
      <c r="AK453" s="78"/>
      <c r="AL453" s="78"/>
      <c r="AM453" s="78"/>
      <c r="AN453" s="79"/>
      <c r="AO453" s="217"/>
      <c r="AP453" s="78"/>
      <c r="AQ453" s="79"/>
      <c r="AR453" s="218"/>
      <c r="AS453" s="78"/>
      <c r="AT453" s="79"/>
      <c r="AU453" s="219"/>
      <c r="AV453" s="78"/>
      <c r="AW453" s="79"/>
      <c r="AX453" s="220"/>
      <c r="AY453" s="79"/>
      <c r="AZ453" s="38"/>
      <c r="BA453" s="39"/>
      <c r="BB453" s="38"/>
      <c r="BC453" s="39"/>
      <c r="BD453" s="38"/>
      <c r="BE453" s="39"/>
      <c r="BF453" s="38"/>
      <c r="BG453" s="39"/>
      <c r="BH453" s="38"/>
      <c r="BI453" s="42"/>
      <c r="BJ453" s="43"/>
      <c r="BK453" s="42"/>
      <c r="BL453" s="43"/>
      <c r="BM453" s="42"/>
      <c r="BN453" s="43"/>
      <c r="BO453" s="42"/>
      <c r="BP453" s="43"/>
      <c r="BQ453" s="42"/>
      <c r="BR453" s="221"/>
      <c r="BS453" s="78"/>
      <c r="BT453" s="78"/>
      <c r="BU453" s="78"/>
      <c r="BV453" s="78"/>
      <c r="BW453" s="78"/>
      <c r="BX453" s="78"/>
      <c r="BY453" s="78"/>
      <c r="BZ453" s="78"/>
      <c r="CA453" s="78"/>
      <c r="CB453" s="78"/>
      <c r="CC453" s="78"/>
      <c r="CD453" s="78"/>
      <c r="CE453" s="79"/>
    </row>
    <row r="454" spans="1:83" ht="34.5" customHeight="1" x14ac:dyDescent="0.2">
      <c r="A454" s="29">
        <f t="shared" si="0"/>
        <v>443</v>
      </c>
      <c r="B454" s="222"/>
      <c r="C454" s="79"/>
      <c r="D454" s="223"/>
      <c r="E454" s="78"/>
      <c r="F454" s="78"/>
      <c r="G454" s="78"/>
      <c r="H454" s="79"/>
      <c r="I454" s="218"/>
      <c r="J454" s="78"/>
      <c r="K454" s="78"/>
      <c r="L454" s="78"/>
      <c r="M454" s="78"/>
      <c r="N454" s="78"/>
      <c r="O454" s="78"/>
      <c r="P454" s="79"/>
      <c r="Q454" s="217"/>
      <c r="R454" s="78"/>
      <c r="S454" s="78"/>
      <c r="T454" s="78"/>
      <c r="U454" s="78"/>
      <c r="V454" s="78"/>
      <c r="W454" s="78"/>
      <c r="X454" s="78"/>
      <c r="Y454" s="78"/>
      <c r="Z454" s="79"/>
      <c r="AA454" s="218"/>
      <c r="AB454" s="78"/>
      <c r="AC454" s="78"/>
      <c r="AD454" s="79"/>
      <c r="AE454" s="217"/>
      <c r="AF454" s="78"/>
      <c r="AG454" s="78"/>
      <c r="AH454" s="79"/>
      <c r="AI454" s="218"/>
      <c r="AJ454" s="78"/>
      <c r="AK454" s="78"/>
      <c r="AL454" s="78"/>
      <c r="AM454" s="78"/>
      <c r="AN454" s="79"/>
      <c r="AO454" s="217"/>
      <c r="AP454" s="78"/>
      <c r="AQ454" s="79"/>
      <c r="AR454" s="218"/>
      <c r="AS454" s="78"/>
      <c r="AT454" s="79"/>
      <c r="AU454" s="219"/>
      <c r="AV454" s="78"/>
      <c r="AW454" s="79"/>
      <c r="AX454" s="220"/>
      <c r="AY454" s="79"/>
      <c r="AZ454" s="38"/>
      <c r="BA454" s="39"/>
      <c r="BB454" s="38"/>
      <c r="BC454" s="39"/>
      <c r="BD454" s="38"/>
      <c r="BE454" s="39"/>
      <c r="BF454" s="38"/>
      <c r="BG454" s="39"/>
      <c r="BH454" s="38"/>
      <c r="BI454" s="42"/>
      <c r="BJ454" s="43"/>
      <c r="BK454" s="42"/>
      <c r="BL454" s="43"/>
      <c r="BM454" s="42"/>
      <c r="BN454" s="43"/>
      <c r="BO454" s="42"/>
      <c r="BP454" s="43"/>
      <c r="BQ454" s="42"/>
      <c r="BR454" s="221"/>
      <c r="BS454" s="78"/>
      <c r="BT454" s="78"/>
      <c r="BU454" s="78"/>
      <c r="BV454" s="78"/>
      <c r="BW454" s="78"/>
      <c r="BX454" s="78"/>
      <c r="BY454" s="78"/>
      <c r="BZ454" s="78"/>
      <c r="CA454" s="78"/>
      <c r="CB454" s="78"/>
      <c r="CC454" s="78"/>
      <c r="CD454" s="78"/>
      <c r="CE454" s="79"/>
    </row>
    <row r="455" spans="1:83" ht="34.5" customHeight="1" x14ac:dyDescent="0.2">
      <c r="A455" s="29">
        <f t="shared" si="0"/>
        <v>444</v>
      </c>
      <c r="B455" s="222"/>
      <c r="C455" s="79"/>
      <c r="D455" s="223"/>
      <c r="E455" s="78"/>
      <c r="F455" s="78"/>
      <c r="G455" s="78"/>
      <c r="H455" s="79"/>
      <c r="I455" s="218"/>
      <c r="J455" s="78"/>
      <c r="K455" s="78"/>
      <c r="L455" s="78"/>
      <c r="M455" s="78"/>
      <c r="N455" s="78"/>
      <c r="O455" s="78"/>
      <c r="P455" s="79"/>
      <c r="Q455" s="217"/>
      <c r="R455" s="78"/>
      <c r="S455" s="78"/>
      <c r="T455" s="78"/>
      <c r="U455" s="78"/>
      <c r="V455" s="78"/>
      <c r="W455" s="78"/>
      <c r="X455" s="78"/>
      <c r="Y455" s="78"/>
      <c r="Z455" s="79"/>
      <c r="AA455" s="218"/>
      <c r="AB455" s="78"/>
      <c r="AC455" s="78"/>
      <c r="AD455" s="79"/>
      <c r="AE455" s="217"/>
      <c r="AF455" s="78"/>
      <c r="AG455" s="78"/>
      <c r="AH455" s="79"/>
      <c r="AI455" s="218"/>
      <c r="AJ455" s="78"/>
      <c r="AK455" s="78"/>
      <c r="AL455" s="78"/>
      <c r="AM455" s="78"/>
      <c r="AN455" s="79"/>
      <c r="AO455" s="217"/>
      <c r="AP455" s="78"/>
      <c r="AQ455" s="79"/>
      <c r="AR455" s="218"/>
      <c r="AS455" s="78"/>
      <c r="AT455" s="79"/>
      <c r="AU455" s="219"/>
      <c r="AV455" s="78"/>
      <c r="AW455" s="79"/>
      <c r="AX455" s="220"/>
      <c r="AY455" s="79"/>
      <c r="AZ455" s="38"/>
      <c r="BA455" s="39"/>
      <c r="BB455" s="38"/>
      <c r="BC455" s="39"/>
      <c r="BD455" s="38"/>
      <c r="BE455" s="39"/>
      <c r="BF455" s="38"/>
      <c r="BG455" s="39"/>
      <c r="BH455" s="38"/>
      <c r="BI455" s="42"/>
      <c r="BJ455" s="43"/>
      <c r="BK455" s="42"/>
      <c r="BL455" s="43"/>
      <c r="BM455" s="42"/>
      <c r="BN455" s="43"/>
      <c r="BO455" s="42"/>
      <c r="BP455" s="43"/>
      <c r="BQ455" s="42"/>
      <c r="BR455" s="221"/>
      <c r="BS455" s="78"/>
      <c r="BT455" s="78"/>
      <c r="BU455" s="78"/>
      <c r="BV455" s="78"/>
      <c r="BW455" s="78"/>
      <c r="BX455" s="78"/>
      <c r="BY455" s="78"/>
      <c r="BZ455" s="78"/>
      <c r="CA455" s="78"/>
      <c r="CB455" s="78"/>
      <c r="CC455" s="78"/>
      <c r="CD455" s="78"/>
      <c r="CE455" s="79"/>
    </row>
    <row r="456" spans="1:83" ht="34.5" customHeight="1" x14ac:dyDescent="0.2">
      <c r="A456" s="29">
        <f t="shared" si="0"/>
        <v>445</v>
      </c>
      <c r="B456" s="222"/>
      <c r="C456" s="79"/>
      <c r="D456" s="223"/>
      <c r="E456" s="78"/>
      <c r="F456" s="78"/>
      <c r="G456" s="78"/>
      <c r="H456" s="79"/>
      <c r="I456" s="218"/>
      <c r="J456" s="78"/>
      <c r="K456" s="78"/>
      <c r="L456" s="78"/>
      <c r="M456" s="78"/>
      <c r="N456" s="78"/>
      <c r="O456" s="78"/>
      <c r="P456" s="79"/>
      <c r="Q456" s="217"/>
      <c r="R456" s="78"/>
      <c r="S456" s="78"/>
      <c r="T456" s="78"/>
      <c r="U456" s="78"/>
      <c r="V456" s="78"/>
      <c r="W456" s="78"/>
      <c r="X456" s="78"/>
      <c r="Y456" s="78"/>
      <c r="Z456" s="79"/>
      <c r="AA456" s="218"/>
      <c r="AB456" s="78"/>
      <c r="AC456" s="78"/>
      <c r="AD456" s="79"/>
      <c r="AE456" s="217"/>
      <c r="AF456" s="78"/>
      <c r="AG456" s="78"/>
      <c r="AH456" s="79"/>
      <c r="AI456" s="218"/>
      <c r="AJ456" s="78"/>
      <c r="AK456" s="78"/>
      <c r="AL456" s="78"/>
      <c r="AM456" s="78"/>
      <c r="AN456" s="79"/>
      <c r="AO456" s="217"/>
      <c r="AP456" s="78"/>
      <c r="AQ456" s="79"/>
      <c r="AR456" s="218"/>
      <c r="AS456" s="78"/>
      <c r="AT456" s="79"/>
      <c r="AU456" s="219"/>
      <c r="AV456" s="78"/>
      <c r="AW456" s="79"/>
      <c r="AX456" s="220"/>
      <c r="AY456" s="79"/>
      <c r="AZ456" s="38"/>
      <c r="BA456" s="39"/>
      <c r="BB456" s="38"/>
      <c r="BC456" s="39"/>
      <c r="BD456" s="38"/>
      <c r="BE456" s="39"/>
      <c r="BF456" s="38"/>
      <c r="BG456" s="39"/>
      <c r="BH456" s="38"/>
      <c r="BI456" s="42"/>
      <c r="BJ456" s="43"/>
      <c r="BK456" s="42"/>
      <c r="BL456" s="43"/>
      <c r="BM456" s="42"/>
      <c r="BN456" s="43"/>
      <c r="BO456" s="42"/>
      <c r="BP456" s="43"/>
      <c r="BQ456" s="42"/>
      <c r="BR456" s="221"/>
      <c r="BS456" s="78"/>
      <c r="BT456" s="78"/>
      <c r="BU456" s="78"/>
      <c r="BV456" s="78"/>
      <c r="BW456" s="78"/>
      <c r="BX456" s="78"/>
      <c r="BY456" s="78"/>
      <c r="BZ456" s="78"/>
      <c r="CA456" s="78"/>
      <c r="CB456" s="78"/>
      <c r="CC456" s="78"/>
      <c r="CD456" s="78"/>
      <c r="CE456" s="79"/>
    </row>
    <row r="457" spans="1:83" ht="34.5" customHeight="1" x14ac:dyDescent="0.2">
      <c r="A457" s="29">
        <f t="shared" si="0"/>
        <v>446</v>
      </c>
      <c r="B457" s="222"/>
      <c r="C457" s="79"/>
      <c r="D457" s="223"/>
      <c r="E457" s="78"/>
      <c r="F457" s="78"/>
      <c r="G457" s="78"/>
      <c r="H457" s="79"/>
      <c r="I457" s="218"/>
      <c r="J457" s="78"/>
      <c r="K457" s="78"/>
      <c r="L457" s="78"/>
      <c r="M457" s="78"/>
      <c r="N457" s="78"/>
      <c r="O457" s="78"/>
      <c r="P457" s="79"/>
      <c r="Q457" s="217"/>
      <c r="R457" s="78"/>
      <c r="S457" s="78"/>
      <c r="T457" s="78"/>
      <c r="U457" s="78"/>
      <c r="V457" s="78"/>
      <c r="W457" s="78"/>
      <c r="X457" s="78"/>
      <c r="Y457" s="78"/>
      <c r="Z457" s="79"/>
      <c r="AA457" s="218"/>
      <c r="AB457" s="78"/>
      <c r="AC457" s="78"/>
      <c r="AD457" s="79"/>
      <c r="AE457" s="217"/>
      <c r="AF457" s="78"/>
      <c r="AG457" s="78"/>
      <c r="AH457" s="79"/>
      <c r="AI457" s="218"/>
      <c r="AJ457" s="78"/>
      <c r="AK457" s="78"/>
      <c r="AL457" s="78"/>
      <c r="AM457" s="78"/>
      <c r="AN457" s="79"/>
      <c r="AO457" s="217"/>
      <c r="AP457" s="78"/>
      <c r="AQ457" s="79"/>
      <c r="AR457" s="218"/>
      <c r="AS457" s="78"/>
      <c r="AT457" s="79"/>
      <c r="AU457" s="219"/>
      <c r="AV457" s="78"/>
      <c r="AW457" s="79"/>
      <c r="AX457" s="220"/>
      <c r="AY457" s="79"/>
      <c r="AZ457" s="38"/>
      <c r="BA457" s="39"/>
      <c r="BB457" s="38"/>
      <c r="BC457" s="39"/>
      <c r="BD457" s="38"/>
      <c r="BE457" s="39"/>
      <c r="BF457" s="38"/>
      <c r="BG457" s="39"/>
      <c r="BH457" s="38"/>
      <c r="BI457" s="42"/>
      <c r="BJ457" s="43"/>
      <c r="BK457" s="42"/>
      <c r="BL457" s="43"/>
      <c r="BM457" s="42"/>
      <c r="BN457" s="43"/>
      <c r="BO457" s="42"/>
      <c r="BP457" s="43"/>
      <c r="BQ457" s="42"/>
      <c r="BR457" s="221"/>
      <c r="BS457" s="78"/>
      <c r="BT457" s="78"/>
      <c r="BU457" s="78"/>
      <c r="BV457" s="78"/>
      <c r="BW457" s="78"/>
      <c r="BX457" s="78"/>
      <c r="BY457" s="78"/>
      <c r="BZ457" s="78"/>
      <c r="CA457" s="78"/>
      <c r="CB457" s="78"/>
      <c r="CC457" s="78"/>
      <c r="CD457" s="78"/>
      <c r="CE457" s="79"/>
    </row>
    <row r="458" spans="1:83" ht="34.5" customHeight="1" x14ac:dyDescent="0.2">
      <c r="A458" s="29">
        <f t="shared" si="0"/>
        <v>447</v>
      </c>
      <c r="B458" s="222"/>
      <c r="C458" s="79"/>
      <c r="D458" s="223"/>
      <c r="E458" s="78"/>
      <c r="F458" s="78"/>
      <c r="G458" s="78"/>
      <c r="H458" s="79"/>
      <c r="I458" s="218"/>
      <c r="J458" s="78"/>
      <c r="K458" s="78"/>
      <c r="L458" s="78"/>
      <c r="M458" s="78"/>
      <c r="N458" s="78"/>
      <c r="O458" s="78"/>
      <c r="P458" s="79"/>
      <c r="Q458" s="217"/>
      <c r="R458" s="78"/>
      <c r="S458" s="78"/>
      <c r="T458" s="78"/>
      <c r="U458" s="78"/>
      <c r="V458" s="78"/>
      <c r="W458" s="78"/>
      <c r="X458" s="78"/>
      <c r="Y458" s="78"/>
      <c r="Z458" s="79"/>
      <c r="AA458" s="218"/>
      <c r="AB458" s="78"/>
      <c r="AC458" s="78"/>
      <c r="AD458" s="79"/>
      <c r="AE458" s="217"/>
      <c r="AF458" s="78"/>
      <c r="AG458" s="78"/>
      <c r="AH458" s="79"/>
      <c r="AI458" s="218"/>
      <c r="AJ458" s="78"/>
      <c r="AK458" s="78"/>
      <c r="AL458" s="78"/>
      <c r="AM458" s="78"/>
      <c r="AN458" s="79"/>
      <c r="AO458" s="217"/>
      <c r="AP458" s="78"/>
      <c r="AQ458" s="79"/>
      <c r="AR458" s="218"/>
      <c r="AS458" s="78"/>
      <c r="AT458" s="79"/>
      <c r="AU458" s="219"/>
      <c r="AV458" s="78"/>
      <c r="AW458" s="79"/>
      <c r="AX458" s="220"/>
      <c r="AY458" s="79"/>
      <c r="AZ458" s="38"/>
      <c r="BA458" s="39"/>
      <c r="BB458" s="38"/>
      <c r="BC458" s="39"/>
      <c r="BD458" s="38"/>
      <c r="BE458" s="39"/>
      <c r="BF458" s="38"/>
      <c r="BG458" s="39"/>
      <c r="BH458" s="38"/>
      <c r="BI458" s="42"/>
      <c r="BJ458" s="43"/>
      <c r="BK458" s="42"/>
      <c r="BL458" s="43"/>
      <c r="BM458" s="42"/>
      <c r="BN458" s="43"/>
      <c r="BO458" s="42"/>
      <c r="BP458" s="43"/>
      <c r="BQ458" s="42"/>
      <c r="BR458" s="221"/>
      <c r="BS458" s="78"/>
      <c r="BT458" s="78"/>
      <c r="BU458" s="78"/>
      <c r="BV458" s="78"/>
      <c r="BW458" s="78"/>
      <c r="BX458" s="78"/>
      <c r="BY458" s="78"/>
      <c r="BZ458" s="78"/>
      <c r="CA458" s="78"/>
      <c r="CB458" s="78"/>
      <c r="CC458" s="78"/>
      <c r="CD458" s="78"/>
      <c r="CE458" s="79"/>
    </row>
    <row r="459" spans="1:83" ht="34.5" customHeight="1" x14ac:dyDescent="0.2">
      <c r="A459" s="29">
        <f t="shared" si="0"/>
        <v>448</v>
      </c>
      <c r="B459" s="222"/>
      <c r="C459" s="79"/>
      <c r="D459" s="223"/>
      <c r="E459" s="78"/>
      <c r="F459" s="78"/>
      <c r="G459" s="78"/>
      <c r="H459" s="79"/>
      <c r="I459" s="218"/>
      <c r="J459" s="78"/>
      <c r="K459" s="78"/>
      <c r="L459" s="78"/>
      <c r="M459" s="78"/>
      <c r="N459" s="78"/>
      <c r="O459" s="78"/>
      <c r="P459" s="79"/>
      <c r="Q459" s="217"/>
      <c r="R459" s="78"/>
      <c r="S459" s="78"/>
      <c r="T459" s="78"/>
      <c r="U459" s="78"/>
      <c r="V459" s="78"/>
      <c r="W459" s="78"/>
      <c r="X459" s="78"/>
      <c r="Y459" s="78"/>
      <c r="Z459" s="79"/>
      <c r="AA459" s="218"/>
      <c r="AB459" s="78"/>
      <c r="AC459" s="78"/>
      <c r="AD459" s="79"/>
      <c r="AE459" s="217"/>
      <c r="AF459" s="78"/>
      <c r="AG459" s="78"/>
      <c r="AH459" s="79"/>
      <c r="AI459" s="218"/>
      <c r="AJ459" s="78"/>
      <c r="AK459" s="78"/>
      <c r="AL459" s="78"/>
      <c r="AM459" s="78"/>
      <c r="AN459" s="79"/>
      <c r="AO459" s="217"/>
      <c r="AP459" s="78"/>
      <c r="AQ459" s="79"/>
      <c r="AR459" s="218"/>
      <c r="AS459" s="78"/>
      <c r="AT459" s="79"/>
      <c r="AU459" s="219"/>
      <c r="AV459" s="78"/>
      <c r="AW459" s="79"/>
      <c r="AX459" s="220"/>
      <c r="AY459" s="79"/>
      <c r="AZ459" s="38"/>
      <c r="BA459" s="39"/>
      <c r="BB459" s="38"/>
      <c r="BC459" s="39"/>
      <c r="BD459" s="38"/>
      <c r="BE459" s="39"/>
      <c r="BF459" s="38"/>
      <c r="BG459" s="39"/>
      <c r="BH459" s="38"/>
      <c r="BI459" s="42"/>
      <c r="BJ459" s="43"/>
      <c r="BK459" s="42"/>
      <c r="BL459" s="43"/>
      <c r="BM459" s="42"/>
      <c r="BN459" s="43"/>
      <c r="BO459" s="42"/>
      <c r="BP459" s="43"/>
      <c r="BQ459" s="42"/>
      <c r="BR459" s="221"/>
      <c r="BS459" s="78"/>
      <c r="BT459" s="78"/>
      <c r="BU459" s="78"/>
      <c r="BV459" s="78"/>
      <c r="BW459" s="78"/>
      <c r="BX459" s="78"/>
      <c r="BY459" s="78"/>
      <c r="BZ459" s="78"/>
      <c r="CA459" s="78"/>
      <c r="CB459" s="78"/>
      <c r="CC459" s="78"/>
      <c r="CD459" s="78"/>
      <c r="CE459" s="79"/>
    </row>
    <row r="460" spans="1:83" ht="34.5" customHeight="1" x14ac:dyDescent="0.2">
      <c r="A460" s="29">
        <f t="shared" si="0"/>
        <v>449</v>
      </c>
      <c r="B460" s="222"/>
      <c r="C460" s="79"/>
      <c r="D460" s="223"/>
      <c r="E460" s="78"/>
      <c r="F460" s="78"/>
      <c r="G460" s="78"/>
      <c r="H460" s="79"/>
      <c r="I460" s="218"/>
      <c r="J460" s="78"/>
      <c r="K460" s="78"/>
      <c r="L460" s="78"/>
      <c r="M460" s="78"/>
      <c r="N460" s="78"/>
      <c r="O460" s="78"/>
      <c r="P460" s="79"/>
      <c r="Q460" s="217"/>
      <c r="R460" s="78"/>
      <c r="S460" s="78"/>
      <c r="T460" s="78"/>
      <c r="U460" s="78"/>
      <c r="V460" s="78"/>
      <c r="W460" s="78"/>
      <c r="X460" s="78"/>
      <c r="Y460" s="78"/>
      <c r="Z460" s="79"/>
      <c r="AA460" s="218"/>
      <c r="AB460" s="78"/>
      <c r="AC460" s="78"/>
      <c r="AD460" s="79"/>
      <c r="AE460" s="217"/>
      <c r="AF460" s="78"/>
      <c r="AG460" s="78"/>
      <c r="AH460" s="79"/>
      <c r="AI460" s="218"/>
      <c r="AJ460" s="78"/>
      <c r="AK460" s="78"/>
      <c r="AL460" s="78"/>
      <c r="AM460" s="78"/>
      <c r="AN460" s="79"/>
      <c r="AO460" s="217"/>
      <c r="AP460" s="78"/>
      <c r="AQ460" s="79"/>
      <c r="AR460" s="218"/>
      <c r="AS460" s="78"/>
      <c r="AT460" s="79"/>
      <c r="AU460" s="219"/>
      <c r="AV460" s="78"/>
      <c r="AW460" s="79"/>
      <c r="AX460" s="220"/>
      <c r="AY460" s="79"/>
      <c r="AZ460" s="38"/>
      <c r="BA460" s="39"/>
      <c r="BB460" s="38"/>
      <c r="BC460" s="39"/>
      <c r="BD460" s="38"/>
      <c r="BE460" s="39"/>
      <c r="BF460" s="38"/>
      <c r="BG460" s="39"/>
      <c r="BH460" s="38"/>
      <c r="BI460" s="42"/>
      <c r="BJ460" s="43"/>
      <c r="BK460" s="42"/>
      <c r="BL460" s="43"/>
      <c r="BM460" s="42"/>
      <c r="BN460" s="43"/>
      <c r="BO460" s="42"/>
      <c r="BP460" s="43"/>
      <c r="BQ460" s="42"/>
      <c r="BR460" s="221"/>
      <c r="BS460" s="78"/>
      <c r="BT460" s="78"/>
      <c r="BU460" s="78"/>
      <c r="BV460" s="78"/>
      <c r="BW460" s="78"/>
      <c r="BX460" s="78"/>
      <c r="BY460" s="78"/>
      <c r="BZ460" s="78"/>
      <c r="CA460" s="78"/>
      <c r="CB460" s="78"/>
      <c r="CC460" s="78"/>
      <c r="CD460" s="78"/>
      <c r="CE460" s="79"/>
    </row>
    <row r="461" spans="1:83" ht="34.5" customHeight="1" x14ac:dyDescent="0.2">
      <c r="A461" s="29">
        <f t="shared" si="0"/>
        <v>450</v>
      </c>
      <c r="B461" s="222"/>
      <c r="C461" s="79"/>
      <c r="D461" s="223"/>
      <c r="E461" s="78"/>
      <c r="F461" s="78"/>
      <c r="G461" s="78"/>
      <c r="H461" s="79"/>
      <c r="I461" s="218"/>
      <c r="J461" s="78"/>
      <c r="K461" s="78"/>
      <c r="L461" s="78"/>
      <c r="M461" s="78"/>
      <c r="N461" s="78"/>
      <c r="O461" s="78"/>
      <c r="P461" s="79"/>
      <c r="Q461" s="217"/>
      <c r="R461" s="78"/>
      <c r="S461" s="78"/>
      <c r="T461" s="78"/>
      <c r="U461" s="78"/>
      <c r="V461" s="78"/>
      <c r="W461" s="78"/>
      <c r="X461" s="78"/>
      <c r="Y461" s="78"/>
      <c r="Z461" s="79"/>
      <c r="AA461" s="218"/>
      <c r="AB461" s="78"/>
      <c r="AC461" s="78"/>
      <c r="AD461" s="79"/>
      <c r="AE461" s="217"/>
      <c r="AF461" s="78"/>
      <c r="AG461" s="78"/>
      <c r="AH461" s="79"/>
      <c r="AI461" s="218"/>
      <c r="AJ461" s="78"/>
      <c r="AK461" s="78"/>
      <c r="AL461" s="78"/>
      <c r="AM461" s="78"/>
      <c r="AN461" s="79"/>
      <c r="AO461" s="217"/>
      <c r="AP461" s="78"/>
      <c r="AQ461" s="79"/>
      <c r="AR461" s="218"/>
      <c r="AS461" s="78"/>
      <c r="AT461" s="79"/>
      <c r="AU461" s="219"/>
      <c r="AV461" s="78"/>
      <c r="AW461" s="79"/>
      <c r="AX461" s="220"/>
      <c r="AY461" s="79"/>
      <c r="AZ461" s="38"/>
      <c r="BA461" s="39"/>
      <c r="BB461" s="38"/>
      <c r="BC461" s="39"/>
      <c r="BD461" s="38"/>
      <c r="BE461" s="39"/>
      <c r="BF461" s="38"/>
      <c r="BG461" s="39"/>
      <c r="BH461" s="38"/>
      <c r="BI461" s="42"/>
      <c r="BJ461" s="43"/>
      <c r="BK461" s="42"/>
      <c r="BL461" s="43"/>
      <c r="BM461" s="42"/>
      <c r="BN461" s="43"/>
      <c r="BO461" s="42"/>
      <c r="BP461" s="43"/>
      <c r="BQ461" s="42"/>
      <c r="BR461" s="221"/>
      <c r="BS461" s="78"/>
      <c r="BT461" s="78"/>
      <c r="BU461" s="78"/>
      <c r="BV461" s="78"/>
      <c r="BW461" s="78"/>
      <c r="BX461" s="78"/>
      <c r="BY461" s="78"/>
      <c r="BZ461" s="78"/>
      <c r="CA461" s="78"/>
      <c r="CB461" s="78"/>
      <c r="CC461" s="78"/>
      <c r="CD461" s="78"/>
      <c r="CE461" s="79"/>
    </row>
    <row r="462" spans="1:83" ht="34.5" customHeight="1" x14ac:dyDescent="0.2">
      <c r="A462" s="29">
        <f t="shared" si="0"/>
        <v>451</v>
      </c>
      <c r="B462" s="222"/>
      <c r="C462" s="79"/>
      <c r="D462" s="223"/>
      <c r="E462" s="78"/>
      <c r="F462" s="78"/>
      <c r="G462" s="78"/>
      <c r="H462" s="79"/>
      <c r="I462" s="218"/>
      <c r="J462" s="78"/>
      <c r="K462" s="78"/>
      <c r="L462" s="78"/>
      <c r="M462" s="78"/>
      <c r="N462" s="78"/>
      <c r="O462" s="78"/>
      <c r="P462" s="79"/>
      <c r="Q462" s="217"/>
      <c r="R462" s="78"/>
      <c r="S462" s="78"/>
      <c r="T462" s="78"/>
      <c r="U462" s="78"/>
      <c r="V462" s="78"/>
      <c r="W462" s="78"/>
      <c r="X462" s="78"/>
      <c r="Y462" s="78"/>
      <c r="Z462" s="79"/>
      <c r="AA462" s="218"/>
      <c r="AB462" s="78"/>
      <c r="AC462" s="78"/>
      <c r="AD462" s="79"/>
      <c r="AE462" s="217"/>
      <c r="AF462" s="78"/>
      <c r="AG462" s="78"/>
      <c r="AH462" s="79"/>
      <c r="AI462" s="218"/>
      <c r="AJ462" s="78"/>
      <c r="AK462" s="78"/>
      <c r="AL462" s="78"/>
      <c r="AM462" s="78"/>
      <c r="AN462" s="79"/>
      <c r="AO462" s="217"/>
      <c r="AP462" s="78"/>
      <c r="AQ462" s="79"/>
      <c r="AR462" s="218"/>
      <c r="AS462" s="78"/>
      <c r="AT462" s="79"/>
      <c r="AU462" s="219"/>
      <c r="AV462" s="78"/>
      <c r="AW462" s="79"/>
      <c r="AX462" s="220"/>
      <c r="AY462" s="79"/>
      <c r="AZ462" s="38"/>
      <c r="BA462" s="39"/>
      <c r="BB462" s="38"/>
      <c r="BC462" s="39"/>
      <c r="BD462" s="38"/>
      <c r="BE462" s="39"/>
      <c r="BF462" s="38"/>
      <c r="BG462" s="39"/>
      <c r="BH462" s="38"/>
      <c r="BI462" s="42"/>
      <c r="BJ462" s="43"/>
      <c r="BK462" s="42"/>
      <c r="BL462" s="43"/>
      <c r="BM462" s="42"/>
      <c r="BN462" s="43"/>
      <c r="BO462" s="42"/>
      <c r="BP462" s="43"/>
      <c r="BQ462" s="42"/>
      <c r="BR462" s="221"/>
      <c r="BS462" s="78"/>
      <c r="BT462" s="78"/>
      <c r="BU462" s="78"/>
      <c r="BV462" s="78"/>
      <c r="BW462" s="78"/>
      <c r="BX462" s="78"/>
      <c r="BY462" s="78"/>
      <c r="BZ462" s="78"/>
      <c r="CA462" s="78"/>
      <c r="CB462" s="78"/>
      <c r="CC462" s="78"/>
      <c r="CD462" s="78"/>
      <c r="CE462" s="79"/>
    </row>
    <row r="463" spans="1:83" ht="34.5" customHeight="1" x14ac:dyDescent="0.2">
      <c r="A463" s="29">
        <f t="shared" si="0"/>
        <v>452</v>
      </c>
      <c r="B463" s="222"/>
      <c r="C463" s="79"/>
      <c r="D463" s="223"/>
      <c r="E463" s="78"/>
      <c r="F463" s="78"/>
      <c r="G463" s="78"/>
      <c r="H463" s="79"/>
      <c r="I463" s="218"/>
      <c r="J463" s="78"/>
      <c r="K463" s="78"/>
      <c r="L463" s="78"/>
      <c r="M463" s="78"/>
      <c r="N463" s="78"/>
      <c r="O463" s="78"/>
      <c r="P463" s="79"/>
      <c r="Q463" s="217"/>
      <c r="R463" s="78"/>
      <c r="S463" s="78"/>
      <c r="T463" s="78"/>
      <c r="U463" s="78"/>
      <c r="V463" s="78"/>
      <c r="W463" s="78"/>
      <c r="X463" s="78"/>
      <c r="Y463" s="78"/>
      <c r="Z463" s="79"/>
      <c r="AA463" s="218"/>
      <c r="AB463" s="78"/>
      <c r="AC463" s="78"/>
      <c r="AD463" s="79"/>
      <c r="AE463" s="217"/>
      <c r="AF463" s="78"/>
      <c r="AG463" s="78"/>
      <c r="AH463" s="79"/>
      <c r="AI463" s="218"/>
      <c r="AJ463" s="78"/>
      <c r="AK463" s="78"/>
      <c r="AL463" s="78"/>
      <c r="AM463" s="78"/>
      <c r="AN463" s="79"/>
      <c r="AO463" s="217"/>
      <c r="AP463" s="78"/>
      <c r="AQ463" s="79"/>
      <c r="AR463" s="218"/>
      <c r="AS463" s="78"/>
      <c r="AT463" s="79"/>
      <c r="AU463" s="219"/>
      <c r="AV463" s="78"/>
      <c r="AW463" s="79"/>
      <c r="AX463" s="220"/>
      <c r="AY463" s="79"/>
      <c r="AZ463" s="38"/>
      <c r="BA463" s="39"/>
      <c r="BB463" s="38"/>
      <c r="BC463" s="39"/>
      <c r="BD463" s="38"/>
      <c r="BE463" s="39"/>
      <c r="BF463" s="38"/>
      <c r="BG463" s="39"/>
      <c r="BH463" s="38"/>
      <c r="BI463" s="42"/>
      <c r="BJ463" s="43"/>
      <c r="BK463" s="42"/>
      <c r="BL463" s="43"/>
      <c r="BM463" s="42"/>
      <c r="BN463" s="43"/>
      <c r="BO463" s="42"/>
      <c r="BP463" s="43"/>
      <c r="BQ463" s="42"/>
      <c r="BR463" s="221"/>
      <c r="BS463" s="78"/>
      <c r="BT463" s="78"/>
      <c r="BU463" s="78"/>
      <c r="BV463" s="78"/>
      <c r="BW463" s="78"/>
      <c r="BX463" s="78"/>
      <c r="BY463" s="78"/>
      <c r="BZ463" s="78"/>
      <c r="CA463" s="78"/>
      <c r="CB463" s="78"/>
      <c r="CC463" s="78"/>
      <c r="CD463" s="78"/>
      <c r="CE463" s="79"/>
    </row>
    <row r="464" spans="1:83" ht="34.5" customHeight="1" x14ac:dyDescent="0.2">
      <c r="A464" s="29">
        <f t="shared" si="0"/>
        <v>453</v>
      </c>
      <c r="B464" s="222"/>
      <c r="C464" s="79"/>
      <c r="D464" s="223"/>
      <c r="E464" s="78"/>
      <c r="F464" s="78"/>
      <c r="G464" s="78"/>
      <c r="H464" s="79"/>
      <c r="I464" s="218"/>
      <c r="J464" s="78"/>
      <c r="K464" s="78"/>
      <c r="L464" s="78"/>
      <c r="M464" s="78"/>
      <c r="N464" s="78"/>
      <c r="O464" s="78"/>
      <c r="P464" s="79"/>
      <c r="Q464" s="217"/>
      <c r="R464" s="78"/>
      <c r="S464" s="78"/>
      <c r="T464" s="78"/>
      <c r="U464" s="78"/>
      <c r="V464" s="78"/>
      <c r="W464" s="78"/>
      <c r="X464" s="78"/>
      <c r="Y464" s="78"/>
      <c r="Z464" s="79"/>
      <c r="AA464" s="218"/>
      <c r="AB464" s="78"/>
      <c r="AC464" s="78"/>
      <c r="AD464" s="79"/>
      <c r="AE464" s="217"/>
      <c r="AF464" s="78"/>
      <c r="AG464" s="78"/>
      <c r="AH464" s="79"/>
      <c r="AI464" s="218"/>
      <c r="AJ464" s="78"/>
      <c r="AK464" s="78"/>
      <c r="AL464" s="78"/>
      <c r="AM464" s="78"/>
      <c r="AN464" s="79"/>
      <c r="AO464" s="217"/>
      <c r="AP464" s="78"/>
      <c r="AQ464" s="79"/>
      <c r="AR464" s="218"/>
      <c r="AS464" s="78"/>
      <c r="AT464" s="79"/>
      <c r="AU464" s="219"/>
      <c r="AV464" s="78"/>
      <c r="AW464" s="79"/>
      <c r="AX464" s="220"/>
      <c r="AY464" s="79"/>
      <c r="AZ464" s="38"/>
      <c r="BA464" s="39"/>
      <c r="BB464" s="38"/>
      <c r="BC464" s="39"/>
      <c r="BD464" s="38"/>
      <c r="BE464" s="39"/>
      <c r="BF464" s="38"/>
      <c r="BG464" s="39"/>
      <c r="BH464" s="38"/>
      <c r="BI464" s="42"/>
      <c r="BJ464" s="43"/>
      <c r="BK464" s="42"/>
      <c r="BL464" s="43"/>
      <c r="BM464" s="42"/>
      <c r="BN464" s="43"/>
      <c r="BO464" s="42"/>
      <c r="BP464" s="43"/>
      <c r="BQ464" s="42"/>
      <c r="BR464" s="221"/>
      <c r="BS464" s="78"/>
      <c r="BT464" s="78"/>
      <c r="BU464" s="78"/>
      <c r="BV464" s="78"/>
      <c r="BW464" s="78"/>
      <c r="BX464" s="78"/>
      <c r="BY464" s="78"/>
      <c r="BZ464" s="78"/>
      <c r="CA464" s="78"/>
      <c r="CB464" s="78"/>
      <c r="CC464" s="78"/>
      <c r="CD464" s="78"/>
      <c r="CE464" s="79"/>
    </row>
    <row r="465" spans="1:83" ht="34.5" customHeight="1" x14ac:dyDescent="0.2">
      <c r="A465" s="29">
        <f t="shared" si="0"/>
        <v>454</v>
      </c>
      <c r="B465" s="222"/>
      <c r="C465" s="79"/>
      <c r="D465" s="223"/>
      <c r="E465" s="78"/>
      <c r="F465" s="78"/>
      <c r="G465" s="78"/>
      <c r="H465" s="79"/>
      <c r="I465" s="218"/>
      <c r="J465" s="78"/>
      <c r="K465" s="78"/>
      <c r="L465" s="78"/>
      <c r="M465" s="78"/>
      <c r="N465" s="78"/>
      <c r="O465" s="78"/>
      <c r="P465" s="79"/>
      <c r="Q465" s="217"/>
      <c r="R465" s="78"/>
      <c r="S465" s="78"/>
      <c r="T465" s="78"/>
      <c r="U465" s="78"/>
      <c r="V465" s="78"/>
      <c r="W465" s="78"/>
      <c r="X465" s="78"/>
      <c r="Y465" s="78"/>
      <c r="Z465" s="79"/>
      <c r="AA465" s="218"/>
      <c r="AB465" s="78"/>
      <c r="AC465" s="78"/>
      <c r="AD465" s="79"/>
      <c r="AE465" s="217"/>
      <c r="AF465" s="78"/>
      <c r="AG465" s="78"/>
      <c r="AH465" s="79"/>
      <c r="AI465" s="218"/>
      <c r="AJ465" s="78"/>
      <c r="AK465" s="78"/>
      <c r="AL465" s="78"/>
      <c r="AM465" s="78"/>
      <c r="AN465" s="79"/>
      <c r="AO465" s="217"/>
      <c r="AP465" s="78"/>
      <c r="AQ465" s="79"/>
      <c r="AR465" s="218"/>
      <c r="AS465" s="78"/>
      <c r="AT465" s="79"/>
      <c r="AU465" s="219"/>
      <c r="AV465" s="78"/>
      <c r="AW465" s="79"/>
      <c r="AX465" s="220"/>
      <c r="AY465" s="79"/>
      <c r="AZ465" s="38"/>
      <c r="BA465" s="39"/>
      <c r="BB465" s="38"/>
      <c r="BC465" s="39"/>
      <c r="BD465" s="38"/>
      <c r="BE465" s="39"/>
      <c r="BF465" s="38"/>
      <c r="BG465" s="39"/>
      <c r="BH465" s="38"/>
      <c r="BI465" s="42"/>
      <c r="BJ465" s="43"/>
      <c r="BK465" s="42"/>
      <c r="BL465" s="43"/>
      <c r="BM465" s="42"/>
      <c r="BN465" s="43"/>
      <c r="BO465" s="42"/>
      <c r="BP465" s="43"/>
      <c r="BQ465" s="42"/>
      <c r="BR465" s="221"/>
      <c r="BS465" s="78"/>
      <c r="BT465" s="78"/>
      <c r="BU465" s="78"/>
      <c r="BV465" s="78"/>
      <c r="BW465" s="78"/>
      <c r="BX465" s="78"/>
      <c r="BY465" s="78"/>
      <c r="BZ465" s="78"/>
      <c r="CA465" s="78"/>
      <c r="CB465" s="78"/>
      <c r="CC465" s="78"/>
      <c r="CD465" s="78"/>
      <c r="CE465" s="79"/>
    </row>
    <row r="466" spans="1:83" ht="34.5" customHeight="1" x14ac:dyDescent="0.2">
      <c r="A466" s="29">
        <f t="shared" si="0"/>
        <v>455</v>
      </c>
      <c r="B466" s="222"/>
      <c r="C466" s="79"/>
      <c r="D466" s="223"/>
      <c r="E466" s="78"/>
      <c r="F466" s="78"/>
      <c r="G466" s="78"/>
      <c r="H466" s="79"/>
      <c r="I466" s="218"/>
      <c r="J466" s="78"/>
      <c r="K466" s="78"/>
      <c r="L466" s="78"/>
      <c r="M466" s="78"/>
      <c r="N466" s="78"/>
      <c r="O466" s="78"/>
      <c r="P466" s="79"/>
      <c r="Q466" s="217"/>
      <c r="R466" s="78"/>
      <c r="S466" s="78"/>
      <c r="T466" s="78"/>
      <c r="U466" s="78"/>
      <c r="V466" s="78"/>
      <c r="W466" s="78"/>
      <c r="X466" s="78"/>
      <c r="Y466" s="78"/>
      <c r="Z466" s="79"/>
      <c r="AA466" s="218"/>
      <c r="AB466" s="78"/>
      <c r="AC466" s="78"/>
      <c r="AD466" s="79"/>
      <c r="AE466" s="217"/>
      <c r="AF466" s="78"/>
      <c r="AG466" s="78"/>
      <c r="AH466" s="79"/>
      <c r="AI466" s="218"/>
      <c r="AJ466" s="78"/>
      <c r="AK466" s="78"/>
      <c r="AL466" s="78"/>
      <c r="AM466" s="78"/>
      <c r="AN466" s="79"/>
      <c r="AO466" s="217"/>
      <c r="AP466" s="78"/>
      <c r="AQ466" s="79"/>
      <c r="AR466" s="218"/>
      <c r="AS466" s="78"/>
      <c r="AT466" s="79"/>
      <c r="AU466" s="219"/>
      <c r="AV466" s="78"/>
      <c r="AW466" s="79"/>
      <c r="AX466" s="220"/>
      <c r="AY466" s="79"/>
      <c r="AZ466" s="38"/>
      <c r="BA466" s="39"/>
      <c r="BB466" s="38"/>
      <c r="BC466" s="39"/>
      <c r="BD466" s="38"/>
      <c r="BE466" s="39"/>
      <c r="BF466" s="38"/>
      <c r="BG466" s="39"/>
      <c r="BH466" s="38"/>
      <c r="BI466" s="42"/>
      <c r="BJ466" s="43"/>
      <c r="BK466" s="42"/>
      <c r="BL466" s="43"/>
      <c r="BM466" s="42"/>
      <c r="BN466" s="43"/>
      <c r="BO466" s="42"/>
      <c r="BP466" s="43"/>
      <c r="BQ466" s="42"/>
      <c r="BR466" s="221"/>
      <c r="BS466" s="78"/>
      <c r="BT466" s="78"/>
      <c r="BU466" s="78"/>
      <c r="BV466" s="78"/>
      <c r="BW466" s="78"/>
      <c r="BX466" s="78"/>
      <c r="BY466" s="78"/>
      <c r="BZ466" s="78"/>
      <c r="CA466" s="78"/>
      <c r="CB466" s="78"/>
      <c r="CC466" s="78"/>
      <c r="CD466" s="78"/>
      <c r="CE466" s="79"/>
    </row>
    <row r="467" spans="1:83" ht="34.5" customHeight="1" x14ac:dyDescent="0.2">
      <c r="A467" s="29">
        <f t="shared" si="0"/>
        <v>456</v>
      </c>
      <c r="B467" s="222"/>
      <c r="C467" s="79"/>
      <c r="D467" s="223"/>
      <c r="E467" s="78"/>
      <c r="F467" s="78"/>
      <c r="G467" s="78"/>
      <c r="H467" s="79"/>
      <c r="I467" s="218"/>
      <c r="J467" s="78"/>
      <c r="K467" s="78"/>
      <c r="L467" s="78"/>
      <c r="M467" s="78"/>
      <c r="N467" s="78"/>
      <c r="O467" s="78"/>
      <c r="P467" s="79"/>
      <c r="Q467" s="217"/>
      <c r="R467" s="78"/>
      <c r="S467" s="78"/>
      <c r="T467" s="78"/>
      <c r="U467" s="78"/>
      <c r="V467" s="78"/>
      <c r="W467" s="78"/>
      <c r="X467" s="78"/>
      <c r="Y467" s="78"/>
      <c r="Z467" s="79"/>
      <c r="AA467" s="218"/>
      <c r="AB467" s="78"/>
      <c r="AC467" s="78"/>
      <c r="AD467" s="79"/>
      <c r="AE467" s="217"/>
      <c r="AF467" s="78"/>
      <c r="AG467" s="78"/>
      <c r="AH467" s="79"/>
      <c r="AI467" s="218"/>
      <c r="AJ467" s="78"/>
      <c r="AK467" s="78"/>
      <c r="AL467" s="78"/>
      <c r="AM467" s="78"/>
      <c r="AN467" s="79"/>
      <c r="AO467" s="217"/>
      <c r="AP467" s="78"/>
      <c r="AQ467" s="79"/>
      <c r="AR467" s="218"/>
      <c r="AS467" s="78"/>
      <c r="AT467" s="79"/>
      <c r="AU467" s="219"/>
      <c r="AV467" s="78"/>
      <c r="AW467" s="79"/>
      <c r="AX467" s="220"/>
      <c r="AY467" s="79"/>
      <c r="AZ467" s="38"/>
      <c r="BA467" s="39"/>
      <c r="BB467" s="38"/>
      <c r="BC467" s="39"/>
      <c r="BD467" s="38"/>
      <c r="BE467" s="39"/>
      <c r="BF467" s="38"/>
      <c r="BG467" s="39"/>
      <c r="BH467" s="38"/>
      <c r="BI467" s="42"/>
      <c r="BJ467" s="43"/>
      <c r="BK467" s="42"/>
      <c r="BL467" s="43"/>
      <c r="BM467" s="42"/>
      <c r="BN467" s="43"/>
      <c r="BO467" s="42"/>
      <c r="BP467" s="43"/>
      <c r="BQ467" s="42"/>
      <c r="BR467" s="221"/>
      <c r="BS467" s="78"/>
      <c r="BT467" s="78"/>
      <c r="BU467" s="78"/>
      <c r="BV467" s="78"/>
      <c r="BW467" s="78"/>
      <c r="BX467" s="78"/>
      <c r="BY467" s="78"/>
      <c r="BZ467" s="78"/>
      <c r="CA467" s="78"/>
      <c r="CB467" s="78"/>
      <c r="CC467" s="78"/>
      <c r="CD467" s="78"/>
      <c r="CE467" s="79"/>
    </row>
    <row r="468" spans="1:83" ht="34.5" customHeight="1" x14ac:dyDescent="0.2">
      <c r="A468" s="29">
        <f t="shared" si="0"/>
        <v>457</v>
      </c>
      <c r="B468" s="222"/>
      <c r="C468" s="79"/>
      <c r="D468" s="223"/>
      <c r="E468" s="78"/>
      <c r="F468" s="78"/>
      <c r="G468" s="78"/>
      <c r="H468" s="79"/>
      <c r="I468" s="218"/>
      <c r="J468" s="78"/>
      <c r="K468" s="78"/>
      <c r="L468" s="78"/>
      <c r="M468" s="78"/>
      <c r="N468" s="78"/>
      <c r="O468" s="78"/>
      <c r="P468" s="79"/>
      <c r="Q468" s="217"/>
      <c r="R468" s="78"/>
      <c r="S468" s="78"/>
      <c r="T468" s="78"/>
      <c r="U468" s="78"/>
      <c r="V468" s="78"/>
      <c r="W468" s="78"/>
      <c r="X468" s="78"/>
      <c r="Y468" s="78"/>
      <c r="Z468" s="79"/>
      <c r="AA468" s="218"/>
      <c r="AB468" s="78"/>
      <c r="AC468" s="78"/>
      <c r="AD468" s="79"/>
      <c r="AE468" s="217"/>
      <c r="AF468" s="78"/>
      <c r="AG468" s="78"/>
      <c r="AH468" s="79"/>
      <c r="AI468" s="218"/>
      <c r="AJ468" s="78"/>
      <c r="AK468" s="78"/>
      <c r="AL468" s="78"/>
      <c r="AM468" s="78"/>
      <c r="AN468" s="79"/>
      <c r="AO468" s="217"/>
      <c r="AP468" s="78"/>
      <c r="AQ468" s="79"/>
      <c r="AR468" s="218"/>
      <c r="AS468" s="78"/>
      <c r="AT468" s="79"/>
      <c r="AU468" s="219"/>
      <c r="AV468" s="78"/>
      <c r="AW468" s="79"/>
      <c r="AX468" s="220"/>
      <c r="AY468" s="79"/>
      <c r="AZ468" s="38"/>
      <c r="BA468" s="39"/>
      <c r="BB468" s="38"/>
      <c r="BC468" s="39"/>
      <c r="BD468" s="38"/>
      <c r="BE468" s="39"/>
      <c r="BF468" s="38"/>
      <c r="BG468" s="39"/>
      <c r="BH468" s="38"/>
      <c r="BI468" s="42"/>
      <c r="BJ468" s="43"/>
      <c r="BK468" s="42"/>
      <c r="BL468" s="43"/>
      <c r="BM468" s="42"/>
      <c r="BN468" s="43"/>
      <c r="BO468" s="42"/>
      <c r="BP468" s="43"/>
      <c r="BQ468" s="42"/>
      <c r="BR468" s="221"/>
      <c r="BS468" s="78"/>
      <c r="BT468" s="78"/>
      <c r="BU468" s="78"/>
      <c r="BV468" s="78"/>
      <c r="BW468" s="78"/>
      <c r="BX468" s="78"/>
      <c r="BY468" s="78"/>
      <c r="BZ468" s="78"/>
      <c r="CA468" s="78"/>
      <c r="CB468" s="78"/>
      <c r="CC468" s="78"/>
      <c r="CD468" s="78"/>
      <c r="CE468" s="79"/>
    </row>
    <row r="469" spans="1:83" ht="34.5" customHeight="1" x14ac:dyDescent="0.2">
      <c r="A469" s="29">
        <f t="shared" si="0"/>
        <v>458</v>
      </c>
      <c r="B469" s="222"/>
      <c r="C469" s="79"/>
      <c r="D469" s="223"/>
      <c r="E469" s="78"/>
      <c r="F469" s="78"/>
      <c r="G469" s="78"/>
      <c r="H469" s="79"/>
      <c r="I469" s="218"/>
      <c r="J469" s="78"/>
      <c r="K469" s="78"/>
      <c r="L469" s="78"/>
      <c r="M469" s="78"/>
      <c r="N469" s="78"/>
      <c r="O469" s="78"/>
      <c r="P469" s="79"/>
      <c r="Q469" s="217"/>
      <c r="R469" s="78"/>
      <c r="S469" s="78"/>
      <c r="T469" s="78"/>
      <c r="U469" s="78"/>
      <c r="V469" s="78"/>
      <c r="W469" s="78"/>
      <c r="X469" s="78"/>
      <c r="Y469" s="78"/>
      <c r="Z469" s="79"/>
      <c r="AA469" s="218"/>
      <c r="AB469" s="78"/>
      <c r="AC469" s="78"/>
      <c r="AD469" s="79"/>
      <c r="AE469" s="217"/>
      <c r="AF469" s="78"/>
      <c r="AG469" s="78"/>
      <c r="AH469" s="79"/>
      <c r="AI469" s="218"/>
      <c r="AJ469" s="78"/>
      <c r="AK469" s="78"/>
      <c r="AL469" s="78"/>
      <c r="AM469" s="78"/>
      <c r="AN469" s="79"/>
      <c r="AO469" s="217"/>
      <c r="AP469" s="78"/>
      <c r="AQ469" s="79"/>
      <c r="AR469" s="218"/>
      <c r="AS469" s="78"/>
      <c r="AT469" s="79"/>
      <c r="AU469" s="219"/>
      <c r="AV469" s="78"/>
      <c r="AW469" s="79"/>
      <c r="AX469" s="220"/>
      <c r="AY469" s="79"/>
      <c r="AZ469" s="38"/>
      <c r="BA469" s="39"/>
      <c r="BB469" s="38"/>
      <c r="BC469" s="39"/>
      <c r="BD469" s="38"/>
      <c r="BE469" s="39"/>
      <c r="BF469" s="38"/>
      <c r="BG469" s="39"/>
      <c r="BH469" s="38"/>
      <c r="BI469" s="42"/>
      <c r="BJ469" s="43"/>
      <c r="BK469" s="42"/>
      <c r="BL469" s="43"/>
      <c r="BM469" s="42"/>
      <c r="BN469" s="43"/>
      <c r="BO469" s="42"/>
      <c r="BP469" s="43"/>
      <c r="BQ469" s="42"/>
      <c r="BR469" s="221"/>
      <c r="BS469" s="78"/>
      <c r="BT469" s="78"/>
      <c r="BU469" s="78"/>
      <c r="BV469" s="78"/>
      <c r="BW469" s="78"/>
      <c r="BX469" s="78"/>
      <c r="BY469" s="78"/>
      <c r="BZ469" s="78"/>
      <c r="CA469" s="78"/>
      <c r="CB469" s="78"/>
      <c r="CC469" s="78"/>
      <c r="CD469" s="78"/>
      <c r="CE469" s="79"/>
    </row>
    <row r="470" spans="1:83" ht="34.5" customHeight="1" x14ac:dyDescent="0.2">
      <c r="A470" s="29">
        <f t="shared" si="0"/>
        <v>459</v>
      </c>
      <c r="B470" s="222"/>
      <c r="C470" s="79"/>
      <c r="D470" s="223"/>
      <c r="E470" s="78"/>
      <c r="F470" s="78"/>
      <c r="G470" s="78"/>
      <c r="H470" s="79"/>
      <c r="I470" s="218"/>
      <c r="J470" s="78"/>
      <c r="K470" s="78"/>
      <c r="L470" s="78"/>
      <c r="M470" s="78"/>
      <c r="N470" s="78"/>
      <c r="O470" s="78"/>
      <c r="P470" s="79"/>
      <c r="Q470" s="217"/>
      <c r="R470" s="78"/>
      <c r="S470" s="78"/>
      <c r="T470" s="78"/>
      <c r="U470" s="78"/>
      <c r="V470" s="78"/>
      <c r="W470" s="78"/>
      <c r="X470" s="78"/>
      <c r="Y470" s="78"/>
      <c r="Z470" s="79"/>
      <c r="AA470" s="218"/>
      <c r="AB470" s="78"/>
      <c r="AC470" s="78"/>
      <c r="AD470" s="79"/>
      <c r="AE470" s="217"/>
      <c r="AF470" s="78"/>
      <c r="AG470" s="78"/>
      <c r="AH470" s="79"/>
      <c r="AI470" s="218"/>
      <c r="AJ470" s="78"/>
      <c r="AK470" s="78"/>
      <c r="AL470" s="78"/>
      <c r="AM470" s="78"/>
      <c r="AN470" s="79"/>
      <c r="AO470" s="217"/>
      <c r="AP470" s="78"/>
      <c r="AQ470" s="79"/>
      <c r="AR470" s="218"/>
      <c r="AS470" s="78"/>
      <c r="AT470" s="79"/>
      <c r="AU470" s="219"/>
      <c r="AV470" s="78"/>
      <c r="AW470" s="79"/>
      <c r="AX470" s="220"/>
      <c r="AY470" s="79"/>
      <c r="AZ470" s="38"/>
      <c r="BA470" s="39"/>
      <c r="BB470" s="38"/>
      <c r="BC470" s="39"/>
      <c r="BD470" s="38"/>
      <c r="BE470" s="39"/>
      <c r="BF470" s="38"/>
      <c r="BG470" s="39"/>
      <c r="BH470" s="38"/>
      <c r="BI470" s="42"/>
      <c r="BJ470" s="43"/>
      <c r="BK470" s="42"/>
      <c r="BL470" s="43"/>
      <c r="BM470" s="42"/>
      <c r="BN470" s="43"/>
      <c r="BO470" s="42"/>
      <c r="BP470" s="43"/>
      <c r="BQ470" s="42"/>
      <c r="BR470" s="221"/>
      <c r="BS470" s="78"/>
      <c r="BT470" s="78"/>
      <c r="BU470" s="78"/>
      <c r="BV470" s="78"/>
      <c r="BW470" s="78"/>
      <c r="BX470" s="78"/>
      <c r="BY470" s="78"/>
      <c r="BZ470" s="78"/>
      <c r="CA470" s="78"/>
      <c r="CB470" s="78"/>
      <c r="CC470" s="78"/>
      <c r="CD470" s="78"/>
      <c r="CE470" s="79"/>
    </row>
    <row r="471" spans="1:83" ht="34.5" customHeight="1" x14ac:dyDescent="0.2">
      <c r="A471" s="29">
        <f t="shared" si="0"/>
        <v>460</v>
      </c>
      <c r="B471" s="222"/>
      <c r="C471" s="79"/>
      <c r="D471" s="223"/>
      <c r="E471" s="78"/>
      <c r="F471" s="78"/>
      <c r="G471" s="78"/>
      <c r="H471" s="79"/>
      <c r="I471" s="218"/>
      <c r="J471" s="78"/>
      <c r="K471" s="78"/>
      <c r="L471" s="78"/>
      <c r="M471" s="78"/>
      <c r="N471" s="78"/>
      <c r="O471" s="78"/>
      <c r="P471" s="79"/>
      <c r="Q471" s="217"/>
      <c r="R471" s="78"/>
      <c r="S471" s="78"/>
      <c r="T471" s="78"/>
      <c r="U471" s="78"/>
      <c r="V471" s="78"/>
      <c r="W471" s="78"/>
      <c r="X471" s="78"/>
      <c r="Y471" s="78"/>
      <c r="Z471" s="79"/>
      <c r="AA471" s="218"/>
      <c r="AB471" s="78"/>
      <c r="AC471" s="78"/>
      <c r="AD471" s="79"/>
      <c r="AE471" s="217"/>
      <c r="AF471" s="78"/>
      <c r="AG471" s="78"/>
      <c r="AH471" s="79"/>
      <c r="AI471" s="218"/>
      <c r="AJ471" s="78"/>
      <c r="AK471" s="78"/>
      <c r="AL471" s="78"/>
      <c r="AM471" s="78"/>
      <c r="AN471" s="79"/>
      <c r="AO471" s="217"/>
      <c r="AP471" s="78"/>
      <c r="AQ471" s="79"/>
      <c r="AR471" s="218"/>
      <c r="AS471" s="78"/>
      <c r="AT471" s="79"/>
      <c r="AU471" s="219"/>
      <c r="AV471" s="78"/>
      <c r="AW471" s="79"/>
      <c r="AX471" s="220"/>
      <c r="AY471" s="79"/>
      <c r="AZ471" s="38"/>
      <c r="BA471" s="39"/>
      <c r="BB471" s="38"/>
      <c r="BC471" s="39"/>
      <c r="BD471" s="38"/>
      <c r="BE471" s="39"/>
      <c r="BF471" s="38"/>
      <c r="BG471" s="39"/>
      <c r="BH471" s="38"/>
      <c r="BI471" s="42"/>
      <c r="BJ471" s="43"/>
      <c r="BK471" s="42"/>
      <c r="BL471" s="43"/>
      <c r="BM471" s="42"/>
      <c r="BN471" s="43"/>
      <c r="BO471" s="42"/>
      <c r="BP471" s="43"/>
      <c r="BQ471" s="42"/>
      <c r="BR471" s="221"/>
      <c r="BS471" s="78"/>
      <c r="BT471" s="78"/>
      <c r="BU471" s="78"/>
      <c r="BV471" s="78"/>
      <c r="BW471" s="78"/>
      <c r="BX471" s="78"/>
      <c r="BY471" s="78"/>
      <c r="BZ471" s="78"/>
      <c r="CA471" s="78"/>
      <c r="CB471" s="78"/>
      <c r="CC471" s="78"/>
      <c r="CD471" s="78"/>
      <c r="CE471" s="79"/>
    </row>
    <row r="472" spans="1:83" ht="34.5" customHeight="1" x14ac:dyDescent="0.2">
      <c r="A472" s="29">
        <f t="shared" si="0"/>
        <v>461</v>
      </c>
      <c r="B472" s="222"/>
      <c r="C472" s="79"/>
      <c r="D472" s="223"/>
      <c r="E472" s="78"/>
      <c r="F472" s="78"/>
      <c r="G472" s="78"/>
      <c r="H472" s="79"/>
      <c r="I472" s="218"/>
      <c r="J472" s="78"/>
      <c r="K472" s="78"/>
      <c r="L472" s="78"/>
      <c r="M472" s="78"/>
      <c r="N472" s="78"/>
      <c r="O472" s="78"/>
      <c r="P472" s="79"/>
      <c r="Q472" s="217"/>
      <c r="R472" s="78"/>
      <c r="S472" s="78"/>
      <c r="T472" s="78"/>
      <c r="U472" s="78"/>
      <c r="V472" s="78"/>
      <c r="W472" s="78"/>
      <c r="X472" s="78"/>
      <c r="Y472" s="78"/>
      <c r="Z472" s="79"/>
      <c r="AA472" s="218"/>
      <c r="AB472" s="78"/>
      <c r="AC472" s="78"/>
      <c r="AD472" s="79"/>
      <c r="AE472" s="217"/>
      <c r="AF472" s="78"/>
      <c r="AG472" s="78"/>
      <c r="AH472" s="79"/>
      <c r="AI472" s="218"/>
      <c r="AJ472" s="78"/>
      <c r="AK472" s="78"/>
      <c r="AL472" s="78"/>
      <c r="AM472" s="78"/>
      <c r="AN472" s="79"/>
      <c r="AO472" s="217"/>
      <c r="AP472" s="78"/>
      <c r="AQ472" s="79"/>
      <c r="AR472" s="218"/>
      <c r="AS472" s="78"/>
      <c r="AT472" s="79"/>
      <c r="AU472" s="219"/>
      <c r="AV472" s="78"/>
      <c r="AW472" s="79"/>
      <c r="AX472" s="220"/>
      <c r="AY472" s="79"/>
      <c r="AZ472" s="38"/>
      <c r="BA472" s="39"/>
      <c r="BB472" s="38"/>
      <c r="BC472" s="39"/>
      <c r="BD472" s="38"/>
      <c r="BE472" s="39"/>
      <c r="BF472" s="38"/>
      <c r="BG472" s="39"/>
      <c r="BH472" s="38"/>
      <c r="BI472" s="42"/>
      <c r="BJ472" s="43"/>
      <c r="BK472" s="42"/>
      <c r="BL472" s="43"/>
      <c r="BM472" s="42"/>
      <c r="BN472" s="43"/>
      <c r="BO472" s="42"/>
      <c r="BP472" s="43"/>
      <c r="BQ472" s="42"/>
      <c r="BR472" s="221"/>
      <c r="BS472" s="78"/>
      <c r="BT472" s="78"/>
      <c r="BU472" s="78"/>
      <c r="BV472" s="78"/>
      <c r="BW472" s="78"/>
      <c r="BX472" s="78"/>
      <c r="BY472" s="78"/>
      <c r="BZ472" s="78"/>
      <c r="CA472" s="78"/>
      <c r="CB472" s="78"/>
      <c r="CC472" s="78"/>
      <c r="CD472" s="78"/>
      <c r="CE472" s="79"/>
    </row>
    <row r="473" spans="1:83" ht="34.5" customHeight="1" x14ac:dyDescent="0.2">
      <c r="A473" s="29">
        <f t="shared" si="0"/>
        <v>462</v>
      </c>
      <c r="B473" s="222"/>
      <c r="C473" s="79"/>
      <c r="D473" s="223"/>
      <c r="E473" s="78"/>
      <c r="F473" s="78"/>
      <c r="G473" s="78"/>
      <c r="H473" s="79"/>
      <c r="I473" s="218"/>
      <c r="J473" s="78"/>
      <c r="K473" s="78"/>
      <c r="L473" s="78"/>
      <c r="M473" s="78"/>
      <c r="N473" s="78"/>
      <c r="O473" s="78"/>
      <c r="P473" s="79"/>
      <c r="Q473" s="217"/>
      <c r="R473" s="78"/>
      <c r="S473" s="78"/>
      <c r="T473" s="78"/>
      <c r="U473" s="78"/>
      <c r="V473" s="78"/>
      <c r="W473" s="78"/>
      <c r="X473" s="78"/>
      <c r="Y473" s="78"/>
      <c r="Z473" s="79"/>
      <c r="AA473" s="218"/>
      <c r="AB473" s="78"/>
      <c r="AC473" s="78"/>
      <c r="AD473" s="79"/>
      <c r="AE473" s="217"/>
      <c r="AF473" s="78"/>
      <c r="AG473" s="78"/>
      <c r="AH473" s="79"/>
      <c r="AI473" s="218"/>
      <c r="AJ473" s="78"/>
      <c r="AK473" s="78"/>
      <c r="AL473" s="78"/>
      <c r="AM473" s="78"/>
      <c r="AN473" s="79"/>
      <c r="AO473" s="217"/>
      <c r="AP473" s="78"/>
      <c r="AQ473" s="79"/>
      <c r="AR473" s="218"/>
      <c r="AS473" s="78"/>
      <c r="AT473" s="79"/>
      <c r="AU473" s="219"/>
      <c r="AV473" s="78"/>
      <c r="AW473" s="79"/>
      <c r="AX473" s="220"/>
      <c r="AY473" s="79"/>
      <c r="AZ473" s="38"/>
      <c r="BA473" s="39"/>
      <c r="BB473" s="38"/>
      <c r="BC473" s="39"/>
      <c r="BD473" s="38"/>
      <c r="BE473" s="39"/>
      <c r="BF473" s="38"/>
      <c r="BG473" s="39"/>
      <c r="BH473" s="38"/>
      <c r="BI473" s="42"/>
      <c r="BJ473" s="43"/>
      <c r="BK473" s="42"/>
      <c r="BL473" s="43"/>
      <c r="BM473" s="42"/>
      <c r="BN473" s="43"/>
      <c r="BO473" s="42"/>
      <c r="BP473" s="43"/>
      <c r="BQ473" s="42"/>
      <c r="BR473" s="221"/>
      <c r="BS473" s="78"/>
      <c r="BT473" s="78"/>
      <c r="BU473" s="78"/>
      <c r="BV473" s="78"/>
      <c r="BW473" s="78"/>
      <c r="BX473" s="78"/>
      <c r="BY473" s="78"/>
      <c r="BZ473" s="78"/>
      <c r="CA473" s="78"/>
      <c r="CB473" s="78"/>
      <c r="CC473" s="78"/>
      <c r="CD473" s="78"/>
      <c r="CE473" s="79"/>
    </row>
    <row r="474" spans="1:83" ht="34.5" customHeight="1" x14ac:dyDescent="0.2">
      <c r="A474" s="29">
        <f t="shared" si="0"/>
        <v>463</v>
      </c>
      <c r="B474" s="222"/>
      <c r="C474" s="79"/>
      <c r="D474" s="223"/>
      <c r="E474" s="78"/>
      <c r="F474" s="78"/>
      <c r="G474" s="78"/>
      <c r="H474" s="79"/>
      <c r="I474" s="218"/>
      <c r="J474" s="78"/>
      <c r="K474" s="78"/>
      <c r="L474" s="78"/>
      <c r="M474" s="78"/>
      <c r="N474" s="78"/>
      <c r="O474" s="78"/>
      <c r="P474" s="79"/>
      <c r="Q474" s="217"/>
      <c r="R474" s="78"/>
      <c r="S474" s="78"/>
      <c r="T474" s="78"/>
      <c r="U474" s="78"/>
      <c r="V474" s="78"/>
      <c r="W474" s="78"/>
      <c r="X474" s="78"/>
      <c r="Y474" s="78"/>
      <c r="Z474" s="79"/>
      <c r="AA474" s="218"/>
      <c r="AB474" s="78"/>
      <c r="AC474" s="78"/>
      <c r="AD474" s="79"/>
      <c r="AE474" s="217"/>
      <c r="AF474" s="78"/>
      <c r="AG474" s="78"/>
      <c r="AH474" s="79"/>
      <c r="AI474" s="218"/>
      <c r="AJ474" s="78"/>
      <c r="AK474" s="78"/>
      <c r="AL474" s="78"/>
      <c r="AM474" s="78"/>
      <c r="AN474" s="79"/>
      <c r="AO474" s="217"/>
      <c r="AP474" s="78"/>
      <c r="AQ474" s="79"/>
      <c r="AR474" s="218"/>
      <c r="AS474" s="78"/>
      <c r="AT474" s="79"/>
      <c r="AU474" s="219"/>
      <c r="AV474" s="78"/>
      <c r="AW474" s="79"/>
      <c r="AX474" s="220"/>
      <c r="AY474" s="79"/>
      <c r="AZ474" s="38"/>
      <c r="BA474" s="39"/>
      <c r="BB474" s="38"/>
      <c r="BC474" s="39"/>
      <c r="BD474" s="38"/>
      <c r="BE474" s="39"/>
      <c r="BF474" s="38"/>
      <c r="BG474" s="39"/>
      <c r="BH474" s="38"/>
      <c r="BI474" s="42"/>
      <c r="BJ474" s="43"/>
      <c r="BK474" s="42"/>
      <c r="BL474" s="43"/>
      <c r="BM474" s="42"/>
      <c r="BN474" s="43"/>
      <c r="BO474" s="42"/>
      <c r="BP474" s="43"/>
      <c r="BQ474" s="42"/>
      <c r="BR474" s="221"/>
      <c r="BS474" s="78"/>
      <c r="BT474" s="78"/>
      <c r="BU474" s="78"/>
      <c r="BV474" s="78"/>
      <c r="BW474" s="78"/>
      <c r="BX474" s="78"/>
      <c r="BY474" s="78"/>
      <c r="BZ474" s="78"/>
      <c r="CA474" s="78"/>
      <c r="CB474" s="78"/>
      <c r="CC474" s="78"/>
      <c r="CD474" s="78"/>
      <c r="CE474" s="79"/>
    </row>
    <row r="475" spans="1:83" ht="34.5" customHeight="1" x14ac:dyDescent="0.2">
      <c r="A475" s="29">
        <f t="shared" si="0"/>
        <v>464</v>
      </c>
      <c r="B475" s="222"/>
      <c r="C475" s="79"/>
      <c r="D475" s="223"/>
      <c r="E475" s="78"/>
      <c r="F475" s="78"/>
      <c r="G475" s="78"/>
      <c r="H475" s="79"/>
      <c r="I475" s="218"/>
      <c r="J475" s="78"/>
      <c r="K475" s="78"/>
      <c r="L475" s="78"/>
      <c r="M475" s="78"/>
      <c r="N475" s="78"/>
      <c r="O475" s="78"/>
      <c r="P475" s="79"/>
      <c r="Q475" s="217"/>
      <c r="R475" s="78"/>
      <c r="S475" s="78"/>
      <c r="T475" s="78"/>
      <c r="U475" s="78"/>
      <c r="V475" s="78"/>
      <c r="W475" s="78"/>
      <c r="X475" s="78"/>
      <c r="Y475" s="78"/>
      <c r="Z475" s="79"/>
      <c r="AA475" s="218"/>
      <c r="AB475" s="78"/>
      <c r="AC475" s="78"/>
      <c r="AD475" s="79"/>
      <c r="AE475" s="217"/>
      <c r="AF475" s="78"/>
      <c r="AG475" s="78"/>
      <c r="AH475" s="79"/>
      <c r="AI475" s="218"/>
      <c r="AJ475" s="78"/>
      <c r="AK475" s="78"/>
      <c r="AL475" s="78"/>
      <c r="AM475" s="78"/>
      <c r="AN475" s="79"/>
      <c r="AO475" s="217"/>
      <c r="AP475" s="78"/>
      <c r="AQ475" s="79"/>
      <c r="AR475" s="218"/>
      <c r="AS475" s="78"/>
      <c r="AT475" s="79"/>
      <c r="AU475" s="219"/>
      <c r="AV475" s="78"/>
      <c r="AW475" s="79"/>
      <c r="AX475" s="220"/>
      <c r="AY475" s="79"/>
      <c r="AZ475" s="38"/>
      <c r="BA475" s="39"/>
      <c r="BB475" s="38"/>
      <c r="BC475" s="39"/>
      <c r="BD475" s="38"/>
      <c r="BE475" s="39"/>
      <c r="BF475" s="38"/>
      <c r="BG475" s="39"/>
      <c r="BH475" s="38"/>
      <c r="BI475" s="42"/>
      <c r="BJ475" s="43"/>
      <c r="BK475" s="42"/>
      <c r="BL475" s="43"/>
      <c r="BM475" s="42"/>
      <c r="BN475" s="43"/>
      <c r="BO475" s="42"/>
      <c r="BP475" s="43"/>
      <c r="BQ475" s="42"/>
      <c r="BR475" s="221"/>
      <c r="BS475" s="78"/>
      <c r="BT475" s="78"/>
      <c r="BU475" s="78"/>
      <c r="BV475" s="78"/>
      <c r="BW475" s="78"/>
      <c r="BX475" s="78"/>
      <c r="BY475" s="78"/>
      <c r="BZ475" s="78"/>
      <c r="CA475" s="78"/>
      <c r="CB475" s="78"/>
      <c r="CC475" s="78"/>
      <c r="CD475" s="78"/>
      <c r="CE475" s="79"/>
    </row>
    <row r="476" spans="1:83" ht="34.5" customHeight="1" x14ac:dyDescent="0.2">
      <c r="A476" s="29">
        <f t="shared" si="0"/>
        <v>465</v>
      </c>
      <c r="B476" s="222"/>
      <c r="C476" s="79"/>
      <c r="D476" s="223"/>
      <c r="E476" s="78"/>
      <c r="F476" s="78"/>
      <c r="G476" s="78"/>
      <c r="H476" s="79"/>
      <c r="I476" s="218"/>
      <c r="J476" s="78"/>
      <c r="K476" s="78"/>
      <c r="L476" s="78"/>
      <c r="M476" s="78"/>
      <c r="N476" s="78"/>
      <c r="O476" s="78"/>
      <c r="P476" s="79"/>
      <c r="Q476" s="217"/>
      <c r="R476" s="78"/>
      <c r="S476" s="78"/>
      <c r="T476" s="78"/>
      <c r="U476" s="78"/>
      <c r="V476" s="78"/>
      <c r="W476" s="78"/>
      <c r="X476" s="78"/>
      <c r="Y476" s="78"/>
      <c r="Z476" s="79"/>
      <c r="AA476" s="218"/>
      <c r="AB476" s="78"/>
      <c r="AC476" s="78"/>
      <c r="AD476" s="79"/>
      <c r="AE476" s="217"/>
      <c r="AF476" s="78"/>
      <c r="AG476" s="78"/>
      <c r="AH476" s="79"/>
      <c r="AI476" s="218"/>
      <c r="AJ476" s="78"/>
      <c r="AK476" s="78"/>
      <c r="AL476" s="78"/>
      <c r="AM476" s="78"/>
      <c r="AN476" s="79"/>
      <c r="AO476" s="217"/>
      <c r="AP476" s="78"/>
      <c r="AQ476" s="79"/>
      <c r="AR476" s="218"/>
      <c r="AS476" s="78"/>
      <c r="AT476" s="79"/>
      <c r="AU476" s="219"/>
      <c r="AV476" s="78"/>
      <c r="AW476" s="79"/>
      <c r="AX476" s="220"/>
      <c r="AY476" s="79"/>
      <c r="AZ476" s="38"/>
      <c r="BA476" s="39"/>
      <c r="BB476" s="38"/>
      <c r="BC476" s="39"/>
      <c r="BD476" s="38"/>
      <c r="BE476" s="39"/>
      <c r="BF476" s="38"/>
      <c r="BG476" s="39"/>
      <c r="BH476" s="38"/>
      <c r="BI476" s="42"/>
      <c r="BJ476" s="43"/>
      <c r="BK476" s="42"/>
      <c r="BL476" s="43"/>
      <c r="BM476" s="42"/>
      <c r="BN476" s="43"/>
      <c r="BO476" s="42"/>
      <c r="BP476" s="43"/>
      <c r="BQ476" s="42"/>
      <c r="BR476" s="221"/>
      <c r="BS476" s="78"/>
      <c r="BT476" s="78"/>
      <c r="BU476" s="78"/>
      <c r="BV476" s="78"/>
      <c r="BW476" s="78"/>
      <c r="BX476" s="78"/>
      <c r="BY476" s="78"/>
      <c r="BZ476" s="78"/>
      <c r="CA476" s="78"/>
      <c r="CB476" s="78"/>
      <c r="CC476" s="78"/>
      <c r="CD476" s="78"/>
      <c r="CE476" s="79"/>
    </row>
    <row r="477" spans="1:83" ht="34.5" customHeight="1" x14ac:dyDescent="0.2">
      <c r="A477" s="29">
        <f t="shared" si="0"/>
        <v>466</v>
      </c>
      <c r="B477" s="222"/>
      <c r="C477" s="79"/>
      <c r="D477" s="223"/>
      <c r="E477" s="78"/>
      <c r="F477" s="78"/>
      <c r="G477" s="78"/>
      <c r="H477" s="79"/>
      <c r="I477" s="218"/>
      <c r="J477" s="78"/>
      <c r="K477" s="78"/>
      <c r="L477" s="78"/>
      <c r="M477" s="78"/>
      <c r="N477" s="78"/>
      <c r="O477" s="78"/>
      <c r="P477" s="79"/>
      <c r="Q477" s="217"/>
      <c r="R477" s="78"/>
      <c r="S477" s="78"/>
      <c r="T477" s="78"/>
      <c r="U477" s="78"/>
      <c r="V477" s="78"/>
      <c r="W477" s="78"/>
      <c r="X477" s="78"/>
      <c r="Y477" s="78"/>
      <c r="Z477" s="79"/>
      <c r="AA477" s="218"/>
      <c r="AB477" s="78"/>
      <c r="AC477" s="78"/>
      <c r="AD477" s="79"/>
      <c r="AE477" s="217"/>
      <c r="AF477" s="78"/>
      <c r="AG477" s="78"/>
      <c r="AH477" s="79"/>
      <c r="AI477" s="218"/>
      <c r="AJ477" s="78"/>
      <c r="AK477" s="78"/>
      <c r="AL477" s="78"/>
      <c r="AM477" s="78"/>
      <c r="AN477" s="79"/>
      <c r="AO477" s="217"/>
      <c r="AP477" s="78"/>
      <c r="AQ477" s="79"/>
      <c r="AR477" s="218"/>
      <c r="AS477" s="78"/>
      <c r="AT477" s="79"/>
      <c r="AU477" s="219"/>
      <c r="AV477" s="78"/>
      <c r="AW477" s="79"/>
      <c r="AX477" s="220"/>
      <c r="AY477" s="79"/>
      <c r="AZ477" s="38"/>
      <c r="BA477" s="39"/>
      <c r="BB477" s="38"/>
      <c r="BC477" s="39"/>
      <c r="BD477" s="38"/>
      <c r="BE477" s="39"/>
      <c r="BF477" s="38"/>
      <c r="BG477" s="39"/>
      <c r="BH477" s="38"/>
      <c r="BI477" s="42"/>
      <c r="BJ477" s="43"/>
      <c r="BK477" s="42"/>
      <c r="BL477" s="43"/>
      <c r="BM477" s="42"/>
      <c r="BN477" s="43"/>
      <c r="BO477" s="42"/>
      <c r="BP477" s="43"/>
      <c r="BQ477" s="42"/>
      <c r="BR477" s="221"/>
      <c r="BS477" s="78"/>
      <c r="BT477" s="78"/>
      <c r="BU477" s="78"/>
      <c r="BV477" s="78"/>
      <c r="BW477" s="78"/>
      <c r="BX477" s="78"/>
      <c r="BY477" s="78"/>
      <c r="BZ477" s="78"/>
      <c r="CA477" s="78"/>
      <c r="CB477" s="78"/>
      <c r="CC477" s="78"/>
      <c r="CD477" s="78"/>
      <c r="CE477" s="79"/>
    </row>
    <row r="478" spans="1:83" ht="34.5" customHeight="1" x14ac:dyDescent="0.2">
      <c r="A478" s="29">
        <f t="shared" si="0"/>
        <v>467</v>
      </c>
      <c r="B478" s="222"/>
      <c r="C478" s="79"/>
      <c r="D478" s="223"/>
      <c r="E478" s="78"/>
      <c r="F478" s="78"/>
      <c r="G478" s="78"/>
      <c r="H478" s="79"/>
      <c r="I478" s="218"/>
      <c r="J478" s="78"/>
      <c r="K478" s="78"/>
      <c r="L478" s="78"/>
      <c r="M478" s="78"/>
      <c r="N478" s="78"/>
      <c r="O478" s="78"/>
      <c r="P478" s="79"/>
      <c r="Q478" s="217"/>
      <c r="R478" s="78"/>
      <c r="S478" s="78"/>
      <c r="T478" s="78"/>
      <c r="U478" s="78"/>
      <c r="V478" s="78"/>
      <c r="W478" s="78"/>
      <c r="X478" s="78"/>
      <c r="Y478" s="78"/>
      <c r="Z478" s="79"/>
      <c r="AA478" s="218"/>
      <c r="AB478" s="78"/>
      <c r="AC478" s="78"/>
      <c r="AD478" s="79"/>
      <c r="AE478" s="217"/>
      <c r="AF478" s="78"/>
      <c r="AG478" s="78"/>
      <c r="AH478" s="79"/>
      <c r="AI478" s="218"/>
      <c r="AJ478" s="78"/>
      <c r="AK478" s="78"/>
      <c r="AL478" s="78"/>
      <c r="AM478" s="78"/>
      <c r="AN478" s="79"/>
      <c r="AO478" s="217"/>
      <c r="AP478" s="78"/>
      <c r="AQ478" s="79"/>
      <c r="AR478" s="218"/>
      <c r="AS478" s="78"/>
      <c r="AT478" s="79"/>
      <c r="AU478" s="219"/>
      <c r="AV478" s="78"/>
      <c r="AW478" s="79"/>
      <c r="AX478" s="220"/>
      <c r="AY478" s="79"/>
      <c r="AZ478" s="38"/>
      <c r="BA478" s="39"/>
      <c r="BB478" s="38"/>
      <c r="BC478" s="39"/>
      <c r="BD478" s="38"/>
      <c r="BE478" s="39"/>
      <c r="BF478" s="38"/>
      <c r="BG478" s="39"/>
      <c r="BH478" s="38"/>
      <c r="BI478" s="42"/>
      <c r="BJ478" s="43"/>
      <c r="BK478" s="42"/>
      <c r="BL478" s="43"/>
      <c r="BM478" s="42"/>
      <c r="BN478" s="43"/>
      <c r="BO478" s="42"/>
      <c r="BP478" s="43"/>
      <c r="BQ478" s="42"/>
      <c r="BR478" s="221"/>
      <c r="BS478" s="78"/>
      <c r="BT478" s="78"/>
      <c r="BU478" s="78"/>
      <c r="BV478" s="78"/>
      <c r="BW478" s="78"/>
      <c r="BX478" s="78"/>
      <c r="BY478" s="78"/>
      <c r="BZ478" s="78"/>
      <c r="CA478" s="78"/>
      <c r="CB478" s="78"/>
      <c r="CC478" s="78"/>
      <c r="CD478" s="78"/>
      <c r="CE478" s="79"/>
    </row>
    <row r="479" spans="1:83" ht="34.5" customHeight="1" x14ac:dyDescent="0.2">
      <c r="A479" s="29">
        <f t="shared" si="0"/>
        <v>468</v>
      </c>
      <c r="B479" s="222"/>
      <c r="C479" s="79"/>
      <c r="D479" s="223"/>
      <c r="E479" s="78"/>
      <c r="F479" s="78"/>
      <c r="G479" s="78"/>
      <c r="H479" s="79"/>
      <c r="I479" s="218"/>
      <c r="J479" s="78"/>
      <c r="K479" s="78"/>
      <c r="L479" s="78"/>
      <c r="M479" s="78"/>
      <c r="N479" s="78"/>
      <c r="O479" s="78"/>
      <c r="P479" s="79"/>
      <c r="Q479" s="217"/>
      <c r="R479" s="78"/>
      <c r="S479" s="78"/>
      <c r="T479" s="78"/>
      <c r="U479" s="78"/>
      <c r="V479" s="78"/>
      <c r="W479" s="78"/>
      <c r="X479" s="78"/>
      <c r="Y479" s="78"/>
      <c r="Z479" s="79"/>
      <c r="AA479" s="218"/>
      <c r="AB479" s="78"/>
      <c r="AC479" s="78"/>
      <c r="AD479" s="79"/>
      <c r="AE479" s="217"/>
      <c r="AF479" s="78"/>
      <c r="AG479" s="78"/>
      <c r="AH479" s="79"/>
      <c r="AI479" s="218"/>
      <c r="AJ479" s="78"/>
      <c r="AK479" s="78"/>
      <c r="AL479" s="78"/>
      <c r="AM479" s="78"/>
      <c r="AN479" s="79"/>
      <c r="AO479" s="217"/>
      <c r="AP479" s="78"/>
      <c r="AQ479" s="79"/>
      <c r="AR479" s="218"/>
      <c r="AS479" s="78"/>
      <c r="AT479" s="79"/>
      <c r="AU479" s="219"/>
      <c r="AV479" s="78"/>
      <c r="AW479" s="79"/>
      <c r="AX479" s="220"/>
      <c r="AY479" s="79"/>
      <c r="AZ479" s="38"/>
      <c r="BA479" s="39"/>
      <c r="BB479" s="38"/>
      <c r="BC479" s="39"/>
      <c r="BD479" s="38"/>
      <c r="BE479" s="39"/>
      <c r="BF479" s="38"/>
      <c r="BG479" s="39"/>
      <c r="BH479" s="38"/>
      <c r="BI479" s="42"/>
      <c r="BJ479" s="43"/>
      <c r="BK479" s="42"/>
      <c r="BL479" s="43"/>
      <c r="BM479" s="42"/>
      <c r="BN479" s="43"/>
      <c r="BO479" s="42"/>
      <c r="BP479" s="43"/>
      <c r="BQ479" s="42"/>
      <c r="BR479" s="221"/>
      <c r="BS479" s="78"/>
      <c r="BT479" s="78"/>
      <c r="BU479" s="78"/>
      <c r="BV479" s="78"/>
      <c r="BW479" s="78"/>
      <c r="BX479" s="78"/>
      <c r="BY479" s="78"/>
      <c r="BZ479" s="78"/>
      <c r="CA479" s="78"/>
      <c r="CB479" s="78"/>
      <c r="CC479" s="78"/>
      <c r="CD479" s="78"/>
      <c r="CE479" s="79"/>
    </row>
    <row r="480" spans="1:83" ht="34.5" customHeight="1" x14ac:dyDescent="0.2">
      <c r="A480" s="29">
        <f t="shared" si="0"/>
        <v>469</v>
      </c>
      <c r="B480" s="222"/>
      <c r="C480" s="79"/>
      <c r="D480" s="223"/>
      <c r="E480" s="78"/>
      <c r="F480" s="78"/>
      <c r="G480" s="78"/>
      <c r="H480" s="79"/>
      <c r="I480" s="218"/>
      <c r="J480" s="78"/>
      <c r="K480" s="78"/>
      <c r="L480" s="78"/>
      <c r="M480" s="78"/>
      <c r="N480" s="78"/>
      <c r="O480" s="78"/>
      <c r="P480" s="79"/>
      <c r="Q480" s="217"/>
      <c r="R480" s="78"/>
      <c r="S480" s="78"/>
      <c r="T480" s="78"/>
      <c r="U480" s="78"/>
      <c r="V480" s="78"/>
      <c r="W480" s="78"/>
      <c r="X480" s="78"/>
      <c r="Y480" s="78"/>
      <c r="Z480" s="79"/>
      <c r="AA480" s="218"/>
      <c r="AB480" s="78"/>
      <c r="AC480" s="78"/>
      <c r="AD480" s="79"/>
      <c r="AE480" s="217"/>
      <c r="AF480" s="78"/>
      <c r="AG480" s="78"/>
      <c r="AH480" s="79"/>
      <c r="AI480" s="218"/>
      <c r="AJ480" s="78"/>
      <c r="AK480" s="78"/>
      <c r="AL480" s="78"/>
      <c r="AM480" s="78"/>
      <c r="AN480" s="79"/>
      <c r="AO480" s="217"/>
      <c r="AP480" s="78"/>
      <c r="AQ480" s="79"/>
      <c r="AR480" s="218"/>
      <c r="AS480" s="78"/>
      <c r="AT480" s="79"/>
      <c r="AU480" s="219"/>
      <c r="AV480" s="78"/>
      <c r="AW480" s="79"/>
      <c r="AX480" s="220"/>
      <c r="AY480" s="79"/>
      <c r="AZ480" s="38"/>
      <c r="BA480" s="39"/>
      <c r="BB480" s="38"/>
      <c r="BC480" s="39"/>
      <c r="BD480" s="38"/>
      <c r="BE480" s="39"/>
      <c r="BF480" s="38"/>
      <c r="BG480" s="39"/>
      <c r="BH480" s="38"/>
      <c r="BI480" s="42"/>
      <c r="BJ480" s="43"/>
      <c r="BK480" s="42"/>
      <c r="BL480" s="43"/>
      <c r="BM480" s="42"/>
      <c r="BN480" s="43"/>
      <c r="BO480" s="42"/>
      <c r="BP480" s="43"/>
      <c r="BQ480" s="42"/>
      <c r="BR480" s="221"/>
      <c r="BS480" s="78"/>
      <c r="BT480" s="78"/>
      <c r="BU480" s="78"/>
      <c r="BV480" s="78"/>
      <c r="BW480" s="78"/>
      <c r="BX480" s="78"/>
      <c r="BY480" s="78"/>
      <c r="BZ480" s="78"/>
      <c r="CA480" s="78"/>
      <c r="CB480" s="78"/>
      <c r="CC480" s="78"/>
      <c r="CD480" s="78"/>
      <c r="CE480" s="79"/>
    </row>
    <row r="481" spans="1:83" ht="34.5" customHeight="1" x14ac:dyDescent="0.2">
      <c r="A481" s="29">
        <f t="shared" si="0"/>
        <v>470</v>
      </c>
      <c r="B481" s="222"/>
      <c r="C481" s="79"/>
      <c r="D481" s="223"/>
      <c r="E481" s="78"/>
      <c r="F481" s="78"/>
      <c r="G481" s="78"/>
      <c r="H481" s="79"/>
      <c r="I481" s="218"/>
      <c r="J481" s="78"/>
      <c r="K481" s="78"/>
      <c r="L481" s="78"/>
      <c r="M481" s="78"/>
      <c r="N481" s="78"/>
      <c r="O481" s="78"/>
      <c r="P481" s="79"/>
      <c r="Q481" s="217"/>
      <c r="R481" s="78"/>
      <c r="S481" s="78"/>
      <c r="T481" s="78"/>
      <c r="U481" s="78"/>
      <c r="V481" s="78"/>
      <c r="W481" s="78"/>
      <c r="X481" s="78"/>
      <c r="Y481" s="78"/>
      <c r="Z481" s="79"/>
      <c r="AA481" s="218"/>
      <c r="AB481" s="78"/>
      <c r="AC481" s="78"/>
      <c r="AD481" s="79"/>
      <c r="AE481" s="217"/>
      <c r="AF481" s="78"/>
      <c r="AG481" s="78"/>
      <c r="AH481" s="79"/>
      <c r="AI481" s="218"/>
      <c r="AJ481" s="78"/>
      <c r="AK481" s="78"/>
      <c r="AL481" s="78"/>
      <c r="AM481" s="78"/>
      <c r="AN481" s="79"/>
      <c r="AO481" s="217"/>
      <c r="AP481" s="78"/>
      <c r="AQ481" s="79"/>
      <c r="AR481" s="218"/>
      <c r="AS481" s="78"/>
      <c r="AT481" s="79"/>
      <c r="AU481" s="219"/>
      <c r="AV481" s="78"/>
      <c r="AW481" s="79"/>
      <c r="AX481" s="220"/>
      <c r="AY481" s="79"/>
      <c r="AZ481" s="38"/>
      <c r="BA481" s="39"/>
      <c r="BB481" s="38"/>
      <c r="BC481" s="39"/>
      <c r="BD481" s="38"/>
      <c r="BE481" s="39"/>
      <c r="BF481" s="38"/>
      <c r="BG481" s="39"/>
      <c r="BH481" s="38"/>
      <c r="BI481" s="42"/>
      <c r="BJ481" s="43"/>
      <c r="BK481" s="42"/>
      <c r="BL481" s="43"/>
      <c r="BM481" s="42"/>
      <c r="BN481" s="43"/>
      <c r="BO481" s="42"/>
      <c r="BP481" s="43"/>
      <c r="BQ481" s="42"/>
      <c r="BR481" s="221"/>
      <c r="BS481" s="78"/>
      <c r="BT481" s="78"/>
      <c r="BU481" s="78"/>
      <c r="BV481" s="78"/>
      <c r="BW481" s="78"/>
      <c r="BX481" s="78"/>
      <c r="BY481" s="78"/>
      <c r="BZ481" s="78"/>
      <c r="CA481" s="78"/>
      <c r="CB481" s="78"/>
      <c r="CC481" s="78"/>
      <c r="CD481" s="78"/>
      <c r="CE481" s="79"/>
    </row>
    <row r="482" spans="1:83" ht="34.5" customHeight="1" x14ac:dyDescent="0.2">
      <c r="A482" s="29">
        <f t="shared" si="0"/>
        <v>471</v>
      </c>
      <c r="B482" s="222"/>
      <c r="C482" s="79"/>
      <c r="D482" s="223"/>
      <c r="E482" s="78"/>
      <c r="F482" s="78"/>
      <c r="G482" s="78"/>
      <c r="H482" s="79"/>
      <c r="I482" s="218"/>
      <c r="J482" s="78"/>
      <c r="K482" s="78"/>
      <c r="L482" s="78"/>
      <c r="M482" s="78"/>
      <c r="N482" s="78"/>
      <c r="O482" s="78"/>
      <c r="P482" s="79"/>
      <c r="Q482" s="217"/>
      <c r="R482" s="78"/>
      <c r="S482" s="78"/>
      <c r="T482" s="78"/>
      <c r="U482" s="78"/>
      <c r="V482" s="78"/>
      <c r="W482" s="78"/>
      <c r="X482" s="78"/>
      <c r="Y482" s="78"/>
      <c r="Z482" s="79"/>
      <c r="AA482" s="218"/>
      <c r="AB482" s="78"/>
      <c r="AC482" s="78"/>
      <c r="AD482" s="79"/>
      <c r="AE482" s="217"/>
      <c r="AF482" s="78"/>
      <c r="AG482" s="78"/>
      <c r="AH482" s="79"/>
      <c r="AI482" s="218"/>
      <c r="AJ482" s="78"/>
      <c r="AK482" s="78"/>
      <c r="AL482" s="78"/>
      <c r="AM482" s="78"/>
      <c r="AN482" s="79"/>
      <c r="AO482" s="217"/>
      <c r="AP482" s="78"/>
      <c r="AQ482" s="79"/>
      <c r="AR482" s="218"/>
      <c r="AS482" s="78"/>
      <c r="AT482" s="79"/>
      <c r="AU482" s="219"/>
      <c r="AV482" s="78"/>
      <c r="AW482" s="79"/>
      <c r="AX482" s="220"/>
      <c r="AY482" s="79"/>
      <c r="AZ482" s="38"/>
      <c r="BA482" s="39"/>
      <c r="BB482" s="38"/>
      <c r="BC482" s="39"/>
      <c r="BD482" s="38"/>
      <c r="BE482" s="39"/>
      <c r="BF482" s="38"/>
      <c r="BG482" s="39"/>
      <c r="BH482" s="38"/>
      <c r="BI482" s="42"/>
      <c r="BJ482" s="43"/>
      <c r="BK482" s="42"/>
      <c r="BL482" s="43"/>
      <c r="BM482" s="42"/>
      <c r="BN482" s="43"/>
      <c r="BO482" s="42"/>
      <c r="BP482" s="43"/>
      <c r="BQ482" s="42"/>
      <c r="BR482" s="221"/>
      <c r="BS482" s="78"/>
      <c r="BT482" s="78"/>
      <c r="BU482" s="78"/>
      <c r="BV482" s="78"/>
      <c r="BW482" s="78"/>
      <c r="BX482" s="78"/>
      <c r="BY482" s="78"/>
      <c r="BZ482" s="78"/>
      <c r="CA482" s="78"/>
      <c r="CB482" s="78"/>
      <c r="CC482" s="78"/>
      <c r="CD482" s="78"/>
      <c r="CE482" s="79"/>
    </row>
    <row r="483" spans="1:83" ht="34.5" customHeight="1" x14ac:dyDescent="0.2">
      <c r="A483" s="29">
        <f t="shared" si="0"/>
        <v>472</v>
      </c>
      <c r="B483" s="222"/>
      <c r="C483" s="79"/>
      <c r="D483" s="223"/>
      <c r="E483" s="78"/>
      <c r="F483" s="78"/>
      <c r="G483" s="78"/>
      <c r="H483" s="79"/>
      <c r="I483" s="218"/>
      <c r="J483" s="78"/>
      <c r="K483" s="78"/>
      <c r="L483" s="78"/>
      <c r="M483" s="78"/>
      <c r="N483" s="78"/>
      <c r="O483" s="78"/>
      <c r="P483" s="79"/>
      <c r="Q483" s="217"/>
      <c r="R483" s="78"/>
      <c r="S483" s="78"/>
      <c r="T483" s="78"/>
      <c r="U483" s="78"/>
      <c r="V483" s="78"/>
      <c r="W483" s="78"/>
      <c r="X483" s="78"/>
      <c r="Y483" s="78"/>
      <c r="Z483" s="79"/>
      <c r="AA483" s="218"/>
      <c r="AB483" s="78"/>
      <c r="AC483" s="78"/>
      <c r="AD483" s="79"/>
      <c r="AE483" s="217"/>
      <c r="AF483" s="78"/>
      <c r="AG483" s="78"/>
      <c r="AH483" s="79"/>
      <c r="AI483" s="218"/>
      <c r="AJ483" s="78"/>
      <c r="AK483" s="78"/>
      <c r="AL483" s="78"/>
      <c r="AM483" s="78"/>
      <c r="AN483" s="79"/>
      <c r="AO483" s="217"/>
      <c r="AP483" s="78"/>
      <c r="AQ483" s="79"/>
      <c r="AR483" s="218"/>
      <c r="AS483" s="78"/>
      <c r="AT483" s="79"/>
      <c r="AU483" s="219"/>
      <c r="AV483" s="78"/>
      <c r="AW483" s="79"/>
      <c r="AX483" s="220"/>
      <c r="AY483" s="79"/>
      <c r="AZ483" s="38"/>
      <c r="BA483" s="39"/>
      <c r="BB483" s="38"/>
      <c r="BC483" s="39"/>
      <c r="BD483" s="38"/>
      <c r="BE483" s="39"/>
      <c r="BF483" s="38"/>
      <c r="BG483" s="39"/>
      <c r="BH483" s="38"/>
      <c r="BI483" s="42"/>
      <c r="BJ483" s="43"/>
      <c r="BK483" s="42"/>
      <c r="BL483" s="43"/>
      <c r="BM483" s="42"/>
      <c r="BN483" s="43"/>
      <c r="BO483" s="42"/>
      <c r="BP483" s="43"/>
      <c r="BQ483" s="42"/>
      <c r="BR483" s="221"/>
      <c r="BS483" s="78"/>
      <c r="BT483" s="78"/>
      <c r="BU483" s="78"/>
      <c r="BV483" s="78"/>
      <c r="BW483" s="78"/>
      <c r="BX483" s="78"/>
      <c r="BY483" s="78"/>
      <c r="BZ483" s="78"/>
      <c r="CA483" s="78"/>
      <c r="CB483" s="78"/>
      <c r="CC483" s="78"/>
      <c r="CD483" s="78"/>
      <c r="CE483" s="79"/>
    </row>
    <row r="484" spans="1:83" ht="34.5" customHeight="1" x14ac:dyDescent="0.2">
      <c r="A484" s="29">
        <f t="shared" si="0"/>
        <v>473</v>
      </c>
      <c r="B484" s="222"/>
      <c r="C484" s="79"/>
      <c r="D484" s="223"/>
      <c r="E484" s="78"/>
      <c r="F484" s="78"/>
      <c r="G484" s="78"/>
      <c r="H484" s="79"/>
      <c r="I484" s="218"/>
      <c r="J484" s="78"/>
      <c r="K484" s="78"/>
      <c r="L484" s="78"/>
      <c r="M484" s="78"/>
      <c r="N484" s="78"/>
      <c r="O484" s="78"/>
      <c r="P484" s="79"/>
      <c r="Q484" s="217"/>
      <c r="R484" s="78"/>
      <c r="S484" s="78"/>
      <c r="T484" s="78"/>
      <c r="U484" s="78"/>
      <c r="V484" s="78"/>
      <c r="W484" s="78"/>
      <c r="X484" s="78"/>
      <c r="Y484" s="78"/>
      <c r="Z484" s="79"/>
      <c r="AA484" s="218"/>
      <c r="AB484" s="78"/>
      <c r="AC484" s="78"/>
      <c r="AD484" s="79"/>
      <c r="AE484" s="217"/>
      <c r="AF484" s="78"/>
      <c r="AG484" s="78"/>
      <c r="AH484" s="79"/>
      <c r="AI484" s="218"/>
      <c r="AJ484" s="78"/>
      <c r="AK484" s="78"/>
      <c r="AL484" s="78"/>
      <c r="AM484" s="78"/>
      <c r="AN484" s="79"/>
      <c r="AO484" s="217"/>
      <c r="AP484" s="78"/>
      <c r="AQ484" s="79"/>
      <c r="AR484" s="218"/>
      <c r="AS484" s="78"/>
      <c r="AT484" s="79"/>
      <c r="AU484" s="219"/>
      <c r="AV484" s="78"/>
      <c r="AW484" s="79"/>
      <c r="AX484" s="220"/>
      <c r="AY484" s="79"/>
      <c r="AZ484" s="38"/>
      <c r="BA484" s="39"/>
      <c r="BB484" s="38"/>
      <c r="BC484" s="39"/>
      <c r="BD484" s="38"/>
      <c r="BE484" s="39"/>
      <c r="BF484" s="38"/>
      <c r="BG484" s="39"/>
      <c r="BH484" s="38"/>
      <c r="BI484" s="42"/>
      <c r="BJ484" s="43"/>
      <c r="BK484" s="42"/>
      <c r="BL484" s="43"/>
      <c r="BM484" s="42"/>
      <c r="BN484" s="43"/>
      <c r="BO484" s="42"/>
      <c r="BP484" s="43"/>
      <c r="BQ484" s="42"/>
      <c r="BR484" s="221"/>
      <c r="BS484" s="78"/>
      <c r="BT484" s="78"/>
      <c r="BU484" s="78"/>
      <c r="BV484" s="78"/>
      <c r="BW484" s="78"/>
      <c r="BX484" s="78"/>
      <c r="BY484" s="78"/>
      <c r="BZ484" s="78"/>
      <c r="CA484" s="78"/>
      <c r="CB484" s="78"/>
      <c r="CC484" s="78"/>
      <c r="CD484" s="78"/>
      <c r="CE484" s="79"/>
    </row>
    <row r="485" spans="1:83" ht="34.5" customHeight="1" x14ac:dyDescent="0.2">
      <c r="A485" s="29">
        <f t="shared" si="0"/>
        <v>474</v>
      </c>
      <c r="B485" s="222"/>
      <c r="C485" s="79"/>
      <c r="D485" s="223"/>
      <c r="E485" s="78"/>
      <c r="F485" s="78"/>
      <c r="G485" s="78"/>
      <c r="H485" s="79"/>
      <c r="I485" s="218"/>
      <c r="J485" s="78"/>
      <c r="K485" s="78"/>
      <c r="L485" s="78"/>
      <c r="M485" s="78"/>
      <c r="N485" s="78"/>
      <c r="O485" s="78"/>
      <c r="P485" s="79"/>
      <c r="Q485" s="217"/>
      <c r="R485" s="78"/>
      <c r="S485" s="78"/>
      <c r="T485" s="78"/>
      <c r="U485" s="78"/>
      <c r="V485" s="78"/>
      <c r="W485" s="78"/>
      <c r="X485" s="78"/>
      <c r="Y485" s="78"/>
      <c r="Z485" s="79"/>
      <c r="AA485" s="218"/>
      <c r="AB485" s="78"/>
      <c r="AC485" s="78"/>
      <c r="AD485" s="79"/>
      <c r="AE485" s="217"/>
      <c r="AF485" s="78"/>
      <c r="AG485" s="78"/>
      <c r="AH485" s="79"/>
      <c r="AI485" s="218"/>
      <c r="AJ485" s="78"/>
      <c r="AK485" s="78"/>
      <c r="AL485" s="78"/>
      <c r="AM485" s="78"/>
      <c r="AN485" s="79"/>
      <c r="AO485" s="217"/>
      <c r="AP485" s="78"/>
      <c r="AQ485" s="79"/>
      <c r="AR485" s="218"/>
      <c r="AS485" s="78"/>
      <c r="AT485" s="79"/>
      <c r="AU485" s="219"/>
      <c r="AV485" s="78"/>
      <c r="AW485" s="79"/>
      <c r="AX485" s="220"/>
      <c r="AY485" s="79"/>
      <c r="AZ485" s="38"/>
      <c r="BA485" s="39"/>
      <c r="BB485" s="38"/>
      <c r="BC485" s="39"/>
      <c r="BD485" s="38"/>
      <c r="BE485" s="39"/>
      <c r="BF485" s="38"/>
      <c r="BG485" s="39"/>
      <c r="BH485" s="38"/>
      <c r="BI485" s="42"/>
      <c r="BJ485" s="43"/>
      <c r="BK485" s="42"/>
      <c r="BL485" s="43"/>
      <c r="BM485" s="42"/>
      <c r="BN485" s="43"/>
      <c r="BO485" s="42"/>
      <c r="BP485" s="43"/>
      <c r="BQ485" s="42"/>
      <c r="BR485" s="221"/>
      <c r="BS485" s="78"/>
      <c r="BT485" s="78"/>
      <c r="BU485" s="78"/>
      <c r="BV485" s="78"/>
      <c r="BW485" s="78"/>
      <c r="BX485" s="78"/>
      <c r="BY485" s="78"/>
      <c r="BZ485" s="78"/>
      <c r="CA485" s="78"/>
      <c r="CB485" s="78"/>
      <c r="CC485" s="78"/>
      <c r="CD485" s="78"/>
      <c r="CE485" s="79"/>
    </row>
    <row r="486" spans="1:83" ht="34.5" customHeight="1" x14ac:dyDescent="0.2">
      <c r="A486" s="29">
        <f t="shared" si="0"/>
        <v>475</v>
      </c>
      <c r="B486" s="222"/>
      <c r="C486" s="79"/>
      <c r="D486" s="223"/>
      <c r="E486" s="78"/>
      <c r="F486" s="78"/>
      <c r="G486" s="78"/>
      <c r="H486" s="79"/>
      <c r="I486" s="218"/>
      <c r="J486" s="78"/>
      <c r="K486" s="78"/>
      <c r="L486" s="78"/>
      <c r="M486" s="78"/>
      <c r="N486" s="78"/>
      <c r="O486" s="78"/>
      <c r="P486" s="79"/>
      <c r="Q486" s="217"/>
      <c r="R486" s="78"/>
      <c r="S486" s="78"/>
      <c r="T486" s="78"/>
      <c r="U486" s="78"/>
      <c r="V486" s="78"/>
      <c r="W486" s="78"/>
      <c r="X486" s="78"/>
      <c r="Y486" s="78"/>
      <c r="Z486" s="79"/>
      <c r="AA486" s="218"/>
      <c r="AB486" s="78"/>
      <c r="AC486" s="78"/>
      <c r="AD486" s="79"/>
      <c r="AE486" s="217"/>
      <c r="AF486" s="78"/>
      <c r="AG486" s="78"/>
      <c r="AH486" s="79"/>
      <c r="AI486" s="218"/>
      <c r="AJ486" s="78"/>
      <c r="AK486" s="78"/>
      <c r="AL486" s="78"/>
      <c r="AM486" s="78"/>
      <c r="AN486" s="79"/>
      <c r="AO486" s="217"/>
      <c r="AP486" s="78"/>
      <c r="AQ486" s="79"/>
      <c r="AR486" s="218"/>
      <c r="AS486" s="78"/>
      <c r="AT486" s="79"/>
      <c r="AU486" s="219"/>
      <c r="AV486" s="78"/>
      <c r="AW486" s="79"/>
      <c r="AX486" s="220"/>
      <c r="AY486" s="79"/>
      <c r="AZ486" s="38"/>
      <c r="BA486" s="39"/>
      <c r="BB486" s="38"/>
      <c r="BC486" s="39"/>
      <c r="BD486" s="38"/>
      <c r="BE486" s="39"/>
      <c r="BF486" s="38"/>
      <c r="BG486" s="39"/>
      <c r="BH486" s="38"/>
      <c r="BI486" s="42"/>
      <c r="BJ486" s="43"/>
      <c r="BK486" s="42"/>
      <c r="BL486" s="43"/>
      <c r="BM486" s="42"/>
      <c r="BN486" s="43"/>
      <c r="BO486" s="42"/>
      <c r="BP486" s="43"/>
      <c r="BQ486" s="42"/>
      <c r="BR486" s="221"/>
      <c r="BS486" s="78"/>
      <c r="BT486" s="78"/>
      <c r="BU486" s="78"/>
      <c r="BV486" s="78"/>
      <c r="BW486" s="78"/>
      <c r="BX486" s="78"/>
      <c r="BY486" s="78"/>
      <c r="BZ486" s="78"/>
      <c r="CA486" s="78"/>
      <c r="CB486" s="78"/>
      <c r="CC486" s="78"/>
      <c r="CD486" s="78"/>
      <c r="CE486" s="79"/>
    </row>
    <row r="487" spans="1:83" ht="34.5" customHeight="1" x14ac:dyDescent="0.2">
      <c r="A487" s="29">
        <f t="shared" si="0"/>
        <v>476</v>
      </c>
      <c r="B487" s="222"/>
      <c r="C487" s="79"/>
      <c r="D487" s="223"/>
      <c r="E487" s="78"/>
      <c r="F487" s="78"/>
      <c r="G487" s="78"/>
      <c r="H487" s="79"/>
      <c r="I487" s="218"/>
      <c r="J487" s="78"/>
      <c r="K487" s="78"/>
      <c r="L487" s="78"/>
      <c r="M487" s="78"/>
      <c r="N487" s="78"/>
      <c r="O487" s="78"/>
      <c r="P487" s="79"/>
      <c r="Q487" s="217"/>
      <c r="R487" s="78"/>
      <c r="S487" s="78"/>
      <c r="T487" s="78"/>
      <c r="U487" s="78"/>
      <c r="V487" s="78"/>
      <c r="W487" s="78"/>
      <c r="X487" s="78"/>
      <c r="Y487" s="78"/>
      <c r="Z487" s="79"/>
      <c r="AA487" s="218"/>
      <c r="AB487" s="78"/>
      <c r="AC487" s="78"/>
      <c r="AD487" s="79"/>
      <c r="AE487" s="217"/>
      <c r="AF487" s="78"/>
      <c r="AG487" s="78"/>
      <c r="AH487" s="79"/>
      <c r="AI487" s="218"/>
      <c r="AJ487" s="78"/>
      <c r="AK487" s="78"/>
      <c r="AL487" s="78"/>
      <c r="AM487" s="78"/>
      <c r="AN487" s="79"/>
      <c r="AO487" s="217"/>
      <c r="AP487" s="78"/>
      <c r="AQ487" s="79"/>
      <c r="AR487" s="218"/>
      <c r="AS487" s="78"/>
      <c r="AT487" s="79"/>
      <c r="AU487" s="219"/>
      <c r="AV487" s="78"/>
      <c r="AW487" s="79"/>
      <c r="AX487" s="220"/>
      <c r="AY487" s="79"/>
      <c r="AZ487" s="38"/>
      <c r="BA487" s="39"/>
      <c r="BB487" s="38"/>
      <c r="BC487" s="39"/>
      <c r="BD487" s="38"/>
      <c r="BE487" s="39"/>
      <c r="BF487" s="38"/>
      <c r="BG487" s="39"/>
      <c r="BH487" s="38"/>
      <c r="BI487" s="42"/>
      <c r="BJ487" s="43"/>
      <c r="BK487" s="42"/>
      <c r="BL487" s="43"/>
      <c r="BM487" s="42"/>
      <c r="BN487" s="43"/>
      <c r="BO487" s="42"/>
      <c r="BP487" s="43"/>
      <c r="BQ487" s="42"/>
      <c r="BR487" s="221"/>
      <c r="BS487" s="78"/>
      <c r="BT487" s="78"/>
      <c r="BU487" s="78"/>
      <c r="BV487" s="78"/>
      <c r="BW487" s="78"/>
      <c r="BX487" s="78"/>
      <c r="BY487" s="78"/>
      <c r="BZ487" s="78"/>
      <c r="CA487" s="78"/>
      <c r="CB487" s="78"/>
      <c r="CC487" s="78"/>
      <c r="CD487" s="78"/>
      <c r="CE487" s="79"/>
    </row>
    <row r="488" spans="1:83" ht="34.5" customHeight="1" x14ac:dyDescent="0.2">
      <c r="A488" s="29">
        <f t="shared" si="0"/>
        <v>477</v>
      </c>
      <c r="B488" s="222"/>
      <c r="C488" s="79"/>
      <c r="D488" s="223"/>
      <c r="E488" s="78"/>
      <c r="F488" s="78"/>
      <c r="G488" s="78"/>
      <c r="H488" s="79"/>
      <c r="I488" s="218"/>
      <c r="J488" s="78"/>
      <c r="K488" s="78"/>
      <c r="L488" s="78"/>
      <c r="M488" s="78"/>
      <c r="N488" s="78"/>
      <c r="O488" s="78"/>
      <c r="P488" s="79"/>
      <c r="Q488" s="217"/>
      <c r="R488" s="78"/>
      <c r="S488" s="78"/>
      <c r="T488" s="78"/>
      <c r="U488" s="78"/>
      <c r="V488" s="78"/>
      <c r="W488" s="78"/>
      <c r="X488" s="78"/>
      <c r="Y488" s="78"/>
      <c r="Z488" s="79"/>
      <c r="AA488" s="218"/>
      <c r="AB488" s="78"/>
      <c r="AC488" s="78"/>
      <c r="AD488" s="79"/>
      <c r="AE488" s="217"/>
      <c r="AF488" s="78"/>
      <c r="AG488" s="78"/>
      <c r="AH488" s="79"/>
      <c r="AI488" s="218"/>
      <c r="AJ488" s="78"/>
      <c r="AK488" s="78"/>
      <c r="AL488" s="78"/>
      <c r="AM488" s="78"/>
      <c r="AN488" s="79"/>
      <c r="AO488" s="217"/>
      <c r="AP488" s="78"/>
      <c r="AQ488" s="79"/>
      <c r="AR488" s="218"/>
      <c r="AS488" s="78"/>
      <c r="AT488" s="79"/>
      <c r="AU488" s="219"/>
      <c r="AV488" s="78"/>
      <c r="AW488" s="79"/>
      <c r="AX488" s="220"/>
      <c r="AY488" s="79"/>
      <c r="AZ488" s="38"/>
      <c r="BA488" s="39"/>
      <c r="BB488" s="38"/>
      <c r="BC488" s="39"/>
      <c r="BD488" s="38"/>
      <c r="BE488" s="39"/>
      <c r="BF488" s="38"/>
      <c r="BG488" s="39"/>
      <c r="BH488" s="38"/>
      <c r="BI488" s="42"/>
      <c r="BJ488" s="43"/>
      <c r="BK488" s="42"/>
      <c r="BL488" s="43"/>
      <c r="BM488" s="42"/>
      <c r="BN488" s="43"/>
      <c r="BO488" s="42"/>
      <c r="BP488" s="43"/>
      <c r="BQ488" s="42"/>
      <c r="BR488" s="221"/>
      <c r="BS488" s="78"/>
      <c r="BT488" s="78"/>
      <c r="BU488" s="78"/>
      <c r="BV488" s="78"/>
      <c r="BW488" s="78"/>
      <c r="BX488" s="78"/>
      <c r="BY488" s="78"/>
      <c r="BZ488" s="78"/>
      <c r="CA488" s="78"/>
      <c r="CB488" s="78"/>
      <c r="CC488" s="78"/>
      <c r="CD488" s="78"/>
      <c r="CE488" s="79"/>
    </row>
    <row r="489" spans="1:83" ht="34.5" customHeight="1" x14ac:dyDescent="0.2">
      <c r="A489" s="29">
        <f t="shared" si="0"/>
        <v>478</v>
      </c>
      <c r="B489" s="222"/>
      <c r="C489" s="79"/>
      <c r="D489" s="223"/>
      <c r="E489" s="78"/>
      <c r="F489" s="78"/>
      <c r="G489" s="78"/>
      <c r="H489" s="79"/>
      <c r="I489" s="218"/>
      <c r="J489" s="78"/>
      <c r="K489" s="78"/>
      <c r="L489" s="78"/>
      <c r="M489" s="78"/>
      <c r="N489" s="78"/>
      <c r="O489" s="78"/>
      <c r="P489" s="79"/>
      <c r="Q489" s="217"/>
      <c r="R489" s="78"/>
      <c r="S489" s="78"/>
      <c r="T489" s="78"/>
      <c r="U489" s="78"/>
      <c r="V489" s="78"/>
      <c r="W489" s="78"/>
      <c r="X489" s="78"/>
      <c r="Y489" s="78"/>
      <c r="Z489" s="79"/>
      <c r="AA489" s="218"/>
      <c r="AB489" s="78"/>
      <c r="AC489" s="78"/>
      <c r="AD489" s="79"/>
      <c r="AE489" s="217"/>
      <c r="AF489" s="78"/>
      <c r="AG489" s="78"/>
      <c r="AH489" s="79"/>
      <c r="AI489" s="218"/>
      <c r="AJ489" s="78"/>
      <c r="AK489" s="78"/>
      <c r="AL489" s="78"/>
      <c r="AM489" s="78"/>
      <c r="AN489" s="79"/>
      <c r="AO489" s="217"/>
      <c r="AP489" s="78"/>
      <c r="AQ489" s="79"/>
      <c r="AR489" s="218"/>
      <c r="AS489" s="78"/>
      <c r="AT489" s="79"/>
      <c r="AU489" s="219"/>
      <c r="AV489" s="78"/>
      <c r="AW489" s="79"/>
      <c r="AX489" s="220"/>
      <c r="AY489" s="79"/>
      <c r="AZ489" s="38"/>
      <c r="BA489" s="39"/>
      <c r="BB489" s="38"/>
      <c r="BC489" s="39"/>
      <c r="BD489" s="38"/>
      <c r="BE489" s="39"/>
      <c r="BF489" s="38"/>
      <c r="BG489" s="39"/>
      <c r="BH489" s="38"/>
      <c r="BI489" s="42"/>
      <c r="BJ489" s="43"/>
      <c r="BK489" s="42"/>
      <c r="BL489" s="43"/>
      <c r="BM489" s="42"/>
      <c r="BN489" s="43"/>
      <c r="BO489" s="42"/>
      <c r="BP489" s="43"/>
      <c r="BQ489" s="42"/>
      <c r="BR489" s="221"/>
      <c r="BS489" s="78"/>
      <c r="BT489" s="78"/>
      <c r="BU489" s="78"/>
      <c r="BV489" s="78"/>
      <c r="BW489" s="78"/>
      <c r="BX489" s="78"/>
      <c r="BY489" s="78"/>
      <c r="BZ489" s="78"/>
      <c r="CA489" s="78"/>
      <c r="CB489" s="78"/>
      <c r="CC489" s="78"/>
      <c r="CD489" s="78"/>
      <c r="CE489" s="79"/>
    </row>
    <row r="490" spans="1:83" ht="34.5" customHeight="1" x14ac:dyDescent="0.2">
      <c r="A490" s="29">
        <f t="shared" si="0"/>
        <v>479</v>
      </c>
      <c r="B490" s="222"/>
      <c r="C490" s="79"/>
      <c r="D490" s="223"/>
      <c r="E490" s="78"/>
      <c r="F490" s="78"/>
      <c r="G490" s="78"/>
      <c r="H490" s="79"/>
      <c r="I490" s="218"/>
      <c r="J490" s="78"/>
      <c r="K490" s="78"/>
      <c r="L490" s="78"/>
      <c r="M490" s="78"/>
      <c r="N490" s="78"/>
      <c r="O490" s="78"/>
      <c r="P490" s="79"/>
      <c r="Q490" s="217"/>
      <c r="R490" s="78"/>
      <c r="S490" s="78"/>
      <c r="T490" s="78"/>
      <c r="U490" s="78"/>
      <c r="V490" s="78"/>
      <c r="W490" s="78"/>
      <c r="X490" s="78"/>
      <c r="Y490" s="78"/>
      <c r="Z490" s="79"/>
      <c r="AA490" s="218"/>
      <c r="AB490" s="78"/>
      <c r="AC490" s="78"/>
      <c r="AD490" s="79"/>
      <c r="AE490" s="217"/>
      <c r="AF490" s="78"/>
      <c r="AG490" s="78"/>
      <c r="AH490" s="79"/>
      <c r="AI490" s="218"/>
      <c r="AJ490" s="78"/>
      <c r="AK490" s="78"/>
      <c r="AL490" s="78"/>
      <c r="AM490" s="78"/>
      <c r="AN490" s="79"/>
      <c r="AO490" s="217"/>
      <c r="AP490" s="78"/>
      <c r="AQ490" s="79"/>
      <c r="AR490" s="218"/>
      <c r="AS490" s="78"/>
      <c r="AT490" s="79"/>
      <c r="AU490" s="219"/>
      <c r="AV490" s="78"/>
      <c r="AW490" s="79"/>
      <c r="AX490" s="220"/>
      <c r="AY490" s="79"/>
      <c r="AZ490" s="38"/>
      <c r="BA490" s="39"/>
      <c r="BB490" s="38"/>
      <c r="BC490" s="39"/>
      <c r="BD490" s="38"/>
      <c r="BE490" s="39"/>
      <c r="BF490" s="38"/>
      <c r="BG490" s="39"/>
      <c r="BH490" s="38"/>
      <c r="BI490" s="42"/>
      <c r="BJ490" s="43"/>
      <c r="BK490" s="42"/>
      <c r="BL490" s="43"/>
      <c r="BM490" s="42"/>
      <c r="BN490" s="43"/>
      <c r="BO490" s="42"/>
      <c r="BP490" s="43"/>
      <c r="BQ490" s="42"/>
      <c r="BR490" s="221"/>
      <c r="BS490" s="78"/>
      <c r="BT490" s="78"/>
      <c r="BU490" s="78"/>
      <c r="BV490" s="78"/>
      <c r="BW490" s="78"/>
      <c r="BX490" s="78"/>
      <c r="BY490" s="78"/>
      <c r="BZ490" s="78"/>
      <c r="CA490" s="78"/>
      <c r="CB490" s="78"/>
      <c r="CC490" s="78"/>
      <c r="CD490" s="78"/>
      <c r="CE490" s="79"/>
    </row>
    <row r="491" spans="1:83" ht="34.5" customHeight="1" x14ac:dyDescent="0.2">
      <c r="A491" s="29">
        <f t="shared" si="0"/>
        <v>480</v>
      </c>
      <c r="B491" s="222"/>
      <c r="C491" s="79"/>
      <c r="D491" s="223"/>
      <c r="E491" s="78"/>
      <c r="F491" s="78"/>
      <c r="G491" s="78"/>
      <c r="H491" s="79"/>
      <c r="I491" s="218"/>
      <c r="J491" s="78"/>
      <c r="K491" s="78"/>
      <c r="L491" s="78"/>
      <c r="M491" s="78"/>
      <c r="N491" s="78"/>
      <c r="O491" s="78"/>
      <c r="P491" s="79"/>
      <c r="Q491" s="217"/>
      <c r="R491" s="78"/>
      <c r="S491" s="78"/>
      <c r="T491" s="78"/>
      <c r="U491" s="78"/>
      <c r="V491" s="78"/>
      <c r="W491" s="78"/>
      <c r="X491" s="78"/>
      <c r="Y491" s="78"/>
      <c r="Z491" s="79"/>
      <c r="AA491" s="218"/>
      <c r="AB491" s="78"/>
      <c r="AC491" s="78"/>
      <c r="AD491" s="79"/>
      <c r="AE491" s="217"/>
      <c r="AF491" s="78"/>
      <c r="AG491" s="78"/>
      <c r="AH491" s="79"/>
      <c r="AI491" s="218"/>
      <c r="AJ491" s="78"/>
      <c r="AK491" s="78"/>
      <c r="AL491" s="78"/>
      <c r="AM491" s="78"/>
      <c r="AN491" s="79"/>
      <c r="AO491" s="217"/>
      <c r="AP491" s="78"/>
      <c r="AQ491" s="79"/>
      <c r="AR491" s="218"/>
      <c r="AS491" s="78"/>
      <c r="AT491" s="79"/>
      <c r="AU491" s="219"/>
      <c r="AV491" s="78"/>
      <c r="AW491" s="79"/>
      <c r="AX491" s="220"/>
      <c r="AY491" s="79"/>
      <c r="AZ491" s="38"/>
      <c r="BA491" s="39"/>
      <c r="BB491" s="38"/>
      <c r="BC491" s="39"/>
      <c r="BD491" s="38"/>
      <c r="BE491" s="39"/>
      <c r="BF491" s="38"/>
      <c r="BG491" s="39"/>
      <c r="BH491" s="38"/>
      <c r="BI491" s="42"/>
      <c r="BJ491" s="43"/>
      <c r="BK491" s="42"/>
      <c r="BL491" s="43"/>
      <c r="BM491" s="42"/>
      <c r="BN491" s="43"/>
      <c r="BO491" s="42"/>
      <c r="BP491" s="43"/>
      <c r="BQ491" s="42"/>
      <c r="BR491" s="221"/>
      <c r="BS491" s="78"/>
      <c r="BT491" s="78"/>
      <c r="BU491" s="78"/>
      <c r="BV491" s="78"/>
      <c r="BW491" s="78"/>
      <c r="BX491" s="78"/>
      <c r="BY491" s="78"/>
      <c r="BZ491" s="78"/>
      <c r="CA491" s="78"/>
      <c r="CB491" s="78"/>
      <c r="CC491" s="78"/>
      <c r="CD491" s="78"/>
      <c r="CE491" s="79"/>
    </row>
    <row r="492" spans="1:83" ht="34.5" customHeight="1" x14ac:dyDescent="0.2">
      <c r="A492" s="29">
        <f t="shared" si="0"/>
        <v>481</v>
      </c>
      <c r="B492" s="222"/>
      <c r="C492" s="79"/>
      <c r="D492" s="223"/>
      <c r="E492" s="78"/>
      <c r="F492" s="78"/>
      <c r="G492" s="78"/>
      <c r="H492" s="79"/>
      <c r="I492" s="218"/>
      <c r="J492" s="78"/>
      <c r="K492" s="78"/>
      <c r="L492" s="78"/>
      <c r="M492" s="78"/>
      <c r="N492" s="78"/>
      <c r="O492" s="78"/>
      <c r="P492" s="79"/>
      <c r="Q492" s="217"/>
      <c r="R492" s="78"/>
      <c r="S492" s="78"/>
      <c r="T492" s="78"/>
      <c r="U492" s="78"/>
      <c r="V492" s="78"/>
      <c r="W492" s="78"/>
      <c r="X492" s="78"/>
      <c r="Y492" s="78"/>
      <c r="Z492" s="79"/>
      <c r="AA492" s="218"/>
      <c r="AB492" s="78"/>
      <c r="AC492" s="78"/>
      <c r="AD492" s="79"/>
      <c r="AE492" s="217"/>
      <c r="AF492" s="78"/>
      <c r="AG492" s="78"/>
      <c r="AH492" s="79"/>
      <c r="AI492" s="218"/>
      <c r="AJ492" s="78"/>
      <c r="AK492" s="78"/>
      <c r="AL492" s="78"/>
      <c r="AM492" s="78"/>
      <c r="AN492" s="79"/>
      <c r="AO492" s="217"/>
      <c r="AP492" s="78"/>
      <c r="AQ492" s="79"/>
      <c r="AR492" s="218"/>
      <c r="AS492" s="78"/>
      <c r="AT492" s="79"/>
      <c r="AU492" s="219"/>
      <c r="AV492" s="78"/>
      <c r="AW492" s="79"/>
      <c r="AX492" s="220"/>
      <c r="AY492" s="79"/>
      <c r="AZ492" s="38"/>
      <c r="BA492" s="39"/>
      <c r="BB492" s="38"/>
      <c r="BC492" s="39"/>
      <c r="BD492" s="38"/>
      <c r="BE492" s="39"/>
      <c r="BF492" s="38"/>
      <c r="BG492" s="39"/>
      <c r="BH492" s="38"/>
      <c r="BI492" s="42"/>
      <c r="BJ492" s="43"/>
      <c r="BK492" s="42"/>
      <c r="BL492" s="43"/>
      <c r="BM492" s="42"/>
      <c r="BN492" s="43"/>
      <c r="BO492" s="42"/>
      <c r="BP492" s="43"/>
      <c r="BQ492" s="42"/>
      <c r="BR492" s="221"/>
      <c r="BS492" s="78"/>
      <c r="BT492" s="78"/>
      <c r="BU492" s="78"/>
      <c r="BV492" s="78"/>
      <c r="BW492" s="78"/>
      <c r="BX492" s="78"/>
      <c r="BY492" s="78"/>
      <c r="BZ492" s="78"/>
      <c r="CA492" s="78"/>
      <c r="CB492" s="78"/>
      <c r="CC492" s="78"/>
      <c r="CD492" s="78"/>
      <c r="CE492" s="79"/>
    </row>
    <row r="493" spans="1:83" ht="34.5" customHeight="1" x14ac:dyDescent="0.2">
      <c r="A493" s="29">
        <f t="shared" si="0"/>
        <v>482</v>
      </c>
      <c r="B493" s="222"/>
      <c r="C493" s="79"/>
      <c r="D493" s="223"/>
      <c r="E493" s="78"/>
      <c r="F493" s="78"/>
      <c r="G493" s="78"/>
      <c r="H493" s="79"/>
      <c r="I493" s="218"/>
      <c r="J493" s="78"/>
      <c r="K493" s="78"/>
      <c r="L493" s="78"/>
      <c r="M493" s="78"/>
      <c r="N493" s="78"/>
      <c r="O493" s="78"/>
      <c r="P493" s="79"/>
      <c r="Q493" s="217"/>
      <c r="R493" s="78"/>
      <c r="S493" s="78"/>
      <c r="T493" s="78"/>
      <c r="U493" s="78"/>
      <c r="V493" s="78"/>
      <c r="W493" s="78"/>
      <c r="X493" s="78"/>
      <c r="Y493" s="78"/>
      <c r="Z493" s="79"/>
      <c r="AA493" s="218"/>
      <c r="AB493" s="78"/>
      <c r="AC493" s="78"/>
      <c r="AD493" s="79"/>
      <c r="AE493" s="217"/>
      <c r="AF493" s="78"/>
      <c r="AG493" s="78"/>
      <c r="AH493" s="79"/>
      <c r="AI493" s="218"/>
      <c r="AJ493" s="78"/>
      <c r="AK493" s="78"/>
      <c r="AL493" s="78"/>
      <c r="AM493" s="78"/>
      <c r="AN493" s="79"/>
      <c r="AO493" s="217"/>
      <c r="AP493" s="78"/>
      <c r="AQ493" s="79"/>
      <c r="AR493" s="218"/>
      <c r="AS493" s="78"/>
      <c r="AT493" s="79"/>
      <c r="AU493" s="219"/>
      <c r="AV493" s="78"/>
      <c r="AW493" s="79"/>
      <c r="AX493" s="220"/>
      <c r="AY493" s="79"/>
      <c r="AZ493" s="38"/>
      <c r="BA493" s="39"/>
      <c r="BB493" s="38"/>
      <c r="BC493" s="39"/>
      <c r="BD493" s="38"/>
      <c r="BE493" s="39"/>
      <c r="BF493" s="38"/>
      <c r="BG493" s="39"/>
      <c r="BH493" s="38"/>
      <c r="BI493" s="42"/>
      <c r="BJ493" s="43"/>
      <c r="BK493" s="42"/>
      <c r="BL493" s="43"/>
      <c r="BM493" s="42"/>
      <c r="BN493" s="43"/>
      <c r="BO493" s="42"/>
      <c r="BP493" s="43"/>
      <c r="BQ493" s="42"/>
      <c r="BR493" s="221"/>
      <c r="BS493" s="78"/>
      <c r="BT493" s="78"/>
      <c r="BU493" s="78"/>
      <c r="BV493" s="78"/>
      <c r="BW493" s="78"/>
      <c r="BX493" s="78"/>
      <c r="BY493" s="78"/>
      <c r="BZ493" s="78"/>
      <c r="CA493" s="78"/>
      <c r="CB493" s="78"/>
      <c r="CC493" s="78"/>
      <c r="CD493" s="78"/>
      <c r="CE493" s="79"/>
    </row>
    <row r="494" spans="1:83" ht="34.5" customHeight="1" x14ac:dyDescent="0.2">
      <c r="A494" s="29">
        <f t="shared" si="0"/>
        <v>483</v>
      </c>
      <c r="B494" s="222"/>
      <c r="C494" s="79"/>
      <c r="D494" s="223"/>
      <c r="E494" s="78"/>
      <c r="F494" s="78"/>
      <c r="G494" s="78"/>
      <c r="H494" s="79"/>
      <c r="I494" s="218"/>
      <c r="J494" s="78"/>
      <c r="K494" s="78"/>
      <c r="L494" s="78"/>
      <c r="M494" s="78"/>
      <c r="N494" s="78"/>
      <c r="O494" s="78"/>
      <c r="P494" s="79"/>
      <c r="Q494" s="217"/>
      <c r="R494" s="78"/>
      <c r="S494" s="78"/>
      <c r="T494" s="78"/>
      <c r="U494" s="78"/>
      <c r="V494" s="78"/>
      <c r="W494" s="78"/>
      <c r="X494" s="78"/>
      <c r="Y494" s="78"/>
      <c r="Z494" s="79"/>
      <c r="AA494" s="218"/>
      <c r="AB494" s="78"/>
      <c r="AC494" s="78"/>
      <c r="AD494" s="79"/>
      <c r="AE494" s="217"/>
      <c r="AF494" s="78"/>
      <c r="AG494" s="78"/>
      <c r="AH494" s="79"/>
      <c r="AI494" s="218"/>
      <c r="AJ494" s="78"/>
      <c r="AK494" s="78"/>
      <c r="AL494" s="78"/>
      <c r="AM494" s="78"/>
      <c r="AN494" s="79"/>
      <c r="AO494" s="217"/>
      <c r="AP494" s="78"/>
      <c r="AQ494" s="79"/>
      <c r="AR494" s="218"/>
      <c r="AS494" s="78"/>
      <c r="AT494" s="79"/>
      <c r="AU494" s="219"/>
      <c r="AV494" s="78"/>
      <c r="AW494" s="79"/>
      <c r="AX494" s="220"/>
      <c r="AY494" s="79"/>
      <c r="AZ494" s="38"/>
      <c r="BA494" s="39"/>
      <c r="BB494" s="38"/>
      <c r="BC494" s="39"/>
      <c r="BD494" s="38"/>
      <c r="BE494" s="39"/>
      <c r="BF494" s="38"/>
      <c r="BG494" s="39"/>
      <c r="BH494" s="38"/>
      <c r="BI494" s="42"/>
      <c r="BJ494" s="43"/>
      <c r="BK494" s="42"/>
      <c r="BL494" s="43"/>
      <c r="BM494" s="42"/>
      <c r="BN494" s="43"/>
      <c r="BO494" s="42"/>
      <c r="BP494" s="43"/>
      <c r="BQ494" s="42"/>
      <c r="BR494" s="221"/>
      <c r="BS494" s="78"/>
      <c r="BT494" s="78"/>
      <c r="BU494" s="78"/>
      <c r="BV494" s="78"/>
      <c r="BW494" s="78"/>
      <c r="BX494" s="78"/>
      <c r="BY494" s="78"/>
      <c r="BZ494" s="78"/>
      <c r="CA494" s="78"/>
      <c r="CB494" s="78"/>
      <c r="CC494" s="78"/>
      <c r="CD494" s="78"/>
      <c r="CE494" s="79"/>
    </row>
    <row r="495" spans="1:83" ht="34.5" customHeight="1" x14ac:dyDescent="0.2">
      <c r="A495" s="29">
        <f t="shared" si="0"/>
        <v>484</v>
      </c>
      <c r="B495" s="222"/>
      <c r="C495" s="79"/>
      <c r="D495" s="223"/>
      <c r="E495" s="78"/>
      <c r="F495" s="78"/>
      <c r="G495" s="78"/>
      <c r="H495" s="79"/>
      <c r="I495" s="218"/>
      <c r="J495" s="78"/>
      <c r="K495" s="78"/>
      <c r="L495" s="78"/>
      <c r="M495" s="78"/>
      <c r="N495" s="78"/>
      <c r="O495" s="78"/>
      <c r="P495" s="79"/>
      <c r="Q495" s="217"/>
      <c r="R495" s="78"/>
      <c r="S495" s="78"/>
      <c r="T495" s="78"/>
      <c r="U495" s="78"/>
      <c r="V495" s="78"/>
      <c r="W495" s="78"/>
      <c r="X495" s="78"/>
      <c r="Y495" s="78"/>
      <c r="Z495" s="79"/>
      <c r="AA495" s="218"/>
      <c r="AB495" s="78"/>
      <c r="AC495" s="78"/>
      <c r="AD495" s="79"/>
      <c r="AE495" s="217"/>
      <c r="AF495" s="78"/>
      <c r="AG495" s="78"/>
      <c r="AH495" s="79"/>
      <c r="AI495" s="218"/>
      <c r="AJ495" s="78"/>
      <c r="AK495" s="78"/>
      <c r="AL495" s="78"/>
      <c r="AM495" s="78"/>
      <c r="AN495" s="79"/>
      <c r="AO495" s="217"/>
      <c r="AP495" s="78"/>
      <c r="AQ495" s="79"/>
      <c r="AR495" s="218"/>
      <c r="AS495" s="78"/>
      <c r="AT495" s="79"/>
      <c r="AU495" s="219"/>
      <c r="AV495" s="78"/>
      <c r="AW495" s="79"/>
      <c r="AX495" s="220"/>
      <c r="AY495" s="79"/>
      <c r="AZ495" s="38"/>
      <c r="BA495" s="39"/>
      <c r="BB495" s="38"/>
      <c r="BC495" s="39"/>
      <c r="BD495" s="38"/>
      <c r="BE495" s="39"/>
      <c r="BF495" s="38"/>
      <c r="BG495" s="39"/>
      <c r="BH495" s="38"/>
      <c r="BI495" s="42"/>
      <c r="BJ495" s="43"/>
      <c r="BK495" s="42"/>
      <c r="BL495" s="43"/>
      <c r="BM495" s="42"/>
      <c r="BN495" s="43"/>
      <c r="BO495" s="42"/>
      <c r="BP495" s="43"/>
      <c r="BQ495" s="42"/>
      <c r="BR495" s="221"/>
      <c r="BS495" s="78"/>
      <c r="BT495" s="78"/>
      <c r="BU495" s="78"/>
      <c r="BV495" s="78"/>
      <c r="BW495" s="78"/>
      <c r="BX495" s="78"/>
      <c r="BY495" s="78"/>
      <c r="BZ495" s="78"/>
      <c r="CA495" s="78"/>
      <c r="CB495" s="78"/>
      <c r="CC495" s="78"/>
      <c r="CD495" s="78"/>
      <c r="CE495" s="79"/>
    </row>
    <row r="496" spans="1:83" ht="34.5" customHeight="1" x14ac:dyDescent="0.2">
      <c r="A496" s="29">
        <f t="shared" si="0"/>
        <v>485</v>
      </c>
      <c r="B496" s="222"/>
      <c r="C496" s="79"/>
      <c r="D496" s="223"/>
      <c r="E496" s="78"/>
      <c r="F496" s="78"/>
      <c r="G496" s="78"/>
      <c r="H496" s="79"/>
      <c r="I496" s="218"/>
      <c r="J496" s="78"/>
      <c r="K496" s="78"/>
      <c r="L496" s="78"/>
      <c r="M496" s="78"/>
      <c r="N496" s="78"/>
      <c r="O496" s="78"/>
      <c r="P496" s="79"/>
      <c r="Q496" s="217"/>
      <c r="R496" s="78"/>
      <c r="S496" s="78"/>
      <c r="T496" s="78"/>
      <c r="U496" s="78"/>
      <c r="V496" s="78"/>
      <c r="W496" s="78"/>
      <c r="X496" s="78"/>
      <c r="Y496" s="78"/>
      <c r="Z496" s="79"/>
      <c r="AA496" s="218"/>
      <c r="AB496" s="78"/>
      <c r="AC496" s="78"/>
      <c r="AD496" s="79"/>
      <c r="AE496" s="217"/>
      <c r="AF496" s="78"/>
      <c r="AG496" s="78"/>
      <c r="AH496" s="79"/>
      <c r="AI496" s="218"/>
      <c r="AJ496" s="78"/>
      <c r="AK496" s="78"/>
      <c r="AL496" s="78"/>
      <c r="AM496" s="78"/>
      <c r="AN496" s="79"/>
      <c r="AO496" s="217"/>
      <c r="AP496" s="78"/>
      <c r="AQ496" s="79"/>
      <c r="AR496" s="218"/>
      <c r="AS496" s="78"/>
      <c r="AT496" s="79"/>
      <c r="AU496" s="219"/>
      <c r="AV496" s="78"/>
      <c r="AW496" s="79"/>
      <c r="AX496" s="220"/>
      <c r="AY496" s="79"/>
      <c r="AZ496" s="38"/>
      <c r="BA496" s="39"/>
      <c r="BB496" s="38"/>
      <c r="BC496" s="39"/>
      <c r="BD496" s="38"/>
      <c r="BE496" s="39"/>
      <c r="BF496" s="38"/>
      <c r="BG496" s="39"/>
      <c r="BH496" s="38"/>
      <c r="BI496" s="42"/>
      <c r="BJ496" s="43"/>
      <c r="BK496" s="42"/>
      <c r="BL496" s="43"/>
      <c r="BM496" s="42"/>
      <c r="BN496" s="43"/>
      <c r="BO496" s="42"/>
      <c r="BP496" s="43"/>
      <c r="BQ496" s="42"/>
      <c r="BR496" s="221"/>
      <c r="BS496" s="78"/>
      <c r="BT496" s="78"/>
      <c r="BU496" s="78"/>
      <c r="BV496" s="78"/>
      <c r="BW496" s="78"/>
      <c r="BX496" s="78"/>
      <c r="BY496" s="78"/>
      <c r="BZ496" s="78"/>
      <c r="CA496" s="78"/>
      <c r="CB496" s="78"/>
      <c r="CC496" s="78"/>
      <c r="CD496" s="78"/>
      <c r="CE496" s="79"/>
    </row>
    <row r="497" spans="1:83" ht="34.5" customHeight="1" x14ac:dyDescent="0.2">
      <c r="A497" s="29">
        <f t="shared" si="0"/>
        <v>486</v>
      </c>
      <c r="B497" s="222"/>
      <c r="C497" s="79"/>
      <c r="D497" s="223"/>
      <c r="E497" s="78"/>
      <c r="F497" s="78"/>
      <c r="G497" s="78"/>
      <c r="H497" s="79"/>
      <c r="I497" s="218"/>
      <c r="J497" s="78"/>
      <c r="K497" s="78"/>
      <c r="L497" s="78"/>
      <c r="M497" s="78"/>
      <c r="N497" s="78"/>
      <c r="O497" s="78"/>
      <c r="P497" s="79"/>
      <c r="Q497" s="217"/>
      <c r="R497" s="78"/>
      <c r="S497" s="78"/>
      <c r="T497" s="78"/>
      <c r="U497" s="78"/>
      <c r="V497" s="78"/>
      <c r="W497" s="78"/>
      <c r="X497" s="78"/>
      <c r="Y497" s="78"/>
      <c r="Z497" s="79"/>
      <c r="AA497" s="218"/>
      <c r="AB497" s="78"/>
      <c r="AC497" s="78"/>
      <c r="AD497" s="79"/>
      <c r="AE497" s="217"/>
      <c r="AF497" s="78"/>
      <c r="AG497" s="78"/>
      <c r="AH497" s="79"/>
      <c r="AI497" s="218"/>
      <c r="AJ497" s="78"/>
      <c r="AK497" s="78"/>
      <c r="AL497" s="78"/>
      <c r="AM497" s="78"/>
      <c r="AN497" s="79"/>
      <c r="AO497" s="217"/>
      <c r="AP497" s="78"/>
      <c r="AQ497" s="79"/>
      <c r="AR497" s="218"/>
      <c r="AS497" s="78"/>
      <c r="AT497" s="79"/>
      <c r="AU497" s="219"/>
      <c r="AV497" s="78"/>
      <c r="AW497" s="79"/>
      <c r="AX497" s="220"/>
      <c r="AY497" s="79"/>
      <c r="AZ497" s="38"/>
      <c r="BA497" s="39"/>
      <c r="BB497" s="38"/>
      <c r="BC497" s="39"/>
      <c r="BD497" s="38"/>
      <c r="BE497" s="39"/>
      <c r="BF497" s="38"/>
      <c r="BG497" s="39"/>
      <c r="BH497" s="38"/>
      <c r="BI497" s="42"/>
      <c r="BJ497" s="43"/>
      <c r="BK497" s="42"/>
      <c r="BL497" s="43"/>
      <c r="BM497" s="42"/>
      <c r="BN497" s="43"/>
      <c r="BO497" s="42"/>
      <c r="BP497" s="43"/>
      <c r="BQ497" s="42"/>
      <c r="BR497" s="221"/>
      <c r="BS497" s="78"/>
      <c r="BT497" s="78"/>
      <c r="BU497" s="78"/>
      <c r="BV497" s="78"/>
      <c r="BW497" s="78"/>
      <c r="BX497" s="78"/>
      <c r="BY497" s="78"/>
      <c r="BZ497" s="78"/>
      <c r="CA497" s="78"/>
      <c r="CB497" s="78"/>
      <c r="CC497" s="78"/>
      <c r="CD497" s="78"/>
      <c r="CE497" s="79"/>
    </row>
    <row r="498" spans="1:83" ht="34.5" customHeight="1" x14ac:dyDescent="0.2">
      <c r="A498" s="29">
        <f t="shared" si="0"/>
        <v>487</v>
      </c>
      <c r="B498" s="222"/>
      <c r="C498" s="79"/>
      <c r="D498" s="223"/>
      <c r="E498" s="78"/>
      <c r="F498" s="78"/>
      <c r="G498" s="78"/>
      <c r="H498" s="79"/>
      <c r="I498" s="218"/>
      <c r="J498" s="78"/>
      <c r="K498" s="78"/>
      <c r="L498" s="78"/>
      <c r="M498" s="78"/>
      <c r="N498" s="78"/>
      <c r="O498" s="78"/>
      <c r="P498" s="79"/>
      <c r="Q498" s="217"/>
      <c r="R498" s="78"/>
      <c r="S498" s="78"/>
      <c r="T498" s="78"/>
      <c r="U498" s="78"/>
      <c r="V498" s="78"/>
      <c r="W498" s="78"/>
      <c r="X498" s="78"/>
      <c r="Y498" s="78"/>
      <c r="Z498" s="79"/>
      <c r="AA498" s="218"/>
      <c r="AB498" s="78"/>
      <c r="AC498" s="78"/>
      <c r="AD498" s="79"/>
      <c r="AE498" s="217"/>
      <c r="AF498" s="78"/>
      <c r="AG498" s="78"/>
      <c r="AH498" s="79"/>
      <c r="AI498" s="218"/>
      <c r="AJ498" s="78"/>
      <c r="AK498" s="78"/>
      <c r="AL498" s="78"/>
      <c r="AM498" s="78"/>
      <c r="AN498" s="79"/>
      <c r="AO498" s="217"/>
      <c r="AP498" s="78"/>
      <c r="AQ498" s="79"/>
      <c r="AR498" s="218"/>
      <c r="AS498" s="78"/>
      <c r="AT498" s="79"/>
      <c r="AU498" s="219"/>
      <c r="AV498" s="78"/>
      <c r="AW498" s="79"/>
      <c r="AX498" s="220"/>
      <c r="AY498" s="79"/>
      <c r="AZ498" s="38"/>
      <c r="BA498" s="39"/>
      <c r="BB498" s="38"/>
      <c r="BC498" s="39"/>
      <c r="BD498" s="38"/>
      <c r="BE498" s="39"/>
      <c r="BF498" s="38"/>
      <c r="BG498" s="39"/>
      <c r="BH498" s="38"/>
      <c r="BI498" s="42"/>
      <c r="BJ498" s="43"/>
      <c r="BK498" s="42"/>
      <c r="BL498" s="43"/>
      <c r="BM498" s="42"/>
      <c r="BN498" s="43"/>
      <c r="BO498" s="42"/>
      <c r="BP498" s="43"/>
      <c r="BQ498" s="42"/>
      <c r="BR498" s="221"/>
      <c r="BS498" s="78"/>
      <c r="BT498" s="78"/>
      <c r="BU498" s="78"/>
      <c r="BV498" s="78"/>
      <c r="BW498" s="78"/>
      <c r="BX498" s="78"/>
      <c r="BY498" s="78"/>
      <c r="BZ498" s="78"/>
      <c r="CA498" s="78"/>
      <c r="CB498" s="78"/>
      <c r="CC498" s="78"/>
      <c r="CD498" s="78"/>
      <c r="CE498" s="79"/>
    </row>
    <row r="499" spans="1:83" ht="34.5" customHeight="1" x14ac:dyDescent="0.2">
      <c r="A499" s="29">
        <f t="shared" si="0"/>
        <v>488</v>
      </c>
      <c r="B499" s="222"/>
      <c r="C499" s="79"/>
      <c r="D499" s="223"/>
      <c r="E499" s="78"/>
      <c r="F499" s="78"/>
      <c r="G499" s="78"/>
      <c r="H499" s="79"/>
      <c r="I499" s="218"/>
      <c r="J499" s="78"/>
      <c r="K499" s="78"/>
      <c r="L499" s="78"/>
      <c r="M499" s="78"/>
      <c r="N499" s="78"/>
      <c r="O499" s="78"/>
      <c r="P499" s="79"/>
      <c r="Q499" s="217"/>
      <c r="R499" s="78"/>
      <c r="S499" s="78"/>
      <c r="T499" s="78"/>
      <c r="U499" s="78"/>
      <c r="V499" s="78"/>
      <c r="W499" s="78"/>
      <c r="X499" s="78"/>
      <c r="Y499" s="78"/>
      <c r="Z499" s="79"/>
      <c r="AA499" s="218"/>
      <c r="AB499" s="78"/>
      <c r="AC499" s="78"/>
      <c r="AD499" s="79"/>
      <c r="AE499" s="217"/>
      <c r="AF499" s="78"/>
      <c r="AG499" s="78"/>
      <c r="AH499" s="79"/>
      <c r="AI499" s="218"/>
      <c r="AJ499" s="78"/>
      <c r="AK499" s="78"/>
      <c r="AL499" s="78"/>
      <c r="AM499" s="78"/>
      <c r="AN499" s="79"/>
      <c r="AO499" s="217"/>
      <c r="AP499" s="78"/>
      <c r="AQ499" s="79"/>
      <c r="AR499" s="218"/>
      <c r="AS499" s="78"/>
      <c r="AT499" s="79"/>
      <c r="AU499" s="219"/>
      <c r="AV499" s="78"/>
      <c r="AW499" s="79"/>
      <c r="AX499" s="220"/>
      <c r="AY499" s="79"/>
      <c r="AZ499" s="38"/>
      <c r="BA499" s="39"/>
      <c r="BB499" s="38"/>
      <c r="BC499" s="39"/>
      <c r="BD499" s="38"/>
      <c r="BE499" s="39"/>
      <c r="BF499" s="38"/>
      <c r="BG499" s="39"/>
      <c r="BH499" s="38"/>
      <c r="BI499" s="42"/>
      <c r="BJ499" s="43"/>
      <c r="BK499" s="42"/>
      <c r="BL499" s="43"/>
      <c r="BM499" s="42"/>
      <c r="BN499" s="43"/>
      <c r="BO499" s="42"/>
      <c r="BP499" s="43"/>
      <c r="BQ499" s="42"/>
      <c r="BR499" s="221"/>
      <c r="BS499" s="78"/>
      <c r="BT499" s="78"/>
      <c r="BU499" s="78"/>
      <c r="BV499" s="78"/>
      <c r="BW499" s="78"/>
      <c r="BX499" s="78"/>
      <c r="BY499" s="78"/>
      <c r="BZ499" s="78"/>
      <c r="CA499" s="78"/>
      <c r="CB499" s="78"/>
      <c r="CC499" s="78"/>
      <c r="CD499" s="78"/>
      <c r="CE499" s="79"/>
    </row>
    <row r="500" spans="1:83" ht="34.5" customHeight="1" x14ac:dyDescent="0.2">
      <c r="A500" s="29">
        <f t="shared" si="0"/>
        <v>489</v>
      </c>
      <c r="B500" s="222"/>
      <c r="C500" s="79"/>
      <c r="D500" s="223"/>
      <c r="E500" s="78"/>
      <c r="F500" s="78"/>
      <c r="G500" s="78"/>
      <c r="H500" s="79"/>
      <c r="I500" s="218"/>
      <c r="J500" s="78"/>
      <c r="K500" s="78"/>
      <c r="L500" s="78"/>
      <c r="M500" s="78"/>
      <c r="N500" s="78"/>
      <c r="O500" s="78"/>
      <c r="P500" s="79"/>
      <c r="Q500" s="217"/>
      <c r="R500" s="78"/>
      <c r="S500" s="78"/>
      <c r="T500" s="78"/>
      <c r="U500" s="78"/>
      <c r="V500" s="78"/>
      <c r="W500" s="78"/>
      <c r="X500" s="78"/>
      <c r="Y500" s="78"/>
      <c r="Z500" s="79"/>
      <c r="AA500" s="218"/>
      <c r="AB500" s="78"/>
      <c r="AC500" s="78"/>
      <c r="AD500" s="79"/>
      <c r="AE500" s="217"/>
      <c r="AF500" s="78"/>
      <c r="AG500" s="78"/>
      <c r="AH500" s="79"/>
      <c r="AI500" s="218"/>
      <c r="AJ500" s="78"/>
      <c r="AK500" s="78"/>
      <c r="AL500" s="78"/>
      <c r="AM500" s="78"/>
      <c r="AN500" s="79"/>
      <c r="AO500" s="217"/>
      <c r="AP500" s="78"/>
      <c r="AQ500" s="79"/>
      <c r="AR500" s="218"/>
      <c r="AS500" s="78"/>
      <c r="AT500" s="79"/>
      <c r="AU500" s="219"/>
      <c r="AV500" s="78"/>
      <c r="AW500" s="79"/>
      <c r="AX500" s="220"/>
      <c r="AY500" s="79"/>
      <c r="AZ500" s="38"/>
      <c r="BA500" s="39"/>
      <c r="BB500" s="38"/>
      <c r="BC500" s="39"/>
      <c r="BD500" s="38"/>
      <c r="BE500" s="39"/>
      <c r="BF500" s="38"/>
      <c r="BG500" s="39"/>
      <c r="BH500" s="38"/>
      <c r="BI500" s="42"/>
      <c r="BJ500" s="43"/>
      <c r="BK500" s="42"/>
      <c r="BL500" s="43"/>
      <c r="BM500" s="42"/>
      <c r="BN500" s="43"/>
      <c r="BO500" s="42"/>
      <c r="BP500" s="43"/>
      <c r="BQ500" s="42"/>
      <c r="BR500" s="221"/>
      <c r="BS500" s="78"/>
      <c r="BT500" s="78"/>
      <c r="BU500" s="78"/>
      <c r="BV500" s="78"/>
      <c r="BW500" s="78"/>
      <c r="BX500" s="78"/>
      <c r="BY500" s="78"/>
      <c r="BZ500" s="78"/>
      <c r="CA500" s="78"/>
      <c r="CB500" s="78"/>
      <c r="CC500" s="78"/>
      <c r="CD500" s="78"/>
      <c r="CE500" s="79"/>
    </row>
    <row r="501" spans="1:83" ht="34.5" customHeight="1" x14ac:dyDescent="0.2">
      <c r="A501" s="29">
        <f t="shared" si="0"/>
        <v>490</v>
      </c>
      <c r="B501" s="222"/>
      <c r="C501" s="79"/>
      <c r="D501" s="223"/>
      <c r="E501" s="78"/>
      <c r="F501" s="78"/>
      <c r="G501" s="78"/>
      <c r="H501" s="79"/>
      <c r="I501" s="218"/>
      <c r="J501" s="78"/>
      <c r="K501" s="78"/>
      <c r="L501" s="78"/>
      <c r="M501" s="78"/>
      <c r="N501" s="78"/>
      <c r="O501" s="78"/>
      <c r="P501" s="79"/>
      <c r="Q501" s="217"/>
      <c r="R501" s="78"/>
      <c r="S501" s="78"/>
      <c r="T501" s="78"/>
      <c r="U501" s="78"/>
      <c r="V501" s="78"/>
      <c r="W501" s="78"/>
      <c r="X501" s="78"/>
      <c r="Y501" s="78"/>
      <c r="Z501" s="79"/>
      <c r="AA501" s="218"/>
      <c r="AB501" s="78"/>
      <c r="AC501" s="78"/>
      <c r="AD501" s="79"/>
      <c r="AE501" s="217"/>
      <c r="AF501" s="78"/>
      <c r="AG501" s="78"/>
      <c r="AH501" s="79"/>
      <c r="AI501" s="218"/>
      <c r="AJ501" s="78"/>
      <c r="AK501" s="78"/>
      <c r="AL501" s="78"/>
      <c r="AM501" s="78"/>
      <c r="AN501" s="79"/>
      <c r="AO501" s="217"/>
      <c r="AP501" s="78"/>
      <c r="AQ501" s="79"/>
      <c r="AR501" s="218"/>
      <c r="AS501" s="78"/>
      <c r="AT501" s="79"/>
      <c r="AU501" s="219"/>
      <c r="AV501" s="78"/>
      <c r="AW501" s="79"/>
      <c r="AX501" s="220"/>
      <c r="AY501" s="79"/>
      <c r="AZ501" s="38"/>
      <c r="BA501" s="39"/>
      <c r="BB501" s="38"/>
      <c r="BC501" s="39"/>
      <c r="BD501" s="38"/>
      <c r="BE501" s="39"/>
      <c r="BF501" s="38"/>
      <c r="BG501" s="39"/>
      <c r="BH501" s="38"/>
      <c r="BI501" s="42"/>
      <c r="BJ501" s="43"/>
      <c r="BK501" s="42"/>
      <c r="BL501" s="43"/>
      <c r="BM501" s="42"/>
      <c r="BN501" s="43"/>
      <c r="BO501" s="42"/>
      <c r="BP501" s="43"/>
      <c r="BQ501" s="42"/>
      <c r="BR501" s="221"/>
      <c r="BS501" s="78"/>
      <c r="BT501" s="78"/>
      <c r="BU501" s="78"/>
      <c r="BV501" s="78"/>
      <c r="BW501" s="78"/>
      <c r="BX501" s="78"/>
      <c r="BY501" s="78"/>
      <c r="BZ501" s="78"/>
      <c r="CA501" s="78"/>
      <c r="CB501" s="78"/>
      <c r="CC501" s="78"/>
      <c r="CD501" s="78"/>
      <c r="CE501" s="79"/>
    </row>
    <row r="502" spans="1:83" ht="34.5" customHeight="1" x14ac:dyDescent="0.2">
      <c r="A502" s="29">
        <f t="shared" si="0"/>
        <v>491</v>
      </c>
      <c r="B502" s="222"/>
      <c r="C502" s="79"/>
      <c r="D502" s="223"/>
      <c r="E502" s="78"/>
      <c r="F502" s="78"/>
      <c r="G502" s="78"/>
      <c r="H502" s="79"/>
      <c r="I502" s="218"/>
      <c r="J502" s="78"/>
      <c r="K502" s="78"/>
      <c r="L502" s="78"/>
      <c r="M502" s="78"/>
      <c r="N502" s="78"/>
      <c r="O502" s="78"/>
      <c r="P502" s="79"/>
      <c r="Q502" s="217"/>
      <c r="R502" s="78"/>
      <c r="S502" s="78"/>
      <c r="T502" s="78"/>
      <c r="U502" s="78"/>
      <c r="V502" s="78"/>
      <c r="W502" s="78"/>
      <c r="X502" s="78"/>
      <c r="Y502" s="78"/>
      <c r="Z502" s="79"/>
      <c r="AA502" s="218"/>
      <c r="AB502" s="78"/>
      <c r="AC502" s="78"/>
      <c r="AD502" s="79"/>
      <c r="AE502" s="217"/>
      <c r="AF502" s="78"/>
      <c r="AG502" s="78"/>
      <c r="AH502" s="79"/>
      <c r="AI502" s="218"/>
      <c r="AJ502" s="78"/>
      <c r="AK502" s="78"/>
      <c r="AL502" s="78"/>
      <c r="AM502" s="78"/>
      <c r="AN502" s="79"/>
      <c r="AO502" s="217"/>
      <c r="AP502" s="78"/>
      <c r="AQ502" s="79"/>
      <c r="AR502" s="218"/>
      <c r="AS502" s="78"/>
      <c r="AT502" s="79"/>
      <c r="AU502" s="219"/>
      <c r="AV502" s="78"/>
      <c r="AW502" s="79"/>
      <c r="AX502" s="220"/>
      <c r="AY502" s="79"/>
      <c r="AZ502" s="38"/>
      <c r="BA502" s="39"/>
      <c r="BB502" s="38"/>
      <c r="BC502" s="39"/>
      <c r="BD502" s="38"/>
      <c r="BE502" s="39"/>
      <c r="BF502" s="38"/>
      <c r="BG502" s="39"/>
      <c r="BH502" s="38"/>
      <c r="BI502" s="42"/>
      <c r="BJ502" s="43"/>
      <c r="BK502" s="42"/>
      <c r="BL502" s="43"/>
      <c r="BM502" s="42"/>
      <c r="BN502" s="43"/>
      <c r="BO502" s="42"/>
      <c r="BP502" s="43"/>
      <c r="BQ502" s="42"/>
      <c r="BR502" s="221"/>
      <c r="BS502" s="78"/>
      <c r="BT502" s="78"/>
      <c r="BU502" s="78"/>
      <c r="BV502" s="78"/>
      <c r="BW502" s="78"/>
      <c r="BX502" s="78"/>
      <c r="BY502" s="78"/>
      <c r="BZ502" s="78"/>
      <c r="CA502" s="78"/>
      <c r="CB502" s="78"/>
      <c r="CC502" s="78"/>
      <c r="CD502" s="78"/>
      <c r="CE502" s="79"/>
    </row>
    <row r="503" spans="1:83" ht="34.5" customHeight="1" x14ac:dyDescent="0.2">
      <c r="A503" s="29">
        <f t="shared" si="0"/>
        <v>492</v>
      </c>
      <c r="B503" s="222"/>
      <c r="C503" s="79"/>
      <c r="D503" s="223"/>
      <c r="E503" s="78"/>
      <c r="F503" s="78"/>
      <c r="G503" s="78"/>
      <c r="H503" s="79"/>
      <c r="I503" s="218"/>
      <c r="J503" s="78"/>
      <c r="K503" s="78"/>
      <c r="L503" s="78"/>
      <c r="M503" s="78"/>
      <c r="N503" s="78"/>
      <c r="O503" s="78"/>
      <c r="P503" s="79"/>
      <c r="Q503" s="217"/>
      <c r="R503" s="78"/>
      <c r="S503" s="78"/>
      <c r="T503" s="78"/>
      <c r="U503" s="78"/>
      <c r="V503" s="78"/>
      <c r="W503" s="78"/>
      <c r="X503" s="78"/>
      <c r="Y503" s="78"/>
      <c r="Z503" s="79"/>
      <c r="AA503" s="218"/>
      <c r="AB503" s="78"/>
      <c r="AC503" s="78"/>
      <c r="AD503" s="79"/>
      <c r="AE503" s="217"/>
      <c r="AF503" s="78"/>
      <c r="AG503" s="78"/>
      <c r="AH503" s="79"/>
      <c r="AI503" s="218"/>
      <c r="AJ503" s="78"/>
      <c r="AK503" s="78"/>
      <c r="AL503" s="78"/>
      <c r="AM503" s="78"/>
      <c r="AN503" s="79"/>
      <c r="AO503" s="217"/>
      <c r="AP503" s="78"/>
      <c r="AQ503" s="79"/>
      <c r="AR503" s="218"/>
      <c r="AS503" s="78"/>
      <c r="AT503" s="79"/>
      <c r="AU503" s="219"/>
      <c r="AV503" s="78"/>
      <c r="AW503" s="79"/>
      <c r="AX503" s="220"/>
      <c r="AY503" s="79"/>
      <c r="AZ503" s="38"/>
      <c r="BA503" s="39"/>
      <c r="BB503" s="38"/>
      <c r="BC503" s="39"/>
      <c r="BD503" s="38"/>
      <c r="BE503" s="39"/>
      <c r="BF503" s="38"/>
      <c r="BG503" s="39"/>
      <c r="BH503" s="38"/>
      <c r="BI503" s="42"/>
      <c r="BJ503" s="43"/>
      <c r="BK503" s="42"/>
      <c r="BL503" s="43"/>
      <c r="BM503" s="42"/>
      <c r="BN503" s="43"/>
      <c r="BO503" s="42"/>
      <c r="BP503" s="43"/>
      <c r="BQ503" s="42"/>
      <c r="BR503" s="221"/>
      <c r="BS503" s="78"/>
      <c r="BT503" s="78"/>
      <c r="BU503" s="78"/>
      <c r="BV503" s="78"/>
      <c r="BW503" s="78"/>
      <c r="BX503" s="78"/>
      <c r="BY503" s="78"/>
      <c r="BZ503" s="78"/>
      <c r="CA503" s="78"/>
      <c r="CB503" s="78"/>
      <c r="CC503" s="78"/>
      <c r="CD503" s="78"/>
      <c r="CE503" s="79"/>
    </row>
    <row r="504" spans="1:83" ht="34.5" customHeight="1" x14ac:dyDescent="0.2">
      <c r="A504" s="29">
        <f t="shared" si="0"/>
        <v>493</v>
      </c>
      <c r="B504" s="222"/>
      <c r="C504" s="79"/>
      <c r="D504" s="223"/>
      <c r="E504" s="78"/>
      <c r="F504" s="78"/>
      <c r="G504" s="78"/>
      <c r="H504" s="79"/>
      <c r="I504" s="218"/>
      <c r="J504" s="78"/>
      <c r="K504" s="78"/>
      <c r="L504" s="78"/>
      <c r="M504" s="78"/>
      <c r="N504" s="78"/>
      <c r="O504" s="78"/>
      <c r="P504" s="79"/>
      <c r="Q504" s="217"/>
      <c r="R504" s="78"/>
      <c r="S504" s="78"/>
      <c r="T504" s="78"/>
      <c r="U504" s="78"/>
      <c r="V504" s="78"/>
      <c r="W504" s="78"/>
      <c r="X504" s="78"/>
      <c r="Y504" s="78"/>
      <c r="Z504" s="79"/>
      <c r="AA504" s="218"/>
      <c r="AB504" s="78"/>
      <c r="AC504" s="78"/>
      <c r="AD504" s="79"/>
      <c r="AE504" s="217"/>
      <c r="AF504" s="78"/>
      <c r="AG504" s="78"/>
      <c r="AH504" s="79"/>
      <c r="AI504" s="218"/>
      <c r="AJ504" s="78"/>
      <c r="AK504" s="78"/>
      <c r="AL504" s="78"/>
      <c r="AM504" s="78"/>
      <c r="AN504" s="79"/>
      <c r="AO504" s="217"/>
      <c r="AP504" s="78"/>
      <c r="AQ504" s="79"/>
      <c r="AR504" s="218"/>
      <c r="AS504" s="78"/>
      <c r="AT504" s="79"/>
      <c r="AU504" s="219"/>
      <c r="AV504" s="78"/>
      <c r="AW504" s="79"/>
      <c r="AX504" s="220"/>
      <c r="AY504" s="79"/>
      <c r="AZ504" s="38"/>
      <c r="BA504" s="39"/>
      <c r="BB504" s="38"/>
      <c r="BC504" s="39"/>
      <c r="BD504" s="38"/>
      <c r="BE504" s="39"/>
      <c r="BF504" s="38"/>
      <c r="BG504" s="39"/>
      <c r="BH504" s="38"/>
      <c r="BI504" s="42"/>
      <c r="BJ504" s="43"/>
      <c r="BK504" s="42"/>
      <c r="BL504" s="43"/>
      <c r="BM504" s="42"/>
      <c r="BN504" s="43"/>
      <c r="BO504" s="42"/>
      <c r="BP504" s="43"/>
      <c r="BQ504" s="42"/>
      <c r="BR504" s="221"/>
      <c r="BS504" s="78"/>
      <c r="BT504" s="78"/>
      <c r="BU504" s="78"/>
      <c r="BV504" s="78"/>
      <c r="BW504" s="78"/>
      <c r="BX504" s="78"/>
      <c r="BY504" s="78"/>
      <c r="BZ504" s="78"/>
      <c r="CA504" s="78"/>
      <c r="CB504" s="78"/>
      <c r="CC504" s="78"/>
      <c r="CD504" s="78"/>
      <c r="CE504" s="79"/>
    </row>
    <row r="505" spans="1:83" ht="34.5" customHeight="1" x14ac:dyDescent="0.2">
      <c r="A505" s="29">
        <f t="shared" si="0"/>
        <v>494</v>
      </c>
      <c r="B505" s="222"/>
      <c r="C505" s="79"/>
      <c r="D505" s="223"/>
      <c r="E505" s="78"/>
      <c r="F505" s="78"/>
      <c r="G505" s="78"/>
      <c r="H505" s="79"/>
      <c r="I505" s="218"/>
      <c r="J505" s="78"/>
      <c r="K505" s="78"/>
      <c r="L505" s="78"/>
      <c r="M505" s="78"/>
      <c r="N505" s="78"/>
      <c r="O505" s="78"/>
      <c r="P505" s="79"/>
      <c r="Q505" s="217"/>
      <c r="R505" s="78"/>
      <c r="S505" s="78"/>
      <c r="T505" s="78"/>
      <c r="U505" s="78"/>
      <c r="V505" s="78"/>
      <c r="W505" s="78"/>
      <c r="X505" s="78"/>
      <c r="Y505" s="78"/>
      <c r="Z505" s="79"/>
      <c r="AA505" s="218"/>
      <c r="AB505" s="78"/>
      <c r="AC505" s="78"/>
      <c r="AD505" s="79"/>
      <c r="AE505" s="217"/>
      <c r="AF505" s="78"/>
      <c r="AG505" s="78"/>
      <c r="AH505" s="79"/>
      <c r="AI505" s="218"/>
      <c r="AJ505" s="78"/>
      <c r="AK505" s="78"/>
      <c r="AL505" s="78"/>
      <c r="AM505" s="78"/>
      <c r="AN505" s="79"/>
      <c r="AO505" s="217"/>
      <c r="AP505" s="78"/>
      <c r="AQ505" s="79"/>
      <c r="AR505" s="218"/>
      <c r="AS505" s="78"/>
      <c r="AT505" s="79"/>
      <c r="AU505" s="219"/>
      <c r="AV505" s="78"/>
      <c r="AW505" s="79"/>
      <c r="AX505" s="220"/>
      <c r="AY505" s="79"/>
      <c r="AZ505" s="38"/>
      <c r="BA505" s="39"/>
      <c r="BB505" s="38"/>
      <c r="BC505" s="39"/>
      <c r="BD505" s="38"/>
      <c r="BE505" s="39"/>
      <c r="BF505" s="38"/>
      <c r="BG505" s="39"/>
      <c r="BH505" s="38"/>
      <c r="BI505" s="42"/>
      <c r="BJ505" s="43"/>
      <c r="BK505" s="42"/>
      <c r="BL505" s="43"/>
      <c r="BM505" s="42"/>
      <c r="BN505" s="43"/>
      <c r="BO505" s="42"/>
      <c r="BP505" s="43"/>
      <c r="BQ505" s="42"/>
      <c r="BR505" s="221"/>
      <c r="BS505" s="78"/>
      <c r="BT505" s="78"/>
      <c r="BU505" s="78"/>
      <c r="BV505" s="78"/>
      <c r="BW505" s="78"/>
      <c r="BX505" s="78"/>
      <c r="BY505" s="78"/>
      <c r="BZ505" s="78"/>
      <c r="CA505" s="78"/>
      <c r="CB505" s="78"/>
      <c r="CC505" s="78"/>
      <c r="CD505" s="78"/>
      <c r="CE505" s="79"/>
    </row>
    <row r="506" spans="1:83" ht="34.5" customHeight="1" x14ac:dyDescent="0.2">
      <c r="A506" s="29">
        <f t="shared" si="0"/>
        <v>495</v>
      </c>
      <c r="B506" s="222"/>
      <c r="C506" s="79"/>
      <c r="D506" s="223"/>
      <c r="E506" s="78"/>
      <c r="F506" s="78"/>
      <c r="G506" s="78"/>
      <c r="H506" s="79"/>
      <c r="I506" s="218"/>
      <c r="J506" s="78"/>
      <c r="K506" s="78"/>
      <c r="L506" s="78"/>
      <c r="M506" s="78"/>
      <c r="N506" s="78"/>
      <c r="O506" s="78"/>
      <c r="P506" s="79"/>
      <c r="Q506" s="217"/>
      <c r="R506" s="78"/>
      <c r="S506" s="78"/>
      <c r="T506" s="78"/>
      <c r="U506" s="78"/>
      <c r="V506" s="78"/>
      <c r="W506" s="78"/>
      <c r="X506" s="78"/>
      <c r="Y506" s="78"/>
      <c r="Z506" s="79"/>
      <c r="AA506" s="218"/>
      <c r="AB506" s="78"/>
      <c r="AC506" s="78"/>
      <c r="AD506" s="79"/>
      <c r="AE506" s="217"/>
      <c r="AF506" s="78"/>
      <c r="AG506" s="78"/>
      <c r="AH506" s="79"/>
      <c r="AI506" s="218"/>
      <c r="AJ506" s="78"/>
      <c r="AK506" s="78"/>
      <c r="AL506" s="78"/>
      <c r="AM506" s="78"/>
      <c r="AN506" s="79"/>
      <c r="AO506" s="217"/>
      <c r="AP506" s="78"/>
      <c r="AQ506" s="79"/>
      <c r="AR506" s="218"/>
      <c r="AS506" s="78"/>
      <c r="AT506" s="79"/>
      <c r="AU506" s="219"/>
      <c r="AV506" s="78"/>
      <c r="AW506" s="79"/>
      <c r="AX506" s="220"/>
      <c r="AY506" s="79"/>
      <c r="AZ506" s="38"/>
      <c r="BA506" s="39"/>
      <c r="BB506" s="38"/>
      <c r="BC506" s="39"/>
      <c r="BD506" s="38"/>
      <c r="BE506" s="39"/>
      <c r="BF506" s="38"/>
      <c r="BG506" s="39"/>
      <c r="BH506" s="38"/>
      <c r="BI506" s="42"/>
      <c r="BJ506" s="43"/>
      <c r="BK506" s="42"/>
      <c r="BL506" s="43"/>
      <c r="BM506" s="42"/>
      <c r="BN506" s="43"/>
      <c r="BO506" s="42"/>
      <c r="BP506" s="43"/>
      <c r="BQ506" s="42"/>
      <c r="BR506" s="221"/>
      <c r="BS506" s="78"/>
      <c r="BT506" s="78"/>
      <c r="BU506" s="78"/>
      <c r="BV506" s="78"/>
      <c r="BW506" s="78"/>
      <c r="BX506" s="78"/>
      <c r="BY506" s="78"/>
      <c r="BZ506" s="78"/>
      <c r="CA506" s="78"/>
      <c r="CB506" s="78"/>
      <c r="CC506" s="78"/>
      <c r="CD506" s="78"/>
      <c r="CE506" s="79"/>
    </row>
    <row r="507" spans="1:83" ht="34.5" customHeight="1" x14ac:dyDescent="0.2">
      <c r="A507" s="29">
        <f t="shared" si="0"/>
        <v>496</v>
      </c>
      <c r="B507" s="222"/>
      <c r="C507" s="79"/>
      <c r="D507" s="223"/>
      <c r="E507" s="78"/>
      <c r="F507" s="78"/>
      <c r="G507" s="78"/>
      <c r="H507" s="79"/>
      <c r="I507" s="218"/>
      <c r="J507" s="78"/>
      <c r="K507" s="78"/>
      <c r="L507" s="78"/>
      <c r="M507" s="78"/>
      <c r="N507" s="78"/>
      <c r="O507" s="78"/>
      <c r="P507" s="79"/>
      <c r="Q507" s="217"/>
      <c r="R507" s="78"/>
      <c r="S507" s="78"/>
      <c r="T507" s="78"/>
      <c r="U507" s="78"/>
      <c r="V507" s="78"/>
      <c r="W507" s="78"/>
      <c r="X507" s="78"/>
      <c r="Y507" s="78"/>
      <c r="Z507" s="79"/>
      <c r="AA507" s="218"/>
      <c r="AB507" s="78"/>
      <c r="AC507" s="78"/>
      <c r="AD507" s="79"/>
      <c r="AE507" s="217"/>
      <c r="AF507" s="78"/>
      <c r="AG507" s="78"/>
      <c r="AH507" s="79"/>
      <c r="AI507" s="218"/>
      <c r="AJ507" s="78"/>
      <c r="AK507" s="78"/>
      <c r="AL507" s="78"/>
      <c r="AM507" s="78"/>
      <c r="AN507" s="79"/>
      <c r="AO507" s="217"/>
      <c r="AP507" s="78"/>
      <c r="AQ507" s="79"/>
      <c r="AR507" s="218"/>
      <c r="AS507" s="78"/>
      <c r="AT507" s="79"/>
      <c r="AU507" s="219"/>
      <c r="AV507" s="78"/>
      <c r="AW507" s="79"/>
      <c r="AX507" s="220"/>
      <c r="AY507" s="79"/>
      <c r="AZ507" s="38"/>
      <c r="BA507" s="39"/>
      <c r="BB507" s="38"/>
      <c r="BC507" s="39"/>
      <c r="BD507" s="38"/>
      <c r="BE507" s="39"/>
      <c r="BF507" s="38"/>
      <c r="BG507" s="39"/>
      <c r="BH507" s="38"/>
      <c r="BI507" s="42"/>
      <c r="BJ507" s="43"/>
      <c r="BK507" s="42"/>
      <c r="BL507" s="43"/>
      <c r="BM507" s="42"/>
      <c r="BN507" s="43"/>
      <c r="BO507" s="42"/>
      <c r="BP507" s="43"/>
      <c r="BQ507" s="42"/>
      <c r="BR507" s="221"/>
      <c r="BS507" s="78"/>
      <c r="BT507" s="78"/>
      <c r="BU507" s="78"/>
      <c r="BV507" s="78"/>
      <c r="BW507" s="78"/>
      <c r="BX507" s="78"/>
      <c r="BY507" s="78"/>
      <c r="BZ507" s="78"/>
      <c r="CA507" s="78"/>
      <c r="CB507" s="78"/>
      <c r="CC507" s="78"/>
      <c r="CD507" s="78"/>
      <c r="CE507" s="79"/>
    </row>
    <row r="508" spans="1:83" ht="34.5" customHeight="1" x14ac:dyDescent="0.2">
      <c r="A508" s="29">
        <f t="shared" si="0"/>
        <v>497</v>
      </c>
      <c r="B508" s="222"/>
      <c r="C508" s="79"/>
      <c r="D508" s="223"/>
      <c r="E508" s="78"/>
      <c r="F508" s="78"/>
      <c r="G508" s="78"/>
      <c r="H508" s="79"/>
      <c r="I508" s="218"/>
      <c r="J508" s="78"/>
      <c r="K508" s="78"/>
      <c r="L508" s="78"/>
      <c r="M508" s="78"/>
      <c r="N508" s="78"/>
      <c r="O508" s="78"/>
      <c r="P508" s="79"/>
      <c r="Q508" s="217"/>
      <c r="R508" s="78"/>
      <c r="S508" s="78"/>
      <c r="T508" s="78"/>
      <c r="U508" s="78"/>
      <c r="V508" s="78"/>
      <c r="W508" s="78"/>
      <c r="X508" s="78"/>
      <c r="Y508" s="78"/>
      <c r="Z508" s="79"/>
      <c r="AA508" s="218"/>
      <c r="AB508" s="78"/>
      <c r="AC508" s="78"/>
      <c r="AD508" s="79"/>
      <c r="AE508" s="217"/>
      <c r="AF508" s="78"/>
      <c r="AG508" s="78"/>
      <c r="AH508" s="79"/>
      <c r="AI508" s="218"/>
      <c r="AJ508" s="78"/>
      <c r="AK508" s="78"/>
      <c r="AL508" s="78"/>
      <c r="AM508" s="78"/>
      <c r="AN508" s="79"/>
      <c r="AO508" s="217"/>
      <c r="AP508" s="78"/>
      <c r="AQ508" s="79"/>
      <c r="AR508" s="218"/>
      <c r="AS508" s="78"/>
      <c r="AT508" s="79"/>
      <c r="AU508" s="219"/>
      <c r="AV508" s="78"/>
      <c r="AW508" s="79"/>
      <c r="AX508" s="220"/>
      <c r="AY508" s="79"/>
      <c r="AZ508" s="38"/>
      <c r="BA508" s="39"/>
      <c r="BB508" s="38"/>
      <c r="BC508" s="39"/>
      <c r="BD508" s="38"/>
      <c r="BE508" s="39"/>
      <c r="BF508" s="38"/>
      <c r="BG508" s="39"/>
      <c r="BH508" s="38"/>
      <c r="BI508" s="42"/>
      <c r="BJ508" s="43"/>
      <c r="BK508" s="42"/>
      <c r="BL508" s="43"/>
      <c r="BM508" s="42"/>
      <c r="BN508" s="43"/>
      <c r="BO508" s="42"/>
      <c r="BP508" s="43"/>
      <c r="BQ508" s="42"/>
      <c r="BR508" s="221"/>
      <c r="BS508" s="78"/>
      <c r="BT508" s="78"/>
      <c r="BU508" s="78"/>
      <c r="BV508" s="78"/>
      <c r="BW508" s="78"/>
      <c r="BX508" s="78"/>
      <c r="BY508" s="78"/>
      <c r="BZ508" s="78"/>
      <c r="CA508" s="78"/>
      <c r="CB508" s="78"/>
      <c r="CC508" s="78"/>
      <c r="CD508" s="78"/>
      <c r="CE508" s="79"/>
    </row>
    <row r="509" spans="1:83" ht="34.5" customHeight="1" x14ac:dyDescent="0.2">
      <c r="A509" s="29">
        <f t="shared" si="0"/>
        <v>498</v>
      </c>
      <c r="B509" s="222"/>
      <c r="C509" s="79"/>
      <c r="D509" s="223"/>
      <c r="E509" s="78"/>
      <c r="F509" s="78"/>
      <c r="G509" s="78"/>
      <c r="H509" s="79"/>
      <c r="I509" s="218"/>
      <c r="J509" s="78"/>
      <c r="K509" s="78"/>
      <c r="L509" s="78"/>
      <c r="M509" s="78"/>
      <c r="N509" s="78"/>
      <c r="O509" s="78"/>
      <c r="P509" s="79"/>
      <c r="Q509" s="217"/>
      <c r="R509" s="78"/>
      <c r="S509" s="78"/>
      <c r="T509" s="78"/>
      <c r="U509" s="78"/>
      <c r="V509" s="78"/>
      <c r="W509" s="78"/>
      <c r="X509" s="78"/>
      <c r="Y509" s="78"/>
      <c r="Z509" s="79"/>
      <c r="AA509" s="218"/>
      <c r="AB509" s="78"/>
      <c r="AC509" s="78"/>
      <c r="AD509" s="79"/>
      <c r="AE509" s="217"/>
      <c r="AF509" s="78"/>
      <c r="AG509" s="78"/>
      <c r="AH509" s="79"/>
      <c r="AI509" s="218"/>
      <c r="AJ509" s="78"/>
      <c r="AK509" s="78"/>
      <c r="AL509" s="78"/>
      <c r="AM509" s="78"/>
      <c r="AN509" s="79"/>
      <c r="AO509" s="217"/>
      <c r="AP509" s="78"/>
      <c r="AQ509" s="79"/>
      <c r="AR509" s="218"/>
      <c r="AS509" s="78"/>
      <c r="AT509" s="79"/>
      <c r="AU509" s="219"/>
      <c r="AV509" s="78"/>
      <c r="AW509" s="79"/>
      <c r="AX509" s="220"/>
      <c r="AY509" s="79"/>
      <c r="AZ509" s="38"/>
      <c r="BA509" s="39"/>
      <c r="BB509" s="38"/>
      <c r="BC509" s="39"/>
      <c r="BD509" s="38"/>
      <c r="BE509" s="39"/>
      <c r="BF509" s="38"/>
      <c r="BG509" s="39"/>
      <c r="BH509" s="38"/>
      <c r="BI509" s="42"/>
      <c r="BJ509" s="43"/>
      <c r="BK509" s="42"/>
      <c r="BL509" s="43"/>
      <c r="BM509" s="42"/>
      <c r="BN509" s="43"/>
      <c r="BO509" s="42"/>
      <c r="BP509" s="43"/>
      <c r="BQ509" s="42"/>
      <c r="BR509" s="221"/>
      <c r="BS509" s="78"/>
      <c r="BT509" s="78"/>
      <c r="BU509" s="78"/>
      <c r="BV509" s="78"/>
      <c r="BW509" s="78"/>
      <c r="BX509" s="78"/>
      <c r="BY509" s="78"/>
      <c r="BZ509" s="78"/>
      <c r="CA509" s="78"/>
      <c r="CB509" s="78"/>
      <c r="CC509" s="78"/>
      <c r="CD509" s="78"/>
      <c r="CE509" s="79"/>
    </row>
    <row r="510" spans="1:83" ht="34.5" customHeight="1" x14ac:dyDescent="0.2">
      <c r="A510" s="29">
        <f t="shared" si="0"/>
        <v>499</v>
      </c>
      <c r="B510" s="222"/>
      <c r="C510" s="79"/>
      <c r="D510" s="223"/>
      <c r="E510" s="78"/>
      <c r="F510" s="78"/>
      <c r="G510" s="78"/>
      <c r="H510" s="79"/>
      <c r="I510" s="218"/>
      <c r="J510" s="78"/>
      <c r="K510" s="78"/>
      <c r="L510" s="78"/>
      <c r="M510" s="78"/>
      <c r="N510" s="78"/>
      <c r="O510" s="78"/>
      <c r="P510" s="79"/>
      <c r="Q510" s="217"/>
      <c r="R510" s="78"/>
      <c r="S510" s="78"/>
      <c r="T510" s="78"/>
      <c r="U510" s="78"/>
      <c r="V510" s="78"/>
      <c r="W510" s="78"/>
      <c r="X510" s="78"/>
      <c r="Y510" s="78"/>
      <c r="Z510" s="79"/>
      <c r="AA510" s="218"/>
      <c r="AB510" s="78"/>
      <c r="AC510" s="78"/>
      <c r="AD510" s="79"/>
      <c r="AE510" s="217"/>
      <c r="AF510" s="78"/>
      <c r="AG510" s="78"/>
      <c r="AH510" s="79"/>
      <c r="AI510" s="218"/>
      <c r="AJ510" s="78"/>
      <c r="AK510" s="78"/>
      <c r="AL510" s="78"/>
      <c r="AM510" s="78"/>
      <c r="AN510" s="79"/>
      <c r="AO510" s="217"/>
      <c r="AP510" s="78"/>
      <c r="AQ510" s="79"/>
      <c r="AR510" s="218"/>
      <c r="AS510" s="78"/>
      <c r="AT510" s="79"/>
      <c r="AU510" s="219"/>
      <c r="AV510" s="78"/>
      <c r="AW510" s="79"/>
      <c r="AX510" s="220"/>
      <c r="AY510" s="79"/>
      <c r="AZ510" s="38"/>
      <c r="BA510" s="39"/>
      <c r="BB510" s="38"/>
      <c r="BC510" s="39"/>
      <c r="BD510" s="38"/>
      <c r="BE510" s="39"/>
      <c r="BF510" s="38"/>
      <c r="BG510" s="39"/>
      <c r="BH510" s="38"/>
      <c r="BI510" s="42"/>
      <c r="BJ510" s="43"/>
      <c r="BK510" s="42"/>
      <c r="BL510" s="43"/>
      <c r="BM510" s="42"/>
      <c r="BN510" s="43"/>
      <c r="BO510" s="42"/>
      <c r="BP510" s="43"/>
      <c r="BQ510" s="42"/>
      <c r="BR510" s="221"/>
      <c r="BS510" s="78"/>
      <c r="BT510" s="78"/>
      <c r="BU510" s="78"/>
      <c r="BV510" s="78"/>
      <c r="BW510" s="78"/>
      <c r="BX510" s="78"/>
      <c r="BY510" s="78"/>
      <c r="BZ510" s="78"/>
      <c r="CA510" s="78"/>
      <c r="CB510" s="78"/>
      <c r="CC510" s="78"/>
      <c r="CD510" s="78"/>
      <c r="CE510" s="79"/>
    </row>
    <row r="511" spans="1:83" ht="34.5" customHeight="1" x14ac:dyDescent="0.2">
      <c r="A511" s="29">
        <f t="shared" si="0"/>
        <v>500</v>
      </c>
      <c r="B511" s="222"/>
      <c r="C511" s="79"/>
      <c r="D511" s="223"/>
      <c r="E511" s="78"/>
      <c r="F511" s="78"/>
      <c r="G511" s="78"/>
      <c r="H511" s="79"/>
      <c r="I511" s="218"/>
      <c r="J511" s="78"/>
      <c r="K511" s="78"/>
      <c r="L511" s="78"/>
      <c r="M511" s="78"/>
      <c r="N511" s="78"/>
      <c r="O511" s="78"/>
      <c r="P511" s="79"/>
      <c r="Q511" s="217"/>
      <c r="R511" s="78"/>
      <c r="S511" s="78"/>
      <c r="T511" s="78"/>
      <c r="U511" s="78"/>
      <c r="V511" s="78"/>
      <c r="W511" s="78"/>
      <c r="X511" s="78"/>
      <c r="Y511" s="78"/>
      <c r="Z511" s="79"/>
      <c r="AA511" s="218"/>
      <c r="AB511" s="78"/>
      <c r="AC511" s="78"/>
      <c r="AD511" s="79"/>
      <c r="AE511" s="217"/>
      <c r="AF511" s="78"/>
      <c r="AG511" s="78"/>
      <c r="AH511" s="79"/>
      <c r="AI511" s="218"/>
      <c r="AJ511" s="78"/>
      <c r="AK511" s="78"/>
      <c r="AL511" s="78"/>
      <c r="AM511" s="78"/>
      <c r="AN511" s="79"/>
      <c r="AO511" s="217"/>
      <c r="AP511" s="78"/>
      <c r="AQ511" s="79"/>
      <c r="AR511" s="218"/>
      <c r="AS511" s="78"/>
      <c r="AT511" s="79"/>
      <c r="AU511" s="219"/>
      <c r="AV511" s="78"/>
      <c r="AW511" s="79"/>
      <c r="AX511" s="220"/>
      <c r="AY511" s="79"/>
      <c r="AZ511" s="38"/>
      <c r="BA511" s="39"/>
      <c r="BB511" s="38"/>
      <c r="BC511" s="39"/>
      <c r="BD511" s="38"/>
      <c r="BE511" s="39"/>
      <c r="BF511" s="38"/>
      <c r="BG511" s="39"/>
      <c r="BH511" s="38"/>
      <c r="BI511" s="42"/>
      <c r="BJ511" s="43"/>
      <c r="BK511" s="42"/>
      <c r="BL511" s="43"/>
      <c r="BM511" s="42"/>
      <c r="BN511" s="43"/>
      <c r="BO511" s="42"/>
      <c r="BP511" s="43"/>
      <c r="BQ511" s="42"/>
      <c r="BR511" s="221"/>
      <c r="BS511" s="78"/>
      <c r="BT511" s="78"/>
      <c r="BU511" s="78"/>
      <c r="BV511" s="78"/>
      <c r="BW511" s="78"/>
      <c r="BX511" s="78"/>
      <c r="BY511" s="78"/>
      <c r="BZ511" s="78"/>
      <c r="CA511" s="78"/>
      <c r="CB511" s="78"/>
      <c r="CC511" s="78"/>
      <c r="CD511" s="78"/>
      <c r="CE511" s="79"/>
    </row>
    <row r="512" spans="1:83" ht="15.75" customHeight="1" x14ac:dyDescent="0.2"/>
    <row r="513" spans="61:69" ht="15.75" customHeight="1" x14ac:dyDescent="0.2"/>
    <row r="514" spans="61:69" ht="15.75" customHeight="1" x14ac:dyDescent="0.25">
      <c r="BI514" s="44">
        <f t="shared" ref="BI514:BQ514" si="1">SUM(BI12:BI513)</f>
        <v>0</v>
      </c>
      <c r="BJ514" s="44">
        <f t="shared" si="1"/>
        <v>0</v>
      </c>
      <c r="BK514" s="44">
        <f t="shared" si="1"/>
        <v>0</v>
      </c>
      <c r="BL514" s="44">
        <f t="shared" si="1"/>
        <v>0</v>
      </c>
      <c r="BM514" s="44">
        <f t="shared" si="1"/>
        <v>0</v>
      </c>
      <c r="BN514" s="44">
        <f t="shared" si="1"/>
        <v>0</v>
      </c>
      <c r="BO514" s="44">
        <f t="shared" si="1"/>
        <v>0</v>
      </c>
      <c r="BP514" s="44">
        <f t="shared" si="1"/>
        <v>0</v>
      </c>
      <c r="BQ514" s="44">
        <f t="shared" si="1"/>
        <v>0</v>
      </c>
    </row>
    <row r="515" spans="61:69" ht="15.75" customHeight="1" x14ac:dyDescent="0.2"/>
    <row r="516" spans="61:69" ht="15.75" customHeight="1" x14ac:dyDescent="0.2"/>
    <row r="517" spans="61:69" ht="15.75" customHeight="1" x14ac:dyDescent="0.2"/>
    <row r="518" spans="61:69" ht="15.75" customHeight="1" x14ac:dyDescent="0.2"/>
    <row r="519" spans="61:69" ht="15.75" customHeight="1" x14ac:dyDescent="0.2"/>
    <row r="520" spans="61:69" ht="15.75" customHeight="1" x14ac:dyDescent="0.2"/>
    <row r="521" spans="61:69" ht="15.75" customHeight="1" x14ac:dyDescent="0.2"/>
    <row r="522" spans="61:69" ht="15.75" customHeight="1" x14ac:dyDescent="0.2"/>
    <row r="523" spans="61:69" ht="15.75" customHeight="1" x14ac:dyDescent="0.2"/>
    <row r="524" spans="61:69" ht="15.75" customHeight="1" x14ac:dyDescent="0.2"/>
    <row r="525" spans="61:69" ht="15.75" customHeight="1" x14ac:dyDescent="0.2"/>
    <row r="526" spans="61:69" ht="15.75" customHeight="1" x14ac:dyDescent="0.2"/>
    <row r="527" spans="61:69" ht="15.75" customHeight="1" x14ac:dyDescent="0.2"/>
    <row r="528" spans="61:69"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spans="61:69" ht="15.75" customHeight="1" x14ac:dyDescent="0.2"/>
    <row r="578" spans="61:69" ht="15.75" customHeight="1" x14ac:dyDescent="0.25">
      <c r="BI578" s="44">
        <f t="shared" ref="BI578:BQ578" si="2">SUM(BI26:BI577)</f>
        <v>0</v>
      </c>
      <c r="BJ578" s="44">
        <f t="shared" si="2"/>
        <v>0</v>
      </c>
      <c r="BK578" s="44">
        <f t="shared" si="2"/>
        <v>0</v>
      </c>
      <c r="BL578" s="44">
        <f t="shared" si="2"/>
        <v>0</v>
      </c>
      <c r="BM578" s="44">
        <f t="shared" si="2"/>
        <v>0</v>
      </c>
      <c r="BN578" s="44">
        <f t="shared" si="2"/>
        <v>0</v>
      </c>
      <c r="BO578" s="44">
        <f t="shared" si="2"/>
        <v>0</v>
      </c>
      <c r="BP578" s="44">
        <f t="shared" si="2"/>
        <v>0</v>
      </c>
      <c r="BQ578" s="44">
        <f t="shared" si="2"/>
        <v>0</v>
      </c>
    </row>
  </sheetData>
  <mergeCells count="6049">
    <mergeCell ref="AO354:AQ354"/>
    <mergeCell ref="AR354:AT354"/>
    <mergeCell ref="AU354:AW354"/>
    <mergeCell ref="AX354:AY354"/>
    <mergeCell ref="BR354:CE354"/>
    <mergeCell ref="B354:C354"/>
    <mergeCell ref="D354:H354"/>
    <mergeCell ref="I354:P354"/>
    <mergeCell ref="Q354:Z354"/>
    <mergeCell ref="AA354:AD354"/>
    <mergeCell ref="AE354:AH354"/>
    <mergeCell ref="AI354:AN354"/>
    <mergeCell ref="AO355:AQ355"/>
    <mergeCell ref="AR355:AT355"/>
    <mergeCell ref="AU355:AW355"/>
    <mergeCell ref="AX355:AY355"/>
    <mergeCell ref="BR355:CE355"/>
    <mergeCell ref="B355:C355"/>
    <mergeCell ref="D355:H355"/>
    <mergeCell ref="I355:P355"/>
    <mergeCell ref="Q355:Z355"/>
    <mergeCell ref="AA355:AD355"/>
    <mergeCell ref="AE355:AH355"/>
    <mergeCell ref="AI355:AN355"/>
    <mergeCell ref="AO352:AQ352"/>
    <mergeCell ref="AR352:AT352"/>
    <mergeCell ref="AU352:AW352"/>
    <mergeCell ref="AX352:AY352"/>
    <mergeCell ref="BR352:CE352"/>
    <mergeCell ref="B352:C352"/>
    <mergeCell ref="D352:H352"/>
    <mergeCell ref="I352:P352"/>
    <mergeCell ref="Q352:Z352"/>
    <mergeCell ref="AA352:AD352"/>
    <mergeCell ref="AE352:AH352"/>
    <mergeCell ref="AI352:AN352"/>
    <mergeCell ref="AO353:AQ353"/>
    <mergeCell ref="AR353:AT353"/>
    <mergeCell ref="AU353:AW353"/>
    <mergeCell ref="AX353:AY353"/>
    <mergeCell ref="BR353:CE353"/>
    <mergeCell ref="B353:C353"/>
    <mergeCell ref="D353:H353"/>
    <mergeCell ref="I353:P353"/>
    <mergeCell ref="Q353:Z353"/>
    <mergeCell ref="AA353:AD353"/>
    <mergeCell ref="AE353:AH353"/>
    <mergeCell ref="AI353:AN353"/>
    <mergeCell ref="AO350:AQ350"/>
    <mergeCell ref="AR350:AT350"/>
    <mergeCell ref="AU350:AW350"/>
    <mergeCell ref="AX350:AY350"/>
    <mergeCell ref="BR350:CE350"/>
    <mergeCell ref="B350:C350"/>
    <mergeCell ref="D350:H350"/>
    <mergeCell ref="I350:P350"/>
    <mergeCell ref="Q350:Z350"/>
    <mergeCell ref="AA350:AD350"/>
    <mergeCell ref="AE350:AH350"/>
    <mergeCell ref="AI350:AN350"/>
    <mergeCell ref="AO351:AQ351"/>
    <mergeCell ref="AR351:AT351"/>
    <mergeCell ref="AU351:AW351"/>
    <mergeCell ref="AX351:AY351"/>
    <mergeCell ref="BR351:CE351"/>
    <mergeCell ref="B351:C351"/>
    <mergeCell ref="D351:H351"/>
    <mergeCell ref="I351:P351"/>
    <mergeCell ref="Q351:Z351"/>
    <mergeCell ref="AA351:AD351"/>
    <mergeCell ref="AE351:AH351"/>
    <mergeCell ref="AI351:AN351"/>
    <mergeCell ref="AO348:AQ348"/>
    <mergeCell ref="AR348:AT348"/>
    <mergeCell ref="AU348:AW348"/>
    <mergeCell ref="AX348:AY348"/>
    <mergeCell ref="BR348:CE348"/>
    <mergeCell ref="B348:C348"/>
    <mergeCell ref="D348:H348"/>
    <mergeCell ref="I348:P348"/>
    <mergeCell ref="Q348:Z348"/>
    <mergeCell ref="AA348:AD348"/>
    <mergeCell ref="AE348:AH348"/>
    <mergeCell ref="AI348:AN348"/>
    <mergeCell ref="AO349:AQ349"/>
    <mergeCell ref="AR349:AT349"/>
    <mergeCell ref="AU349:AW349"/>
    <mergeCell ref="AX349:AY349"/>
    <mergeCell ref="BR349:CE349"/>
    <mergeCell ref="B349:C349"/>
    <mergeCell ref="D349:H349"/>
    <mergeCell ref="I349:P349"/>
    <mergeCell ref="Q349:Z349"/>
    <mergeCell ref="AA349:AD349"/>
    <mergeCell ref="AE349:AH349"/>
    <mergeCell ref="AI349:AN349"/>
    <mergeCell ref="AO346:AQ346"/>
    <mergeCell ref="AR346:AT346"/>
    <mergeCell ref="AU346:AW346"/>
    <mergeCell ref="AX346:AY346"/>
    <mergeCell ref="BR346:CE346"/>
    <mergeCell ref="B346:C346"/>
    <mergeCell ref="D346:H346"/>
    <mergeCell ref="I346:P346"/>
    <mergeCell ref="Q346:Z346"/>
    <mergeCell ref="AA346:AD346"/>
    <mergeCell ref="AE346:AH346"/>
    <mergeCell ref="AI346:AN346"/>
    <mergeCell ref="AO347:AQ347"/>
    <mergeCell ref="AR347:AT347"/>
    <mergeCell ref="AU347:AW347"/>
    <mergeCell ref="AX347:AY347"/>
    <mergeCell ref="BR347:CE347"/>
    <mergeCell ref="B347:C347"/>
    <mergeCell ref="D347:H347"/>
    <mergeCell ref="I347:P347"/>
    <mergeCell ref="Q347:Z347"/>
    <mergeCell ref="AA347:AD347"/>
    <mergeCell ref="AE347:AH347"/>
    <mergeCell ref="AI347:AN347"/>
    <mergeCell ref="AO344:AQ344"/>
    <mergeCell ref="AR344:AT344"/>
    <mergeCell ref="AU344:AW344"/>
    <mergeCell ref="AX344:AY344"/>
    <mergeCell ref="BR344:CE344"/>
    <mergeCell ref="B344:C344"/>
    <mergeCell ref="D344:H344"/>
    <mergeCell ref="I344:P344"/>
    <mergeCell ref="Q344:Z344"/>
    <mergeCell ref="AA344:AD344"/>
    <mergeCell ref="AE344:AH344"/>
    <mergeCell ref="AI344:AN344"/>
    <mergeCell ref="AO345:AQ345"/>
    <mergeCell ref="AR345:AT345"/>
    <mergeCell ref="AU345:AW345"/>
    <mergeCell ref="AX345:AY345"/>
    <mergeCell ref="BR345:CE345"/>
    <mergeCell ref="B345:C345"/>
    <mergeCell ref="D345:H345"/>
    <mergeCell ref="I345:P345"/>
    <mergeCell ref="Q345:Z345"/>
    <mergeCell ref="AA345:AD345"/>
    <mergeCell ref="AE345:AH345"/>
    <mergeCell ref="AI345:AN345"/>
    <mergeCell ref="AO342:AQ342"/>
    <mergeCell ref="AR342:AT342"/>
    <mergeCell ref="AU342:AW342"/>
    <mergeCell ref="AX342:AY342"/>
    <mergeCell ref="BR342:CE342"/>
    <mergeCell ref="B342:C342"/>
    <mergeCell ref="D342:H342"/>
    <mergeCell ref="I342:P342"/>
    <mergeCell ref="Q342:Z342"/>
    <mergeCell ref="AA342:AD342"/>
    <mergeCell ref="AE342:AH342"/>
    <mergeCell ref="AI342:AN342"/>
    <mergeCell ref="AO343:AQ343"/>
    <mergeCell ref="AR343:AT343"/>
    <mergeCell ref="AU343:AW343"/>
    <mergeCell ref="AX343:AY343"/>
    <mergeCell ref="BR343:CE343"/>
    <mergeCell ref="B343:C343"/>
    <mergeCell ref="D343:H343"/>
    <mergeCell ref="I343:P343"/>
    <mergeCell ref="Q343:Z343"/>
    <mergeCell ref="AA343:AD343"/>
    <mergeCell ref="AE343:AH343"/>
    <mergeCell ref="AI343:AN343"/>
    <mergeCell ref="AO340:AQ340"/>
    <mergeCell ref="AR340:AT340"/>
    <mergeCell ref="AU340:AW340"/>
    <mergeCell ref="AX340:AY340"/>
    <mergeCell ref="BR340:CE340"/>
    <mergeCell ref="B340:C340"/>
    <mergeCell ref="D340:H340"/>
    <mergeCell ref="I340:P340"/>
    <mergeCell ref="Q340:Z340"/>
    <mergeCell ref="AA340:AD340"/>
    <mergeCell ref="AE340:AH340"/>
    <mergeCell ref="AI340:AN340"/>
    <mergeCell ref="AO341:AQ341"/>
    <mergeCell ref="AR341:AT341"/>
    <mergeCell ref="AU341:AW341"/>
    <mergeCell ref="AX341:AY341"/>
    <mergeCell ref="BR341:CE341"/>
    <mergeCell ref="B341:C341"/>
    <mergeCell ref="D341:H341"/>
    <mergeCell ref="I341:P341"/>
    <mergeCell ref="Q341:Z341"/>
    <mergeCell ref="AA341:AD341"/>
    <mergeCell ref="AE341:AH341"/>
    <mergeCell ref="AI341:AN341"/>
    <mergeCell ref="AO338:AQ338"/>
    <mergeCell ref="AR338:AT338"/>
    <mergeCell ref="AU338:AW338"/>
    <mergeCell ref="AX338:AY338"/>
    <mergeCell ref="BR338:CE338"/>
    <mergeCell ref="B338:C338"/>
    <mergeCell ref="D338:H338"/>
    <mergeCell ref="I338:P338"/>
    <mergeCell ref="Q338:Z338"/>
    <mergeCell ref="AA338:AD338"/>
    <mergeCell ref="AE338:AH338"/>
    <mergeCell ref="AI338:AN338"/>
    <mergeCell ref="AO339:AQ339"/>
    <mergeCell ref="AR339:AT339"/>
    <mergeCell ref="AU339:AW339"/>
    <mergeCell ref="AX339:AY339"/>
    <mergeCell ref="BR339:CE339"/>
    <mergeCell ref="B339:C339"/>
    <mergeCell ref="D339:H339"/>
    <mergeCell ref="I339:P339"/>
    <mergeCell ref="Q339:Z339"/>
    <mergeCell ref="AA339:AD339"/>
    <mergeCell ref="AE339:AH339"/>
    <mergeCell ref="AI339:AN339"/>
    <mergeCell ref="AO336:AQ336"/>
    <mergeCell ref="AR336:AT336"/>
    <mergeCell ref="AU336:AW336"/>
    <mergeCell ref="AX336:AY336"/>
    <mergeCell ref="BR336:CE336"/>
    <mergeCell ref="B336:C336"/>
    <mergeCell ref="D336:H336"/>
    <mergeCell ref="I336:P336"/>
    <mergeCell ref="Q336:Z336"/>
    <mergeCell ref="AA336:AD336"/>
    <mergeCell ref="AE336:AH336"/>
    <mergeCell ref="AI336:AN336"/>
    <mergeCell ref="AO337:AQ337"/>
    <mergeCell ref="AR337:AT337"/>
    <mergeCell ref="AU337:AW337"/>
    <mergeCell ref="AX337:AY337"/>
    <mergeCell ref="BR337:CE337"/>
    <mergeCell ref="B337:C337"/>
    <mergeCell ref="D337:H337"/>
    <mergeCell ref="I337:P337"/>
    <mergeCell ref="Q337:Z337"/>
    <mergeCell ref="AA337:AD337"/>
    <mergeCell ref="AE337:AH337"/>
    <mergeCell ref="AI337:AN337"/>
    <mergeCell ref="AO334:AQ334"/>
    <mergeCell ref="AR334:AT334"/>
    <mergeCell ref="AU334:AW334"/>
    <mergeCell ref="AX334:AY334"/>
    <mergeCell ref="BR334:CE334"/>
    <mergeCell ref="B334:C334"/>
    <mergeCell ref="D334:H334"/>
    <mergeCell ref="I334:P334"/>
    <mergeCell ref="Q334:Z334"/>
    <mergeCell ref="AA334:AD334"/>
    <mergeCell ref="AE334:AH334"/>
    <mergeCell ref="AI334:AN334"/>
    <mergeCell ref="AO335:AQ335"/>
    <mergeCell ref="AR335:AT335"/>
    <mergeCell ref="AU335:AW335"/>
    <mergeCell ref="AX335:AY335"/>
    <mergeCell ref="BR335:CE335"/>
    <mergeCell ref="B335:C335"/>
    <mergeCell ref="D335:H335"/>
    <mergeCell ref="I335:P335"/>
    <mergeCell ref="Q335:Z335"/>
    <mergeCell ref="AA335:AD335"/>
    <mergeCell ref="AE335:AH335"/>
    <mergeCell ref="AI335:AN335"/>
    <mergeCell ref="AO332:AQ332"/>
    <mergeCell ref="AR332:AT332"/>
    <mergeCell ref="AU332:AW332"/>
    <mergeCell ref="AX332:AY332"/>
    <mergeCell ref="BR332:CE332"/>
    <mergeCell ref="B332:C332"/>
    <mergeCell ref="D332:H332"/>
    <mergeCell ref="I332:P332"/>
    <mergeCell ref="Q332:Z332"/>
    <mergeCell ref="AA332:AD332"/>
    <mergeCell ref="AE332:AH332"/>
    <mergeCell ref="AI332:AN332"/>
    <mergeCell ref="AO333:AQ333"/>
    <mergeCell ref="AR333:AT333"/>
    <mergeCell ref="AU333:AW333"/>
    <mergeCell ref="AX333:AY333"/>
    <mergeCell ref="BR333:CE333"/>
    <mergeCell ref="B333:C333"/>
    <mergeCell ref="D333:H333"/>
    <mergeCell ref="I333:P333"/>
    <mergeCell ref="Q333:Z333"/>
    <mergeCell ref="AA333:AD333"/>
    <mergeCell ref="AE333:AH333"/>
    <mergeCell ref="AI333:AN333"/>
    <mergeCell ref="AO330:AQ330"/>
    <mergeCell ref="AR330:AT330"/>
    <mergeCell ref="AU330:AW330"/>
    <mergeCell ref="AX330:AY330"/>
    <mergeCell ref="BR330:CE330"/>
    <mergeCell ref="B330:C330"/>
    <mergeCell ref="D330:H330"/>
    <mergeCell ref="I330:P330"/>
    <mergeCell ref="Q330:Z330"/>
    <mergeCell ref="AA330:AD330"/>
    <mergeCell ref="AE330:AH330"/>
    <mergeCell ref="AI330:AN330"/>
    <mergeCell ref="AO331:AQ331"/>
    <mergeCell ref="AR331:AT331"/>
    <mergeCell ref="AU331:AW331"/>
    <mergeCell ref="AX331:AY331"/>
    <mergeCell ref="BR331:CE331"/>
    <mergeCell ref="B331:C331"/>
    <mergeCell ref="D331:H331"/>
    <mergeCell ref="I331:P331"/>
    <mergeCell ref="Q331:Z331"/>
    <mergeCell ref="AA331:AD331"/>
    <mergeCell ref="AE331:AH331"/>
    <mergeCell ref="AI331:AN331"/>
    <mergeCell ref="AO328:AQ328"/>
    <mergeCell ref="AR328:AT328"/>
    <mergeCell ref="AU328:AW328"/>
    <mergeCell ref="AX328:AY328"/>
    <mergeCell ref="BR328:CE328"/>
    <mergeCell ref="B328:C328"/>
    <mergeCell ref="D328:H328"/>
    <mergeCell ref="I328:P328"/>
    <mergeCell ref="Q328:Z328"/>
    <mergeCell ref="AA328:AD328"/>
    <mergeCell ref="AE328:AH328"/>
    <mergeCell ref="AI328:AN328"/>
    <mergeCell ref="AO329:AQ329"/>
    <mergeCell ref="AR329:AT329"/>
    <mergeCell ref="AU329:AW329"/>
    <mergeCell ref="AX329:AY329"/>
    <mergeCell ref="BR329:CE329"/>
    <mergeCell ref="B329:C329"/>
    <mergeCell ref="D329:H329"/>
    <mergeCell ref="I329:P329"/>
    <mergeCell ref="Q329:Z329"/>
    <mergeCell ref="AA329:AD329"/>
    <mergeCell ref="AE329:AH329"/>
    <mergeCell ref="AI329:AN329"/>
    <mergeCell ref="AO326:AQ326"/>
    <mergeCell ref="AR326:AT326"/>
    <mergeCell ref="AU326:AW326"/>
    <mergeCell ref="AX326:AY326"/>
    <mergeCell ref="BR326:CE326"/>
    <mergeCell ref="B326:C326"/>
    <mergeCell ref="D326:H326"/>
    <mergeCell ref="I326:P326"/>
    <mergeCell ref="Q326:Z326"/>
    <mergeCell ref="AA326:AD326"/>
    <mergeCell ref="AE326:AH326"/>
    <mergeCell ref="AI326:AN326"/>
    <mergeCell ref="AO327:AQ327"/>
    <mergeCell ref="AR327:AT327"/>
    <mergeCell ref="AU327:AW327"/>
    <mergeCell ref="AX327:AY327"/>
    <mergeCell ref="BR327:CE327"/>
    <mergeCell ref="B327:C327"/>
    <mergeCell ref="D327:H327"/>
    <mergeCell ref="I327:P327"/>
    <mergeCell ref="Q327:Z327"/>
    <mergeCell ref="AA327:AD327"/>
    <mergeCell ref="AE327:AH327"/>
    <mergeCell ref="AI327:AN327"/>
    <mergeCell ref="AO324:AQ324"/>
    <mergeCell ref="AR324:AT324"/>
    <mergeCell ref="AU324:AW324"/>
    <mergeCell ref="AX324:AY324"/>
    <mergeCell ref="BR324:CE324"/>
    <mergeCell ref="B324:C324"/>
    <mergeCell ref="D324:H324"/>
    <mergeCell ref="I324:P324"/>
    <mergeCell ref="Q324:Z324"/>
    <mergeCell ref="AA324:AD324"/>
    <mergeCell ref="AE324:AH324"/>
    <mergeCell ref="AI324:AN324"/>
    <mergeCell ref="AO325:AQ325"/>
    <mergeCell ref="AR325:AT325"/>
    <mergeCell ref="AU325:AW325"/>
    <mergeCell ref="AX325:AY325"/>
    <mergeCell ref="BR325:CE325"/>
    <mergeCell ref="B325:C325"/>
    <mergeCell ref="D325:H325"/>
    <mergeCell ref="I325:P325"/>
    <mergeCell ref="Q325:Z325"/>
    <mergeCell ref="AA325:AD325"/>
    <mergeCell ref="AE325:AH325"/>
    <mergeCell ref="AI325:AN325"/>
    <mergeCell ref="AO322:AQ322"/>
    <mergeCell ref="AR322:AT322"/>
    <mergeCell ref="AU322:AW322"/>
    <mergeCell ref="AX322:AY322"/>
    <mergeCell ref="BR322:CE322"/>
    <mergeCell ref="B322:C322"/>
    <mergeCell ref="D322:H322"/>
    <mergeCell ref="I322:P322"/>
    <mergeCell ref="Q322:Z322"/>
    <mergeCell ref="AA322:AD322"/>
    <mergeCell ref="AE322:AH322"/>
    <mergeCell ref="AI322:AN322"/>
    <mergeCell ref="AO323:AQ323"/>
    <mergeCell ref="AR323:AT323"/>
    <mergeCell ref="AU323:AW323"/>
    <mergeCell ref="AX323:AY323"/>
    <mergeCell ref="BR323:CE323"/>
    <mergeCell ref="B323:C323"/>
    <mergeCell ref="D323:H323"/>
    <mergeCell ref="I323:P323"/>
    <mergeCell ref="Q323:Z323"/>
    <mergeCell ref="AA323:AD323"/>
    <mergeCell ref="AE323:AH323"/>
    <mergeCell ref="AI323:AN323"/>
    <mergeCell ref="AO320:AQ320"/>
    <mergeCell ref="AR320:AT320"/>
    <mergeCell ref="AU320:AW320"/>
    <mergeCell ref="AX320:AY320"/>
    <mergeCell ref="BR320:CE320"/>
    <mergeCell ref="B320:C320"/>
    <mergeCell ref="D320:H320"/>
    <mergeCell ref="I320:P320"/>
    <mergeCell ref="Q320:Z320"/>
    <mergeCell ref="AA320:AD320"/>
    <mergeCell ref="AE320:AH320"/>
    <mergeCell ref="AI320:AN320"/>
    <mergeCell ref="AO321:AQ321"/>
    <mergeCell ref="AR321:AT321"/>
    <mergeCell ref="AU321:AW321"/>
    <mergeCell ref="AX321:AY321"/>
    <mergeCell ref="BR321:CE321"/>
    <mergeCell ref="B321:C321"/>
    <mergeCell ref="D321:H321"/>
    <mergeCell ref="I321:P321"/>
    <mergeCell ref="Q321:Z321"/>
    <mergeCell ref="AA321:AD321"/>
    <mergeCell ref="AE321:AH321"/>
    <mergeCell ref="AI321:AN321"/>
    <mergeCell ref="AO318:AQ318"/>
    <mergeCell ref="AR318:AT318"/>
    <mergeCell ref="AU318:AW318"/>
    <mergeCell ref="AX318:AY318"/>
    <mergeCell ref="BR318:CE318"/>
    <mergeCell ref="B318:C318"/>
    <mergeCell ref="D318:H318"/>
    <mergeCell ref="I318:P318"/>
    <mergeCell ref="Q318:Z318"/>
    <mergeCell ref="AA318:AD318"/>
    <mergeCell ref="AE318:AH318"/>
    <mergeCell ref="AI318:AN318"/>
    <mergeCell ref="AO319:AQ319"/>
    <mergeCell ref="AR319:AT319"/>
    <mergeCell ref="AU319:AW319"/>
    <mergeCell ref="AX319:AY319"/>
    <mergeCell ref="BR319:CE319"/>
    <mergeCell ref="B319:C319"/>
    <mergeCell ref="D319:H319"/>
    <mergeCell ref="I319:P319"/>
    <mergeCell ref="Q319:Z319"/>
    <mergeCell ref="AA319:AD319"/>
    <mergeCell ref="AE319:AH319"/>
    <mergeCell ref="AI319:AN319"/>
    <mergeCell ref="AO316:AQ316"/>
    <mergeCell ref="AR316:AT316"/>
    <mergeCell ref="AU316:AW316"/>
    <mergeCell ref="AX316:AY316"/>
    <mergeCell ref="BR316:CE316"/>
    <mergeCell ref="B316:C316"/>
    <mergeCell ref="D316:H316"/>
    <mergeCell ref="I316:P316"/>
    <mergeCell ref="Q316:Z316"/>
    <mergeCell ref="AA316:AD316"/>
    <mergeCell ref="AE316:AH316"/>
    <mergeCell ref="AI316:AN316"/>
    <mergeCell ref="AO317:AQ317"/>
    <mergeCell ref="AR317:AT317"/>
    <mergeCell ref="AU317:AW317"/>
    <mergeCell ref="AX317:AY317"/>
    <mergeCell ref="BR317:CE317"/>
    <mergeCell ref="B317:C317"/>
    <mergeCell ref="D317:H317"/>
    <mergeCell ref="I317:P317"/>
    <mergeCell ref="Q317:Z317"/>
    <mergeCell ref="AA317:AD317"/>
    <mergeCell ref="AE317:AH317"/>
    <mergeCell ref="AI317:AN317"/>
    <mergeCell ref="AO314:AQ314"/>
    <mergeCell ref="AR314:AT314"/>
    <mergeCell ref="AU314:AW314"/>
    <mergeCell ref="AX314:AY314"/>
    <mergeCell ref="BR314:CE314"/>
    <mergeCell ref="B314:C314"/>
    <mergeCell ref="D314:H314"/>
    <mergeCell ref="I314:P314"/>
    <mergeCell ref="Q314:Z314"/>
    <mergeCell ref="AA314:AD314"/>
    <mergeCell ref="AE314:AH314"/>
    <mergeCell ref="AI314:AN314"/>
    <mergeCell ref="AO315:AQ315"/>
    <mergeCell ref="AR315:AT315"/>
    <mergeCell ref="AU315:AW315"/>
    <mergeCell ref="AX315:AY315"/>
    <mergeCell ref="BR315:CE315"/>
    <mergeCell ref="B315:C315"/>
    <mergeCell ref="D315:H315"/>
    <mergeCell ref="I315:P315"/>
    <mergeCell ref="Q315:Z315"/>
    <mergeCell ref="AA315:AD315"/>
    <mergeCell ref="AE315:AH315"/>
    <mergeCell ref="AI315:AN315"/>
    <mergeCell ref="AO312:AQ312"/>
    <mergeCell ref="AR312:AT312"/>
    <mergeCell ref="AU312:AW312"/>
    <mergeCell ref="AX312:AY312"/>
    <mergeCell ref="BR312:CE312"/>
    <mergeCell ref="B312:C312"/>
    <mergeCell ref="D312:H312"/>
    <mergeCell ref="I312:P312"/>
    <mergeCell ref="Q312:Z312"/>
    <mergeCell ref="AA312:AD312"/>
    <mergeCell ref="AE312:AH312"/>
    <mergeCell ref="AI312:AN312"/>
    <mergeCell ref="AO313:AQ313"/>
    <mergeCell ref="AR313:AT313"/>
    <mergeCell ref="AU313:AW313"/>
    <mergeCell ref="AX313:AY313"/>
    <mergeCell ref="BR313:CE313"/>
    <mergeCell ref="B313:C313"/>
    <mergeCell ref="D313:H313"/>
    <mergeCell ref="I313:P313"/>
    <mergeCell ref="Q313:Z313"/>
    <mergeCell ref="AA313:AD313"/>
    <mergeCell ref="AE313:AH313"/>
    <mergeCell ref="AI313:AN313"/>
    <mergeCell ref="AO310:AQ310"/>
    <mergeCell ref="AR310:AT310"/>
    <mergeCell ref="AU310:AW310"/>
    <mergeCell ref="AX310:AY310"/>
    <mergeCell ref="BR310:CE310"/>
    <mergeCell ref="B310:C310"/>
    <mergeCell ref="D310:H310"/>
    <mergeCell ref="I310:P310"/>
    <mergeCell ref="Q310:Z310"/>
    <mergeCell ref="AA310:AD310"/>
    <mergeCell ref="AE310:AH310"/>
    <mergeCell ref="AI310:AN310"/>
    <mergeCell ref="AO311:AQ311"/>
    <mergeCell ref="AR311:AT311"/>
    <mergeCell ref="AU311:AW311"/>
    <mergeCell ref="AX311:AY311"/>
    <mergeCell ref="BR311:CE311"/>
    <mergeCell ref="B311:C311"/>
    <mergeCell ref="D311:H311"/>
    <mergeCell ref="I311:P311"/>
    <mergeCell ref="Q311:Z311"/>
    <mergeCell ref="AA311:AD311"/>
    <mergeCell ref="AE311:AH311"/>
    <mergeCell ref="AI311:AN311"/>
    <mergeCell ref="AO308:AQ308"/>
    <mergeCell ref="AR308:AT308"/>
    <mergeCell ref="AU308:AW308"/>
    <mergeCell ref="AX308:AY308"/>
    <mergeCell ref="BR308:CE308"/>
    <mergeCell ref="B308:C308"/>
    <mergeCell ref="D308:H308"/>
    <mergeCell ref="I308:P308"/>
    <mergeCell ref="Q308:Z308"/>
    <mergeCell ref="AA308:AD308"/>
    <mergeCell ref="AE308:AH308"/>
    <mergeCell ref="AI308:AN308"/>
    <mergeCell ref="AO309:AQ309"/>
    <mergeCell ref="AR309:AT309"/>
    <mergeCell ref="AU309:AW309"/>
    <mergeCell ref="AX309:AY309"/>
    <mergeCell ref="BR309:CE309"/>
    <mergeCell ref="B309:C309"/>
    <mergeCell ref="D309:H309"/>
    <mergeCell ref="I309:P309"/>
    <mergeCell ref="Q309:Z309"/>
    <mergeCell ref="AA309:AD309"/>
    <mergeCell ref="AE309:AH309"/>
    <mergeCell ref="AI309:AN309"/>
    <mergeCell ref="AO306:AQ306"/>
    <mergeCell ref="AR306:AT306"/>
    <mergeCell ref="AU306:AW306"/>
    <mergeCell ref="AX306:AY306"/>
    <mergeCell ref="BR306:CE306"/>
    <mergeCell ref="B306:C306"/>
    <mergeCell ref="D306:H306"/>
    <mergeCell ref="I306:P306"/>
    <mergeCell ref="Q306:Z306"/>
    <mergeCell ref="AA306:AD306"/>
    <mergeCell ref="AE306:AH306"/>
    <mergeCell ref="AI306:AN306"/>
    <mergeCell ref="AO307:AQ307"/>
    <mergeCell ref="AR307:AT307"/>
    <mergeCell ref="AU307:AW307"/>
    <mergeCell ref="AX307:AY307"/>
    <mergeCell ref="BR307:CE307"/>
    <mergeCell ref="B307:C307"/>
    <mergeCell ref="D307:H307"/>
    <mergeCell ref="I307:P307"/>
    <mergeCell ref="Q307:Z307"/>
    <mergeCell ref="AA307:AD307"/>
    <mergeCell ref="AE307:AH307"/>
    <mergeCell ref="AI307:AN307"/>
    <mergeCell ref="AO304:AQ304"/>
    <mergeCell ref="AR304:AT304"/>
    <mergeCell ref="AU304:AW304"/>
    <mergeCell ref="AX304:AY304"/>
    <mergeCell ref="BR304:CE304"/>
    <mergeCell ref="B304:C304"/>
    <mergeCell ref="D304:H304"/>
    <mergeCell ref="I304:P304"/>
    <mergeCell ref="Q304:Z304"/>
    <mergeCell ref="AA304:AD304"/>
    <mergeCell ref="AE304:AH304"/>
    <mergeCell ref="AI304:AN304"/>
    <mergeCell ref="AO305:AQ305"/>
    <mergeCell ref="AR305:AT305"/>
    <mergeCell ref="AU305:AW305"/>
    <mergeCell ref="AX305:AY305"/>
    <mergeCell ref="BR305:CE305"/>
    <mergeCell ref="B305:C305"/>
    <mergeCell ref="D305:H305"/>
    <mergeCell ref="I305:P305"/>
    <mergeCell ref="Q305:Z305"/>
    <mergeCell ref="AA305:AD305"/>
    <mergeCell ref="AE305:AH305"/>
    <mergeCell ref="AI305:AN305"/>
    <mergeCell ref="AO302:AQ302"/>
    <mergeCell ref="AR302:AT302"/>
    <mergeCell ref="AU302:AW302"/>
    <mergeCell ref="AX302:AY302"/>
    <mergeCell ref="BR302:CE302"/>
    <mergeCell ref="B302:C302"/>
    <mergeCell ref="D302:H302"/>
    <mergeCell ref="I302:P302"/>
    <mergeCell ref="Q302:Z302"/>
    <mergeCell ref="AA302:AD302"/>
    <mergeCell ref="AE302:AH302"/>
    <mergeCell ref="AI302:AN302"/>
    <mergeCell ref="AO303:AQ303"/>
    <mergeCell ref="AR303:AT303"/>
    <mergeCell ref="AU303:AW303"/>
    <mergeCell ref="AX303:AY303"/>
    <mergeCell ref="BR303:CE303"/>
    <mergeCell ref="B303:C303"/>
    <mergeCell ref="D303:H303"/>
    <mergeCell ref="I303:P303"/>
    <mergeCell ref="Q303:Z303"/>
    <mergeCell ref="AA303:AD303"/>
    <mergeCell ref="AE303:AH303"/>
    <mergeCell ref="AI303:AN303"/>
    <mergeCell ref="AO300:AQ300"/>
    <mergeCell ref="AR300:AT300"/>
    <mergeCell ref="AU300:AW300"/>
    <mergeCell ref="AX300:AY300"/>
    <mergeCell ref="BR300:CE300"/>
    <mergeCell ref="B300:C300"/>
    <mergeCell ref="D300:H300"/>
    <mergeCell ref="I300:P300"/>
    <mergeCell ref="Q300:Z300"/>
    <mergeCell ref="AA300:AD300"/>
    <mergeCell ref="AE300:AH300"/>
    <mergeCell ref="AI300:AN300"/>
    <mergeCell ref="AO301:AQ301"/>
    <mergeCell ref="AR301:AT301"/>
    <mergeCell ref="AU301:AW301"/>
    <mergeCell ref="AX301:AY301"/>
    <mergeCell ref="BR301:CE301"/>
    <mergeCell ref="B301:C301"/>
    <mergeCell ref="D301:H301"/>
    <mergeCell ref="I301:P301"/>
    <mergeCell ref="Q301:Z301"/>
    <mergeCell ref="AA301:AD301"/>
    <mergeCell ref="AE301:AH301"/>
    <mergeCell ref="AI301:AN301"/>
    <mergeCell ref="AO298:AQ298"/>
    <mergeCell ref="AR298:AT298"/>
    <mergeCell ref="AU298:AW298"/>
    <mergeCell ref="AX298:AY298"/>
    <mergeCell ref="BR298:CE298"/>
    <mergeCell ref="B298:C298"/>
    <mergeCell ref="D298:H298"/>
    <mergeCell ref="I298:P298"/>
    <mergeCell ref="Q298:Z298"/>
    <mergeCell ref="AA298:AD298"/>
    <mergeCell ref="AE298:AH298"/>
    <mergeCell ref="AI298:AN298"/>
    <mergeCell ref="AO299:AQ299"/>
    <mergeCell ref="AR299:AT299"/>
    <mergeCell ref="AU299:AW299"/>
    <mergeCell ref="AX299:AY299"/>
    <mergeCell ref="BR299:CE299"/>
    <mergeCell ref="B299:C299"/>
    <mergeCell ref="D299:H299"/>
    <mergeCell ref="I299:P299"/>
    <mergeCell ref="Q299:Z299"/>
    <mergeCell ref="AA299:AD299"/>
    <mergeCell ref="AE299:AH299"/>
    <mergeCell ref="AI299:AN299"/>
    <mergeCell ref="AO296:AQ296"/>
    <mergeCell ref="AR296:AT296"/>
    <mergeCell ref="AU296:AW296"/>
    <mergeCell ref="AX296:AY296"/>
    <mergeCell ref="BR296:CE296"/>
    <mergeCell ref="B296:C296"/>
    <mergeCell ref="D296:H296"/>
    <mergeCell ref="I296:P296"/>
    <mergeCell ref="Q296:Z296"/>
    <mergeCell ref="AA296:AD296"/>
    <mergeCell ref="AE296:AH296"/>
    <mergeCell ref="AI296:AN296"/>
    <mergeCell ref="AO297:AQ297"/>
    <mergeCell ref="AR297:AT297"/>
    <mergeCell ref="AU297:AW297"/>
    <mergeCell ref="AX297:AY297"/>
    <mergeCell ref="BR297:CE297"/>
    <mergeCell ref="B297:C297"/>
    <mergeCell ref="D297:H297"/>
    <mergeCell ref="I297:P297"/>
    <mergeCell ref="Q297:Z297"/>
    <mergeCell ref="AA297:AD297"/>
    <mergeCell ref="AE297:AH297"/>
    <mergeCell ref="AI297:AN297"/>
    <mergeCell ref="AO294:AQ294"/>
    <mergeCell ref="AR294:AT294"/>
    <mergeCell ref="AU294:AW294"/>
    <mergeCell ref="AX294:AY294"/>
    <mergeCell ref="BR294:CE294"/>
    <mergeCell ref="B294:C294"/>
    <mergeCell ref="D294:H294"/>
    <mergeCell ref="I294:P294"/>
    <mergeCell ref="Q294:Z294"/>
    <mergeCell ref="AA294:AD294"/>
    <mergeCell ref="AE294:AH294"/>
    <mergeCell ref="AI294:AN294"/>
    <mergeCell ref="AO295:AQ295"/>
    <mergeCell ref="AR295:AT295"/>
    <mergeCell ref="AU295:AW295"/>
    <mergeCell ref="AX295:AY295"/>
    <mergeCell ref="BR295:CE295"/>
    <mergeCell ref="B295:C295"/>
    <mergeCell ref="D295:H295"/>
    <mergeCell ref="I295:P295"/>
    <mergeCell ref="Q295:Z295"/>
    <mergeCell ref="AA295:AD295"/>
    <mergeCell ref="AE295:AH295"/>
    <mergeCell ref="AI295:AN295"/>
    <mergeCell ref="AO292:AQ292"/>
    <mergeCell ref="AR292:AT292"/>
    <mergeCell ref="AU292:AW292"/>
    <mergeCell ref="AX292:AY292"/>
    <mergeCell ref="BR292:CE292"/>
    <mergeCell ref="B292:C292"/>
    <mergeCell ref="D292:H292"/>
    <mergeCell ref="I292:P292"/>
    <mergeCell ref="Q292:Z292"/>
    <mergeCell ref="AA292:AD292"/>
    <mergeCell ref="AE292:AH292"/>
    <mergeCell ref="AI292:AN292"/>
    <mergeCell ref="AO293:AQ293"/>
    <mergeCell ref="AR293:AT293"/>
    <mergeCell ref="AU293:AW293"/>
    <mergeCell ref="AX293:AY293"/>
    <mergeCell ref="BR293:CE293"/>
    <mergeCell ref="B293:C293"/>
    <mergeCell ref="D293:H293"/>
    <mergeCell ref="I293:P293"/>
    <mergeCell ref="Q293:Z293"/>
    <mergeCell ref="AA293:AD293"/>
    <mergeCell ref="AE293:AH293"/>
    <mergeCell ref="AI293:AN293"/>
    <mergeCell ref="AO290:AQ290"/>
    <mergeCell ref="AR290:AT290"/>
    <mergeCell ref="AU290:AW290"/>
    <mergeCell ref="AX290:AY290"/>
    <mergeCell ref="BR290:CE290"/>
    <mergeCell ref="B290:C290"/>
    <mergeCell ref="D290:H290"/>
    <mergeCell ref="I290:P290"/>
    <mergeCell ref="Q290:Z290"/>
    <mergeCell ref="AA290:AD290"/>
    <mergeCell ref="AE290:AH290"/>
    <mergeCell ref="AI290:AN290"/>
    <mergeCell ref="AO291:AQ291"/>
    <mergeCell ref="AR291:AT291"/>
    <mergeCell ref="AU291:AW291"/>
    <mergeCell ref="AX291:AY291"/>
    <mergeCell ref="BR291:CE291"/>
    <mergeCell ref="B291:C291"/>
    <mergeCell ref="D291:H291"/>
    <mergeCell ref="I291:P291"/>
    <mergeCell ref="Q291:Z291"/>
    <mergeCell ref="AA291:AD291"/>
    <mergeCell ref="AE291:AH291"/>
    <mergeCell ref="AI291:AN291"/>
    <mergeCell ref="AO288:AQ288"/>
    <mergeCell ref="AR288:AT288"/>
    <mergeCell ref="AU288:AW288"/>
    <mergeCell ref="AX288:AY288"/>
    <mergeCell ref="BR288:CE288"/>
    <mergeCell ref="B288:C288"/>
    <mergeCell ref="D288:H288"/>
    <mergeCell ref="I288:P288"/>
    <mergeCell ref="Q288:Z288"/>
    <mergeCell ref="AA288:AD288"/>
    <mergeCell ref="AE288:AH288"/>
    <mergeCell ref="AI288:AN288"/>
    <mergeCell ref="AO289:AQ289"/>
    <mergeCell ref="AR289:AT289"/>
    <mergeCell ref="AU289:AW289"/>
    <mergeCell ref="AX289:AY289"/>
    <mergeCell ref="BR289:CE289"/>
    <mergeCell ref="B289:C289"/>
    <mergeCell ref="D289:H289"/>
    <mergeCell ref="I289:P289"/>
    <mergeCell ref="Q289:Z289"/>
    <mergeCell ref="AA289:AD289"/>
    <mergeCell ref="AE289:AH289"/>
    <mergeCell ref="AI289:AN289"/>
    <mergeCell ref="AO286:AQ286"/>
    <mergeCell ref="AR286:AT286"/>
    <mergeCell ref="AU286:AW286"/>
    <mergeCell ref="AX286:AY286"/>
    <mergeCell ref="BR286:CE286"/>
    <mergeCell ref="B286:C286"/>
    <mergeCell ref="D286:H286"/>
    <mergeCell ref="I286:P286"/>
    <mergeCell ref="Q286:Z286"/>
    <mergeCell ref="AA286:AD286"/>
    <mergeCell ref="AE286:AH286"/>
    <mergeCell ref="AI286:AN286"/>
    <mergeCell ref="AO287:AQ287"/>
    <mergeCell ref="AR287:AT287"/>
    <mergeCell ref="AU287:AW287"/>
    <mergeCell ref="AX287:AY287"/>
    <mergeCell ref="BR287:CE287"/>
    <mergeCell ref="B287:C287"/>
    <mergeCell ref="D287:H287"/>
    <mergeCell ref="I287:P287"/>
    <mergeCell ref="Q287:Z287"/>
    <mergeCell ref="AA287:AD287"/>
    <mergeCell ref="AE287:AH287"/>
    <mergeCell ref="AI287:AN287"/>
    <mergeCell ref="AO284:AQ284"/>
    <mergeCell ref="AR284:AT284"/>
    <mergeCell ref="AU284:AW284"/>
    <mergeCell ref="AX284:AY284"/>
    <mergeCell ref="BR284:CE284"/>
    <mergeCell ref="B284:C284"/>
    <mergeCell ref="D284:H284"/>
    <mergeCell ref="I284:P284"/>
    <mergeCell ref="Q284:Z284"/>
    <mergeCell ref="AA284:AD284"/>
    <mergeCell ref="AE284:AH284"/>
    <mergeCell ref="AI284:AN284"/>
    <mergeCell ref="AO285:AQ285"/>
    <mergeCell ref="AR285:AT285"/>
    <mergeCell ref="AU285:AW285"/>
    <mergeCell ref="AX285:AY285"/>
    <mergeCell ref="BR285:CE285"/>
    <mergeCell ref="B285:C285"/>
    <mergeCell ref="D285:H285"/>
    <mergeCell ref="I285:P285"/>
    <mergeCell ref="Q285:Z285"/>
    <mergeCell ref="AA285:AD285"/>
    <mergeCell ref="AE285:AH285"/>
    <mergeCell ref="AI285:AN285"/>
    <mergeCell ref="AO282:AQ282"/>
    <mergeCell ref="AR282:AT282"/>
    <mergeCell ref="AU282:AW282"/>
    <mergeCell ref="AX282:AY282"/>
    <mergeCell ref="BR282:CE282"/>
    <mergeCell ref="B282:C282"/>
    <mergeCell ref="D282:H282"/>
    <mergeCell ref="I282:P282"/>
    <mergeCell ref="Q282:Z282"/>
    <mergeCell ref="AA282:AD282"/>
    <mergeCell ref="AE282:AH282"/>
    <mergeCell ref="AI282:AN282"/>
    <mergeCell ref="AO283:AQ283"/>
    <mergeCell ref="AR283:AT283"/>
    <mergeCell ref="AU283:AW283"/>
    <mergeCell ref="AX283:AY283"/>
    <mergeCell ref="BR283:CE283"/>
    <mergeCell ref="B283:C283"/>
    <mergeCell ref="D283:H283"/>
    <mergeCell ref="I283:P283"/>
    <mergeCell ref="Q283:Z283"/>
    <mergeCell ref="AA283:AD283"/>
    <mergeCell ref="AE283:AH283"/>
    <mergeCell ref="AI283:AN283"/>
    <mergeCell ref="AO280:AQ280"/>
    <mergeCell ref="AR280:AT280"/>
    <mergeCell ref="AU280:AW280"/>
    <mergeCell ref="AX280:AY280"/>
    <mergeCell ref="BR280:CE280"/>
    <mergeCell ref="B280:C280"/>
    <mergeCell ref="D280:H280"/>
    <mergeCell ref="I280:P280"/>
    <mergeCell ref="Q280:Z280"/>
    <mergeCell ref="AA280:AD280"/>
    <mergeCell ref="AE280:AH280"/>
    <mergeCell ref="AI280:AN280"/>
    <mergeCell ref="AO281:AQ281"/>
    <mergeCell ref="AR281:AT281"/>
    <mergeCell ref="AU281:AW281"/>
    <mergeCell ref="AX281:AY281"/>
    <mergeCell ref="BR281:CE281"/>
    <mergeCell ref="B281:C281"/>
    <mergeCell ref="D281:H281"/>
    <mergeCell ref="I281:P281"/>
    <mergeCell ref="Q281:Z281"/>
    <mergeCell ref="AA281:AD281"/>
    <mergeCell ref="AE281:AH281"/>
    <mergeCell ref="AI281:AN281"/>
    <mergeCell ref="AO278:AQ278"/>
    <mergeCell ref="AR278:AT278"/>
    <mergeCell ref="AU278:AW278"/>
    <mergeCell ref="AX278:AY278"/>
    <mergeCell ref="BR278:CE278"/>
    <mergeCell ref="B278:C278"/>
    <mergeCell ref="D278:H278"/>
    <mergeCell ref="I278:P278"/>
    <mergeCell ref="Q278:Z278"/>
    <mergeCell ref="AA278:AD278"/>
    <mergeCell ref="AE278:AH278"/>
    <mergeCell ref="AI278:AN278"/>
    <mergeCell ref="AO279:AQ279"/>
    <mergeCell ref="AR279:AT279"/>
    <mergeCell ref="AU279:AW279"/>
    <mergeCell ref="AX279:AY279"/>
    <mergeCell ref="BR279:CE279"/>
    <mergeCell ref="B279:C279"/>
    <mergeCell ref="D279:H279"/>
    <mergeCell ref="I279:P279"/>
    <mergeCell ref="Q279:Z279"/>
    <mergeCell ref="AA279:AD279"/>
    <mergeCell ref="AE279:AH279"/>
    <mergeCell ref="AI279:AN279"/>
    <mergeCell ref="AO276:AQ276"/>
    <mergeCell ref="AR276:AT276"/>
    <mergeCell ref="AU276:AW276"/>
    <mergeCell ref="AX276:AY276"/>
    <mergeCell ref="BR276:CE276"/>
    <mergeCell ref="B276:C276"/>
    <mergeCell ref="D276:H276"/>
    <mergeCell ref="I276:P276"/>
    <mergeCell ref="Q276:Z276"/>
    <mergeCell ref="AA276:AD276"/>
    <mergeCell ref="AE276:AH276"/>
    <mergeCell ref="AI276:AN276"/>
    <mergeCell ref="AO277:AQ277"/>
    <mergeCell ref="AR277:AT277"/>
    <mergeCell ref="AU277:AW277"/>
    <mergeCell ref="AX277:AY277"/>
    <mergeCell ref="BR277:CE277"/>
    <mergeCell ref="B277:C277"/>
    <mergeCell ref="D277:H277"/>
    <mergeCell ref="I277:P277"/>
    <mergeCell ref="Q277:Z277"/>
    <mergeCell ref="AA277:AD277"/>
    <mergeCell ref="AE277:AH277"/>
    <mergeCell ref="AI277:AN277"/>
    <mergeCell ref="AO274:AQ274"/>
    <mergeCell ref="AR274:AT274"/>
    <mergeCell ref="AU274:AW274"/>
    <mergeCell ref="AX274:AY274"/>
    <mergeCell ref="BR274:CE274"/>
    <mergeCell ref="B274:C274"/>
    <mergeCell ref="D274:H274"/>
    <mergeCell ref="I274:P274"/>
    <mergeCell ref="Q274:Z274"/>
    <mergeCell ref="AA274:AD274"/>
    <mergeCell ref="AE274:AH274"/>
    <mergeCell ref="AI274:AN274"/>
    <mergeCell ref="AO275:AQ275"/>
    <mergeCell ref="AR275:AT275"/>
    <mergeCell ref="AU275:AW275"/>
    <mergeCell ref="AX275:AY275"/>
    <mergeCell ref="BR275:CE275"/>
    <mergeCell ref="B275:C275"/>
    <mergeCell ref="D275:H275"/>
    <mergeCell ref="I275:P275"/>
    <mergeCell ref="Q275:Z275"/>
    <mergeCell ref="AA275:AD275"/>
    <mergeCell ref="AE275:AH275"/>
    <mergeCell ref="AI275:AN275"/>
    <mergeCell ref="AO272:AQ272"/>
    <mergeCell ref="AR272:AT272"/>
    <mergeCell ref="AU272:AW272"/>
    <mergeCell ref="AX272:AY272"/>
    <mergeCell ref="BR272:CE272"/>
    <mergeCell ref="B272:C272"/>
    <mergeCell ref="D272:H272"/>
    <mergeCell ref="I272:P272"/>
    <mergeCell ref="Q272:Z272"/>
    <mergeCell ref="AA272:AD272"/>
    <mergeCell ref="AE272:AH272"/>
    <mergeCell ref="AI272:AN272"/>
    <mergeCell ref="AO273:AQ273"/>
    <mergeCell ref="AR273:AT273"/>
    <mergeCell ref="AU273:AW273"/>
    <mergeCell ref="AX273:AY273"/>
    <mergeCell ref="BR273:CE273"/>
    <mergeCell ref="B273:C273"/>
    <mergeCell ref="D273:H273"/>
    <mergeCell ref="I273:P273"/>
    <mergeCell ref="Q273:Z273"/>
    <mergeCell ref="AA273:AD273"/>
    <mergeCell ref="AE273:AH273"/>
    <mergeCell ref="AI273:AN273"/>
    <mergeCell ref="AO270:AQ270"/>
    <mergeCell ref="AR270:AT270"/>
    <mergeCell ref="AU270:AW270"/>
    <mergeCell ref="AX270:AY270"/>
    <mergeCell ref="BR270:CE270"/>
    <mergeCell ref="B270:C270"/>
    <mergeCell ref="D270:H270"/>
    <mergeCell ref="I270:P270"/>
    <mergeCell ref="Q270:Z270"/>
    <mergeCell ref="AA270:AD270"/>
    <mergeCell ref="AE270:AH270"/>
    <mergeCell ref="AI270:AN270"/>
    <mergeCell ref="AO271:AQ271"/>
    <mergeCell ref="AR271:AT271"/>
    <mergeCell ref="AU271:AW271"/>
    <mergeCell ref="AX271:AY271"/>
    <mergeCell ref="BR271:CE271"/>
    <mergeCell ref="B271:C271"/>
    <mergeCell ref="D271:H271"/>
    <mergeCell ref="I271:P271"/>
    <mergeCell ref="Q271:Z271"/>
    <mergeCell ref="AA271:AD271"/>
    <mergeCell ref="AE271:AH271"/>
    <mergeCell ref="AI271:AN271"/>
    <mergeCell ref="AO268:AQ268"/>
    <mergeCell ref="AR268:AT268"/>
    <mergeCell ref="AU268:AW268"/>
    <mergeCell ref="AX268:AY268"/>
    <mergeCell ref="BR268:CE268"/>
    <mergeCell ref="B268:C268"/>
    <mergeCell ref="D268:H268"/>
    <mergeCell ref="I268:P268"/>
    <mergeCell ref="Q268:Z268"/>
    <mergeCell ref="AA268:AD268"/>
    <mergeCell ref="AE268:AH268"/>
    <mergeCell ref="AI268:AN268"/>
    <mergeCell ref="AO269:AQ269"/>
    <mergeCell ref="AR269:AT269"/>
    <mergeCell ref="AU269:AW269"/>
    <mergeCell ref="AX269:AY269"/>
    <mergeCell ref="BR269:CE269"/>
    <mergeCell ref="B269:C269"/>
    <mergeCell ref="D269:H269"/>
    <mergeCell ref="I269:P269"/>
    <mergeCell ref="Q269:Z269"/>
    <mergeCell ref="AA269:AD269"/>
    <mergeCell ref="AE269:AH269"/>
    <mergeCell ref="AI269:AN269"/>
    <mergeCell ref="AO266:AQ266"/>
    <mergeCell ref="AR266:AT266"/>
    <mergeCell ref="AU266:AW266"/>
    <mergeCell ref="AX266:AY266"/>
    <mergeCell ref="BR266:CE266"/>
    <mergeCell ref="B266:C266"/>
    <mergeCell ref="D266:H266"/>
    <mergeCell ref="I266:P266"/>
    <mergeCell ref="Q266:Z266"/>
    <mergeCell ref="AA266:AD266"/>
    <mergeCell ref="AE266:AH266"/>
    <mergeCell ref="AI266:AN266"/>
    <mergeCell ref="AO267:AQ267"/>
    <mergeCell ref="AR267:AT267"/>
    <mergeCell ref="AU267:AW267"/>
    <mergeCell ref="AX267:AY267"/>
    <mergeCell ref="BR267:CE267"/>
    <mergeCell ref="B267:C267"/>
    <mergeCell ref="D267:H267"/>
    <mergeCell ref="I267:P267"/>
    <mergeCell ref="Q267:Z267"/>
    <mergeCell ref="AA267:AD267"/>
    <mergeCell ref="AE267:AH267"/>
    <mergeCell ref="AI267:AN267"/>
    <mergeCell ref="AO264:AQ264"/>
    <mergeCell ref="AR264:AT264"/>
    <mergeCell ref="AU264:AW264"/>
    <mergeCell ref="AX264:AY264"/>
    <mergeCell ref="BR264:CE264"/>
    <mergeCell ref="B264:C264"/>
    <mergeCell ref="D264:H264"/>
    <mergeCell ref="I264:P264"/>
    <mergeCell ref="Q264:Z264"/>
    <mergeCell ref="AA264:AD264"/>
    <mergeCell ref="AE264:AH264"/>
    <mergeCell ref="AI264:AN264"/>
    <mergeCell ref="AO265:AQ265"/>
    <mergeCell ref="AR265:AT265"/>
    <mergeCell ref="AU265:AW265"/>
    <mergeCell ref="AX265:AY265"/>
    <mergeCell ref="BR265:CE265"/>
    <mergeCell ref="B265:C265"/>
    <mergeCell ref="D265:H265"/>
    <mergeCell ref="I265:P265"/>
    <mergeCell ref="Q265:Z265"/>
    <mergeCell ref="AA265:AD265"/>
    <mergeCell ref="AE265:AH265"/>
    <mergeCell ref="AI265:AN265"/>
    <mergeCell ref="AO262:AQ262"/>
    <mergeCell ref="AR262:AT262"/>
    <mergeCell ref="AU262:AW262"/>
    <mergeCell ref="AX262:AY262"/>
    <mergeCell ref="BR262:CE262"/>
    <mergeCell ref="B262:C262"/>
    <mergeCell ref="D262:H262"/>
    <mergeCell ref="I262:P262"/>
    <mergeCell ref="Q262:Z262"/>
    <mergeCell ref="AA262:AD262"/>
    <mergeCell ref="AE262:AH262"/>
    <mergeCell ref="AI262:AN262"/>
    <mergeCell ref="AO263:AQ263"/>
    <mergeCell ref="AR263:AT263"/>
    <mergeCell ref="AU263:AW263"/>
    <mergeCell ref="AX263:AY263"/>
    <mergeCell ref="BR263:CE263"/>
    <mergeCell ref="B263:C263"/>
    <mergeCell ref="D263:H263"/>
    <mergeCell ref="I263:P263"/>
    <mergeCell ref="Q263:Z263"/>
    <mergeCell ref="AA263:AD263"/>
    <mergeCell ref="AE263:AH263"/>
    <mergeCell ref="AI263:AN263"/>
    <mergeCell ref="AO260:AQ260"/>
    <mergeCell ref="AR260:AT260"/>
    <mergeCell ref="AU260:AW260"/>
    <mergeCell ref="AX260:AY260"/>
    <mergeCell ref="BR260:CE260"/>
    <mergeCell ref="B260:C260"/>
    <mergeCell ref="D260:H260"/>
    <mergeCell ref="I260:P260"/>
    <mergeCell ref="Q260:Z260"/>
    <mergeCell ref="AA260:AD260"/>
    <mergeCell ref="AE260:AH260"/>
    <mergeCell ref="AI260:AN260"/>
    <mergeCell ref="AO261:AQ261"/>
    <mergeCell ref="AR261:AT261"/>
    <mergeCell ref="AU261:AW261"/>
    <mergeCell ref="AX261:AY261"/>
    <mergeCell ref="BR261:CE261"/>
    <mergeCell ref="B261:C261"/>
    <mergeCell ref="D261:H261"/>
    <mergeCell ref="I261:P261"/>
    <mergeCell ref="Q261:Z261"/>
    <mergeCell ref="AA261:AD261"/>
    <mergeCell ref="AE261:AH261"/>
    <mergeCell ref="AI261:AN261"/>
    <mergeCell ref="AO258:AQ258"/>
    <mergeCell ref="AR258:AT258"/>
    <mergeCell ref="AU258:AW258"/>
    <mergeCell ref="AX258:AY258"/>
    <mergeCell ref="BR258:CE258"/>
    <mergeCell ref="B258:C258"/>
    <mergeCell ref="D258:H258"/>
    <mergeCell ref="I258:P258"/>
    <mergeCell ref="Q258:Z258"/>
    <mergeCell ref="AA258:AD258"/>
    <mergeCell ref="AE258:AH258"/>
    <mergeCell ref="AI258:AN258"/>
    <mergeCell ref="AO259:AQ259"/>
    <mergeCell ref="AR259:AT259"/>
    <mergeCell ref="AU259:AW259"/>
    <mergeCell ref="AX259:AY259"/>
    <mergeCell ref="BR259:CE259"/>
    <mergeCell ref="B259:C259"/>
    <mergeCell ref="D259:H259"/>
    <mergeCell ref="I259:P259"/>
    <mergeCell ref="Q259:Z259"/>
    <mergeCell ref="AA259:AD259"/>
    <mergeCell ref="AE259:AH259"/>
    <mergeCell ref="AI259:AN259"/>
    <mergeCell ref="AO256:AQ256"/>
    <mergeCell ref="AR256:AT256"/>
    <mergeCell ref="AU256:AW256"/>
    <mergeCell ref="AX256:AY256"/>
    <mergeCell ref="BR256:CE256"/>
    <mergeCell ref="B256:C256"/>
    <mergeCell ref="D256:H256"/>
    <mergeCell ref="I256:P256"/>
    <mergeCell ref="Q256:Z256"/>
    <mergeCell ref="AA256:AD256"/>
    <mergeCell ref="AE256:AH256"/>
    <mergeCell ref="AI256:AN256"/>
    <mergeCell ref="AO257:AQ257"/>
    <mergeCell ref="AR257:AT257"/>
    <mergeCell ref="AU257:AW257"/>
    <mergeCell ref="AX257:AY257"/>
    <mergeCell ref="BR257:CE257"/>
    <mergeCell ref="B257:C257"/>
    <mergeCell ref="D257:H257"/>
    <mergeCell ref="I257:P257"/>
    <mergeCell ref="Q257:Z257"/>
    <mergeCell ref="AA257:AD257"/>
    <mergeCell ref="AE257:AH257"/>
    <mergeCell ref="AI257:AN257"/>
    <mergeCell ref="AO254:AQ254"/>
    <mergeCell ref="AR254:AT254"/>
    <mergeCell ref="AU254:AW254"/>
    <mergeCell ref="AX254:AY254"/>
    <mergeCell ref="BR254:CE254"/>
    <mergeCell ref="B254:C254"/>
    <mergeCell ref="D254:H254"/>
    <mergeCell ref="I254:P254"/>
    <mergeCell ref="Q254:Z254"/>
    <mergeCell ref="AA254:AD254"/>
    <mergeCell ref="AE254:AH254"/>
    <mergeCell ref="AI254:AN254"/>
    <mergeCell ref="AO255:AQ255"/>
    <mergeCell ref="AR255:AT255"/>
    <mergeCell ref="AU255:AW255"/>
    <mergeCell ref="AX255:AY255"/>
    <mergeCell ref="BR255:CE255"/>
    <mergeCell ref="B255:C255"/>
    <mergeCell ref="D255:H255"/>
    <mergeCell ref="I255:P255"/>
    <mergeCell ref="Q255:Z255"/>
    <mergeCell ref="AA255:AD255"/>
    <mergeCell ref="AE255:AH255"/>
    <mergeCell ref="AI255:AN255"/>
    <mergeCell ref="AO252:AQ252"/>
    <mergeCell ref="AR252:AT252"/>
    <mergeCell ref="AU252:AW252"/>
    <mergeCell ref="AX252:AY252"/>
    <mergeCell ref="BR252:CE252"/>
    <mergeCell ref="B252:C252"/>
    <mergeCell ref="D252:H252"/>
    <mergeCell ref="I252:P252"/>
    <mergeCell ref="Q252:Z252"/>
    <mergeCell ref="AA252:AD252"/>
    <mergeCell ref="AE252:AH252"/>
    <mergeCell ref="AI252:AN252"/>
    <mergeCell ref="AO253:AQ253"/>
    <mergeCell ref="AR253:AT253"/>
    <mergeCell ref="AU253:AW253"/>
    <mergeCell ref="AX253:AY253"/>
    <mergeCell ref="BR253:CE253"/>
    <mergeCell ref="B253:C253"/>
    <mergeCell ref="D253:H253"/>
    <mergeCell ref="I253:P253"/>
    <mergeCell ref="Q253:Z253"/>
    <mergeCell ref="AA253:AD253"/>
    <mergeCell ref="AE253:AH253"/>
    <mergeCell ref="AI253:AN253"/>
    <mergeCell ref="AO250:AQ250"/>
    <mergeCell ref="AR250:AT250"/>
    <mergeCell ref="AU250:AW250"/>
    <mergeCell ref="AX250:AY250"/>
    <mergeCell ref="BR250:CE250"/>
    <mergeCell ref="B250:C250"/>
    <mergeCell ref="D250:H250"/>
    <mergeCell ref="I250:P250"/>
    <mergeCell ref="Q250:Z250"/>
    <mergeCell ref="AA250:AD250"/>
    <mergeCell ref="AE250:AH250"/>
    <mergeCell ref="AI250:AN250"/>
    <mergeCell ref="AO251:AQ251"/>
    <mergeCell ref="AR251:AT251"/>
    <mergeCell ref="AU251:AW251"/>
    <mergeCell ref="AX251:AY251"/>
    <mergeCell ref="BR251:CE251"/>
    <mergeCell ref="B251:C251"/>
    <mergeCell ref="D251:H251"/>
    <mergeCell ref="I251:P251"/>
    <mergeCell ref="Q251:Z251"/>
    <mergeCell ref="AA251:AD251"/>
    <mergeCell ref="AE251:AH251"/>
    <mergeCell ref="AI251:AN251"/>
    <mergeCell ref="AO248:AQ248"/>
    <mergeCell ref="AR248:AT248"/>
    <mergeCell ref="AU248:AW248"/>
    <mergeCell ref="AX248:AY248"/>
    <mergeCell ref="BR248:CE248"/>
    <mergeCell ref="B248:C248"/>
    <mergeCell ref="D248:H248"/>
    <mergeCell ref="I248:P248"/>
    <mergeCell ref="Q248:Z248"/>
    <mergeCell ref="AA248:AD248"/>
    <mergeCell ref="AE248:AH248"/>
    <mergeCell ref="AI248:AN248"/>
    <mergeCell ref="AO249:AQ249"/>
    <mergeCell ref="AR249:AT249"/>
    <mergeCell ref="AU249:AW249"/>
    <mergeCell ref="AX249:AY249"/>
    <mergeCell ref="BR249:CE249"/>
    <mergeCell ref="B249:C249"/>
    <mergeCell ref="D249:H249"/>
    <mergeCell ref="I249:P249"/>
    <mergeCell ref="Q249:Z249"/>
    <mergeCell ref="AA249:AD249"/>
    <mergeCell ref="AE249:AH249"/>
    <mergeCell ref="AI249:AN249"/>
    <mergeCell ref="AO246:AQ246"/>
    <mergeCell ref="AR246:AT246"/>
    <mergeCell ref="AU246:AW246"/>
    <mergeCell ref="AX246:AY246"/>
    <mergeCell ref="BR246:CE246"/>
    <mergeCell ref="B246:C246"/>
    <mergeCell ref="D246:H246"/>
    <mergeCell ref="I246:P246"/>
    <mergeCell ref="Q246:Z246"/>
    <mergeCell ref="AA246:AD246"/>
    <mergeCell ref="AE246:AH246"/>
    <mergeCell ref="AI246:AN246"/>
    <mergeCell ref="AO247:AQ247"/>
    <mergeCell ref="AR247:AT247"/>
    <mergeCell ref="AU247:AW247"/>
    <mergeCell ref="AX247:AY247"/>
    <mergeCell ref="BR247:CE247"/>
    <mergeCell ref="B247:C247"/>
    <mergeCell ref="D247:H247"/>
    <mergeCell ref="I247:P247"/>
    <mergeCell ref="Q247:Z247"/>
    <mergeCell ref="AA247:AD247"/>
    <mergeCell ref="AE247:AH247"/>
    <mergeCell ref="AI247:AN247"/>
    <mergeCell ref="AO244:AQ244"/>
    <mergeCell ref="AR244:AT244"/>
    <mergeCell ref="AU244:AW244"/>
    <mergeCell ref="AX244:AY244"/>
    <mergeCell ref="BR244:CE244"/>
    <mergeCell ref="B244:C244"/>
    <mergeCell ref="D244:H244"/>
    <mergeCell ref="I244:P244"/>
    <mergeCell ref="Q244:Z244"/>
    <mergeCell ref="AA244:AD244"/>
    <mergeCell ref="AE244:AH244"/>
    <mergeCell ref="AI244:AN244"/>
    <mergeCell ref="AO245:AQ245"/>
    <mergeCell ref="AR245:AT245"/>
    <mergeCell ref="AU245:AW245"/>
    <mergeCell ref="AX245:AY245"/>
    <mergeCell ref="BR245:CE245"/>
    <mergeCell ref="B245:C245"/>
    <mergeCell ref="D245:H245"/>
    <mergeCell ref="I245:P245"/>
    <mergeCell ref="Q245:Z245"/>
    <mergeCell ref="AA245:AD245"/>
    <mergeCell ref="AE245:AH245"/>
    <mergeCell ref="AI245:AN245"/>
    <mergeCell ref="AO242:AQ242"/>
    <mergeCell ref="AR242:AT242"/>
    <mergeCell ref="AU242:AW242"/>
    <mergeCell ref="AX242:AY242"/>
    <mergeCell ref="BR242:CE242"/>
    <mergeCell ref="B242:C242"/>
    <mergeCell ref="D242:H242"/>
    <mergeCell ref="I242:P242"/>
    <mergeCell ref="Q242:Z242"/>
    <mergeCell ref="AA242:AD242"/>
    <mergeCell ref="AE242:AH242"/>
    <mergeCell ref="AI242:AN242"/>
    <mergeCell ref="AO243:AQ243"/>
    <mergeCell ref="AR243:AT243"/>
    <mergeCell ref="AU243:AW243"/>
    <mergeCell ref="AX243:AY243"/>
    <mergeCell ref="BR243:CE243"/>
    <mergeCell ref="B243:C243"/>
    <mergeCell ref="D243:H243"/>
    <mergeCell ref="I243:P243"/>
    <mergeCell ref="Q243:Z243"/>
    <mergeCell ref="AA243:AD243"/>
    <mergeCell ref="AE243:AH243"/>
    <mergeCell ref="AI243:AN243"/>
    <mergeCell ref="AO240:AQ240"/>
    <mergeCell ref="AR240:AT240"/>
    <mergeCell ref="AU240:AW240"/>
    <mergeCell ref="AX240:AY240"/>
    <mergeCell ref="BR240:CE240"/>
    <mergeCell ref="B240:C240"/>
    <mergeCell ref="D240:H240"/>
    <mergeCell ref="I240:P240"/>
    <mergeCell ref="Q240:Z240"/>
    <mergeCell ref="AA240:AD240"/>
    <mergeCell ref="AE240:AH240"/>
    <mergeCell ref="AI240:AN240"/>
    <mergeCell ref="AO241:AQ241"/>
    <mergeCell ref="AR241:AT241"/>
    <mergeCell ref="AU241:AW241"/>
    <mergeCell ref="AX241:AY241"/>
    <mergeCell ref="BR241:CE241"/>
    <mergeCell ref="B241:C241"/>
    <mergeCell ref="D241:H241"/>
    <mergeCell ref="I241:P241"/>
    <mergeCell ref="Q241:Z241"/>
    <mergeCell ref="AA241:AD241"/>
    <mergeCell ref="AE241:AH241"/>
    <mergeCell ref="AI241:AN241"/>
    <mergeCell ref="AO238:AQ238"/>
    <mergeCell ref="AR238:AT238"/>
    <mergeCell ref="AU238:AW238"/>
    <mergeCell ref="AX238:AY238"/>
    <mergeCell ref="BR238:CE238"/>
    <mergeCell ref="B238:C238"/>
    <mergeCell ref="D238:H238"/>
    <mergeCell ref="I238:P238"/>
    <mergeCell ref="Q238:Z238"/>
    <mergeCell ref="AA238:AD238"/>
    <mergeCell ref="AE238:AH238"/>
    <mergeCell ref="AI238:AN238"/>
    <mergeCell ref="AO239:AQ239"/>
    <mergeCell ref="AR239:AT239"/>
    <mergeCell ref="AU239:AW239"/>
    <mergeCell ref="AX239:AY239"/>
    <mergeCell ref="BR239:CE239"/>
    <mergeCell ref="B239:C239"/>
    <mergeCell ref="D239:H239"/>
    <mergeCell ref="I239:P239"/>
    <mergeCell ref="Q239:Z239"/>
    <mergeCell ref="AA239:AD239"/>
    <mergeCell ref="AE239:AH239"/>
    <mergeCell ref="AI239:AN239"/>
    <mergeCell ref="AO236:AQ236"/>
    <mergeCell ref="AR236:AT236"/>
    <mergeCell ref="AU236:AW236"/>
    <mergeCell ref="AX236:AY236"/>
    <mergeCell ref="BR236:CE236"/>
    <mergeCell ref="B236:C236"/>
    <mergeCell ref="D236:H236"/>
    <mergeCell ref="I236:P236"/>
    <mergeCell ref="Q236:Z236"/>
    <mergeCell ref="AA236:AD236"/>
    <mergeCell ref="AE236:AH236"/>
    <mergeCell ref="AI236:AN236"/>
    <mergeCell ref="AO237:AQ237"/>
    <mergeCell ref="AR237:AT237"/>
    <mergeCell ref="AU237:AW237"/>
    <mergeCell ref="AX237:AY237"/>
    <mergeCell ref="BR237:CE237"/>
    <mergeCell ref="B237:C237"/>
    <mergeCell ref="D237:H237"/>
    <mergeCell ref="I237:P237"/>
    <mergeCell ref="Q237:Z237"/>
    <mergeCell ref="AA237:AD237"/>
    <mergeCell ref="AE237:AH237"/>
    <mergeCell ref="AI237:AN237"/>
    <mergeCell ref="AO234:AQ234"/>
    <mergeCell ref="AR234:AT234"/>
    <mergeCell ref="AU234:AW234"/>
    <mergeCell ref="AX234:AY234"/>
    <mergeCell ref="BR234:CE234"/>
    <mergeCell ref="B234:C234"/>
    <mergeCell ref="D234:H234"/>
    <mergeCell ref="I234:P234"/>
    <mergeCell ref="Q234:Z234"/>
    <mergeCell ref="AA234:AD234"/>
    <mergeCell ref="AE234:AH234"/>
    <mergeCell ref="AI234:AN234"/>
    <mergeCell ref="AO235:AQ235"/>
    <mergeCell ref="AR235:AT235"/>
    <mergeCell ref="AU235:AW235"/>
    <mergeCell ref="AX235:AY235"/>
    <mergeCell ref="BR235:CE235"/>
    <mergeCell ref="B235:C235"/>
    <mergeCell ref="D235:H235"/>
    <mergeCell ref="I235:P235"/>
    <mergeCell ref="Q235:Z235"/>
    <mergeCell ref="AA235:AD235"/>
    <mergeCell ref="AE235:AH235"/>
    <mergeCell ref="AI235:AN235"/>
    <mergeCell ref="AO232:AQ232"/>
    <mergeCell ref="AR232:AT232"/>
    <mergeCell ref="AU232:AW232"/>
    <mergeCell ref="AX232:AY232"/>
    <mergeCell ref="BR232:CE232"/>
    <mergeCell ref="B232:C232"/>
    <mergeCell ref="D232:H232"/>
    <mergeCell ref="I232:P232"/>
    <mergeCell ref="Q232:Z232"/>
    <mergeCell ref="AA232:AD232"/>
    <mergeCell ref="AE232:AH232"/>
    <mergeCell ref="AI232:AN232"/>
    <mergeCell ref="AO233:AQ233"/>
    <mergeCell ref="AR233:AT233"/>
    <mergeCell ref="AU233:AW233"/>
    <mergeCell ref="AX233:AY233"/>
    <mergeCell ref="BR233:CE233"/>
    <mergeCell ref="B233:C233"/>
    <mergeCell ref="D233:H233"/>
    <mergeCell ref="I233:P233"/>
    <mergeCell ref="Q233:Z233"/>
    <mergeCell ref="AA233:AD233"/>
    <mergeCell ref="AE233:AH233"/>
    <mergeCell ref="AI233:AN233"/>
    <mergeCell ref="AO230:AQ230"/>
    <mergeCell ref="AR230:AT230"/>
    <mergeCell ref="AU230:AW230"/>
    <mergeCell ref="AX230:AY230"/>
    <mergeCell ref="BR230:CE230"/>
    <mergeCell ref="B230:C230"/>
    <mergeCell ref="D230:H230"/>
    <mergeCell ref="I230:P230"/>
    <mergeCell ref="Q230:Z230"/>
    <mergeCell ref="AA230:AD230"/>
    <mergeCell ref="AE230:AH230"/>
    <mergeCell ref="AI230:AN230"/>
    <mergeCell ref="AO231:AQ231"/>
    <mergeCell ref="AR231:AT231"/>
    <mergeCell ref="AU231:AW231"/>
    <mergeCell ref="AX231:AY231"/>
    <mergeCell ref="BR231:CE231"/>
    <mergeCell ref="B231:C231"/>
    <mergeCell ref="D231:H231"/>
    <mergeCell ref="I231:P231"/>
    <mergeCell ref="Q231:Z231"/>
    <mergeCell ref="AA231:AD231"/>
    <mergeCell ref="AE231:AH231"/>
    <mergeCell ref="AI231:AN231"/>
    <mergeCell ref="AO228:AQ228"/>
    <mergeCell ref="AR228:AT228"/>
    <mergeCell ref="AU228:AW228"/>
    <mergeCell ref="AX228:AY228"/>
    <mergeCell ref="BR228:CE228"/>
    <mergeCell ref="B228:C228"/>
    <mergeCell ref="D228:H228"/>
    <mergeCell ref="I228:P228"/>
    <mergeCell ref="Q228:Z228"/>
    <mergeCell ref="AA228:AD228"/>
    <mergeCell ref="AE228:AH228"/>
    <mergeCell ref="AI228:AN228"/>
    <mergeCell ref="AO229:AQ229"/>
    <mergeCell ref="AR229:AT229"/>
    <mergeCell ref="AU229:AW229"/>
    <mergeCell ref="AX229:AY229"/>
    <mergeCell ref="BR229:CE229"/>
    <mergeCell ref="B229:C229"/>
    <mergeCell ref="D229:H229"/>
    <mergeCell ref="I229:P229"/>
    <mergeCell ref="Q229:Z229"/>
    <mergeCell ref="AA229:AD229"/>
    <mergeCell ref="AE229:AH229"/>
    <mergeCell ref="AI229:AN229"/>
    <mergeCell ref="AO226:AQ226"/>
    <mergeCell ref="AR226:AT226"/>
    <mergeCell ref="AU226:AW226"/>
    <mergeCell ref="AX226:AY226"/>
    <mergeCell ref="BR226:CE226"/>
    <mergeCell ref="B226:C226"/>
    <mergeCell ref="D226:H226"/>
    <mergeCell ref="I226:P226"/>
    <mergeCell ref="Q226:Z226"/>
    <mergeCell ref="AA226:AD226"/>
    <mergeCell ref="AE226:AH226"/>
    <mergeCell ref="AI226:AN226"/>
    <mergeCell ref="AO227:AQ227"/>
    <mergeCell ref="AR227:AT227"/>
    <mergeCell ref="AU227:AW227"/>
    <mergeCell ref="AX227:AY227"/>
    <mergeCell ref="BR227:CE227"/>
    <mergeCell ref="B227:C227"/>
    <mergeCell ref="D227:H227"/>
    <mergeCell ref="I227:P227"/>
    <mergeCell ref="Q227:Z227"/>
    <mergeCell ref="AA227:AD227"/>
    <mergeCell ref="AE227:AH227"/>
    <mergeCell ref="AI227:AN227"/>
    <mergeCell ref="AO224:AQ224"/>
    <mergeCell ref="AR224:AT224"/>
    <mergeCell ref="AU224:AW224"/>
    <mergeCell ref="AX224:AY224"/>
    <mergeCell ref="BR224:CE224"/>
    <mergeCell ref="B224:C224"/>
    <mergeCell ref="D224:H224"/>
    <mergeCell ref="I224:P224"/>
    <mergeCell ref="Q224:Z224"/>
    <mergeCell ref="AA224:AD224"/>
    <mergeCell ref="AE224:AH224"/>
    <mergeCell ref="AI224:AN224"/>
    <mergeCell ref="AO225:AQ225"/>
    <mergeCell ref="AR225:AT225"/>
    <mergeCell ref="AU225:AW225"/>
    <mergeCell ref="AX225:AY225"/>
    <mergeCell ref="BR225:CE225"/>
    <mergeCell ref="B225:C225"/>
    <mergeCell ref="D225:H225"/>
    <mergeCell ref="I225:P225"/>
    <mergeCell ref="Q225:Z225"/>
    <mergeCell ref="AA225:AD225"/>
    <mergeCell ref="AE225:AH225"/>
    <mergeCell ref="AI225:AN225"/>
    <mergeCell ref="AO222:AQ222"/>
    <mergeCell ref="AR222:AT222"/>
    <mergeCell ref="AU222:AW222"/>
    <mergeCell ref="AX222:AY222"/>
    <mergeCell ref="BR222:CE222"/>
    <mergeCell ref="B222:C222"/>
    <mergeCell ref="D222:H222"/>
    <mergeCell ref="I222:P222"/>
    <mergeCell ref="Q222:Z222"/>
    <mergeCell ref="AA222:AD222"/>
    <mergeCell ref="AE222:AH222"/>
    <mergeCell ref="AI222:AN222"/>
    <mergeCell ref="AO223:AQ223"/>
    <mergeCell ref="AR223:AT223"/>
    <mergeCell ref="AU223:AW223"/>
    <mergeCell ref="AX223:AY223"/>
    <mergeCell ref="BR223:CE223"/>
    <mergeCell ref="B223:C223"/>
    <mergeCell ref="D223:H223"/>
    <mergeCell ref="I223:P223"/>
    <mergeCell ref="Q223:Z223"/>
    <mergeCell ref="AA223:AD223"/>
    <mergeCell ref="AE223:AH223"/>
    <mergeCell ref="AI223:AN223"/>
    <mergeCell ref="AO220:AQ220"/>
    <mergeCell ref="AR220:AT220"/>
    <mergeCell ref="AU220:AW220"/>
    <mergeCell ref="AX220:AY220"/>
    <mergeCell ref="BR220:CE220"/>
    <mergeCell ref="B220:C220"/>
    <mergeCell ref="D220:H220"/>
    <mergeCell ref="I220:P220"/>
    <mergeCell ref="Q220:Z220"/>
    <mergeCell ref="AA220:AD220"/>
    <mergeCell ref="AE220:AH220"/>
    <mergeCell ref="AI220:AN220"/>
    <mergeCell ref="AO221:AQ221"/>
    <mergeCell ref="AR221:AT221"/>
    <mergeCell ref="AU221:AW221"/>
    <mergeCell ref="AX221:AY221"/>
    <mergeCell ref="BR221:CE221"/>
    <mergeCell ref="B221:C221"/>
    <mergeCell ref="D221:H221"/>
    <mergeCell ref="I221:P221"/>
    <mergeCell ref="Q221:Z221"/>
    <mergeCell ref="AA221:AD221"/>
    <mergeCell ref="AE221:AH221"/>
    <mergeCell ref="AI221:AN221"/>
    <mergeCell ref="AO218:AQ218"/>
    <mergeCell ref="AR218:AT218"/>
    <mergeCell ref="AU218:AW218"/>
    <mergeCell ref="AX218:AY218"/>
    <mergeCell ref="BR218:CE218"/>
    <mergeCell ref="B218:C218"/>
    <mergeCell ref="D218:H218"/>
    <mergeCell ref="I218:P218"/>
    <mergeCell ref="Q218:Z218"/>
    <mergeCell ref="AA218:AD218"/>
    <mergeCell ref="AE218:AH218"/>
    <mergeCell ref="AI218:AN218"/>
    <mergeCell ref="AO219:AQ219"/>
    <mergeCell ref="AR219:AT219"/>
    <mergeCell ref="AU219:AW219"/>
    <mergeCell ref="AX219:AY219"/>
    <mergeCell ref="BR219:CE219"/>
    <mergeCell ref="B219:C219"/>
    <mergeCell ref="D219:H219"/>
    <mergeCell ref="I219:P219"/>
    <mergeCell ref="Q219:Z219"/>
    <mergeCell ref="AA219:AD219"/>
    <mergeCell ref="AE219:AH219"/>
    <mergeCell ref="AI219:AN219"/>
    <mergeCell ref="AO216:AQ216"/>
    <mergeCell ref="AR216:AT216"/>
    <mergeCell ref="AU216:AW216"/>
    <mergeCell ref="AX216:AY216"/>
    <mergeCell ref="BR216:CE216"/>
    <mergeCell ref="B216:C216"/>
    <mergeCell ref="D216:H216"/>
    <mergeCell ref="I216:P216"/>
    <mergeCell ref="Q216:Z216"/>
    <mergeCell ref="AA216:AD216"/>
    <mergeCell ref="AE216:AH216"/>
    <mergeCell ref="AI216:AN216"/>
    <mergeCell ref="AO217:AQ217"/>
    <mergeCell ref="AR217:AT217"/>
    <mergeCell ref="AU217:AW217"/>
    <mergeCell ref="AX217:AY217"/>
    <mergeCell ref="BR217:CE217"/>
    <mergeCell ref="B217:C217"/>
    <mergeCell ref="D217:H217"/>
    <mergeCell ref="I217:P217"/>
    <mergeCell ref="Q217:Z217"/>
    <mergeCell ref="AA217:AD217"/>
    <mergeCell ref="AE217:AH217"/>
    <mergeCell ref="AI217:AN217"/>
    <mergeCell ref="AO214:AQ214"/>
    <mergeCell ref="AR214:AT214"/>
    <mergeCell ref="AU214:AW214"/>
    <mergeCell ref="AX214:AY214"/>
    <mergeCell ref="BR214:CE214"/>
    <mergeCell ref="B214:C214"/>
    <mergeCell ref="D214:H214"/>
    <mergeCell ref="I214:P214"/>
    <mergeCell ref="Q214:Z214"/>
    <mergeCell ref="AA214:AD214"/>
    <mergeCell ref="AE214:AH214"/>
    <mergeCell ref="AI214:AN214"/>
    <mergeCell ref="AO215:AQ215"/>
    <mergeCell ref="AR215:AT215"/>
    <mergeCell ref="AU215:AW215"/>
    <mergeCell ref="AX215:AY215"/>
    <mergeCell ref="BR215:CE215"/>
    <mergeCell ref="B215:C215"/>
    <mergeCell ref="D215:H215"/>
    <mergeCell ref="I215:P215"/>
    <mergeCell ref="Q215:Z215"/>
    <mergeCell ref="AA215:AD215"/>
    <mergeCell ref="AE215:AH215"/>
    <mergeCell ref="AI215:AN215"/>
    <mergeCell ref="AO212:AQ212"/>
    <mergeCell ref="AR212:AT212"/>
    <mergeCell ref="AU212:AW212"/>
    <mergeCell ref="AX212:AY212"/>
    <mergeCell ref="BR212:CE212"/>
    <mergeCell ref="B212:C212"/>
    <mergeCell ref="D212:H212"/>
    <mergeCell ref="I212:P212"/>
    <mergeCell ref="Q212:Z212"/>
    <mergeCell ref="AA212:AD212"/>
    <mergeCell ref="AE212:AH212"/>
    <mergeCell ref="AI212:AN212"/>
    <mergeCell ref="AO213:AQ213"/>
    <mergeCell ref="AR213:AT213"/>
    <mergeCell ref="AU213:AW213"/>
    <mergeCell ref="AX213:AY213"/>
    <mergeCell ref="BR213:CE213"/>
    <mergeCell ref="B213:C213"/>
    <mergeCell ref="D213:H213"/>
    <mergeCell ref="I213:P213"/>
    <mergeCell ref="Q213:Z213"/>
    <mergeCell ref="AA213:AD213"/>
    <mergeCell ref="AE213:AH213"/>
    <mergeCell ref="AI213:AN213"/>
    <mergeCell ref="AO210:AQ210"/>
    <mergeCell ref="AR210:AT210"/>
    <mergeCell ref="AU210:AW210"/>
    <mergeCell ref="AX210:AY210"/>
    <mergeCell ref="BR210:CE210"/>
    <mergeCell ref="B210:C210"/>
    <mergeCell ref="D210:H210"/>
    <mergeCell ref="I210:P210"/>
    <mergeCell ref="Q210:Z210"/>
    <mergeCell ref="AA210:AD210"/>
    <mergeCell ref="AE210:AH210"/>
    <mergeCell ref="AI210:AN210"/>
    <mergeCell ref="AO211:AQ211"/>
    <mergeCell ref="AR211:AT211"/>
    <mergeCell ref="AU211:AW211"/>
    <mergeCell ref="AX211:AY211"/>
    <mergeCell ref="BR211:CE211"/>
    <mergeCell ref="B211:C211"/>
    <mergeCell ref="D211:H211"/>
    <mergeCell ref="I211:P211"/>
    <mergeCell ref="Q211:Z211"/>
    <mergeCell ref="AA211:AD211"/>
    <mergeCell ref="AE211:AH211"/>
    <mergeCell ref="AI211:AN211"/>
    <mergeCell ref="AO208:AQ208"/>
    <mergeCell ref="AR208:AT208"/>
    <mergeCell ref="AU208:AW208"/>
    <mergeCell ref="AX208:AY208"/>
    <mergeCell ref="BR208:CE208"/>
    <mergeCell ref="B208:C208"/>
    <mergeCell ref="D208:H208"/>
    <mergeCell ref="I208:P208"/>
    <mergeCell ref="Q208:Z208"/>
    <mergeCell ref="AA208:AD208"/>
    <mergeCell ref="AE208:AH208"/>
    <mergeCell ref="AI208:AN208"/>
    <mergeCell ref="AO209:AQ209"/>
    <mergeCell ref="AR209:AT209"/>
    <mergeCell ref="AU209:AW209"/>
    <mergeCell ref="AX209:AY209"/>
    <mergeCell ref="BR209:CE209"/>
    <mergeCell ref="B209:C209"/>
    <mergeCell ref="D209:H209"/>
    <mergeCell ref="I209:P209"/>
    <mergeCell ref="Q209:Z209"/>
    <mergeCell ref="AA209:AD209"/>
    <mergeCell ref="AE209:AH209"/>
    <mergeCell ref="AI209:AN209"/>
    <mergeCell ref="AO206:AQ206"/>
    <mergeCell ref="AR206:AT206"/>
    <mergeCell ref="AU206:AW206"/>
    <mergeCell ref="AX206:AY206"/>
    <mergeCell ref="BR206:CE206"/>
    <mergeCell ref="B206:C206"/>
    <mergeCell ref="D206:H206"/>
    <mergeCell ref="I206:P206"/>
    <mergeCell ref="Q206:Z206"/>
    <mergeCell ref="AA206:AD206"/>
    <mergeCell ref="AE206:AH206"/>
    <mergeCell ref="AI206:AN206"/>
    <mergeCell ref="AO207:AQ207"/>
    <mergeCell ref="AR207:AT207"/>
    <mergeCell ref="AU207:AW207"/>
    <mergeCell ref="AX207:AY207"/>
    <mergeCell ref="BR207:CE207"/>
    <mergeCell ref="B207:C207"/>
    <mergeCell ref="D207:H207"/>
    <mergeCell ref="I207:P207"/>
    <mergeCell ref="Q207:Z207"/>
    <mergeCell ref="AA207:AD207"/>
    <mergeCell ref="AE207:AH207"/>
    <mergeCell ref="AI207:AN207"/>
    <mergeCell ref="AO204:AQ204"/>
    <mergeCell ref="AR204:AT204"/>
    <mergeCell ref="AU204:AW204"/>
    <mergeCell ref="AX204:AY204"/>
    <mergeCell ref="BR204:CE204"/>
    <mergeCell ref="B204:C204"/>
    <mergeCell ref="D204:H204"/>
    <mergeCell ref="I204:P204"/>
    <mergeCell ref="Q204:Z204"/>
    <mergeCell ref="AA204:AD204"/>
    <mergeCell ref="AE204:AH204"/>
    <mergeCell ref="AI204:AN204"/>
    <mergeCell ref="AO205:AQ205"/>
    <mergeCell ref="AR205:AT205"/>
    <mergeCell ref="AU205:AW205"/>
    <mergeCell ref="AX205:AY205"/>
    <mergeCell ref="BR205:CE205"/>
    <mergeCell ref="B205:C205"/>
    <mergeCell ref="D205:H205"/>
    <mergeCell ref="I205:P205"/>
    <mergeCell ref="Q205:Z205"/>
    <mergeCell ref="AA205:AD205"/>
    <mergeCell ref="AE205:AH205"/>
    <mergeCell ref="AI205:AN205"/>
    <mergeCell ref="AO202:AQ202"/>
    <mergeCell ref="AR202:AT202"/>
    <mergeCell ref="AU202:AW202"/>
    <mergeCell ref="AX202:AY202"/>
    <mergeCell ref="BR202:CE202"/>
    <mergeCell ref="B202:C202"/>
    <mergeCell ref="D202:H202"/>
    <mergeCell ref="I202:P202"/>
    <mergeCell ref="Q202:Z202"/>
    <mergeCell ref="AA202:AD202"/>
    <mergeCell ref="AE202:AH202"/>
    <mergeCell ref="AI202:AN202"/>
    <mergeCell ref="AO203:AQ203"/>
    <mergeCell ref="AR203:AT203"/>
    <mergeCell ref="AU203:AW203"/>
    <mergeCell ref="AX203:AY203"/>
    <mergeCell ref="BR203:CE203"/>
    <mergeCell ref="B203:C203"/>
    <mergeCell ref="D203:H203"/>
    <mergeCell ref="I203:P203"/>
    <mergeCell ref="Q203:Z203"/>
    <mergeCell ref="AA203:AD203"/>
    <mergeCell ref="AE203:AH203"/>
    <mergeCell ref="AI203:AN203"/>
    <mergeCell ref="AO200:AQ200"/>
    <mergeCell ref="AR200:AT200"/>
    <mergeCell ref="AU200:AW200"/>
    <mergeCell ref="AX200:AY200"/>
    <mergeCell ref="BR200:CE200"/>
    <mergeCell ref="B200:C200"/>
    <mergeCell ref="D200:H200"/>
    <mergeCell ref="I200:P200"/>
    <mergeCell ref="Q200:Z200"/>
    <mergeCell ref="AA200:AD200"/>
    <mergeCell ref="AE200:AH200"/>
    <mergeCell ref="AI200:AN200"/>
    <mergeCell ref="AO201:AQ201"/>
    <mergeCell ref="AR201:AT201"/>
    <mergeCell ref="AU201:AW201"/>
    <mergeCell ref="AX201:AY201"/>
    <mergeCell ref="BR201:CE201"/>
    <mergeCell ref="B201:C201"/>
    <mergeCell ref="D201:H201"/>
    <mergeCell ref="I201:P201"/>
    <mergeCell ref="Q201:Z201"/>
    <mergeCell ref="AA201:AD201"/>
    <mergeCell ref="AE201:AH201"/>
    <mergeCell ref="AI201:AN201"/>
    <mergeCell ref="AO198:AQ198"/>
    <mergeCell ref="AR198:AT198"/>
    <mergeCell ref="AU198:AW198"/>
    <mergeCell ref="AX198:AY198"/>
    <mergeCell ref="BR198:CE198"/>
    <mergeCell ref="B198:C198"/>
    <mergeCell ref="D198:H198"/>
    <mergeCell ref="I198:P198"/>
    <mergeCell ref="Q198:Z198"/>
    <mergeCell ref="AA198:AD198"/>
    <mergeCell ref="AE198:AH198"/>
    <mergeCell ref="AI198:AN198"/>
    <mergeCell ref="AO199:AQ199"/>
    <mergeCell ref="AR199:AT199"/>
    <mergeCell ref="AU199:AW199"/>
    <mergeCell ref="AX199:AY199"/>
    <mergeCell ref="BR199:CE199"/>
    <mergeCell ref="B199:C199"/>
    <mergeCell ref="D199:H199"/>
    <mergeCell ref="I199:P199"/>
    <mergeCell ref="Q199:Z199"/>
    <mergeCell ref="AA199:AD199"/>
    <mergeCell ref="AE199:AH199"/>
    <mergeCell ref="AI199:AN199"/>
    <mergeCell ref="AO196:AQ196"/>
    <mergeCell ref="AR196:AT196"/>
    <mergeCell ref="AU196:AW196"/>
    <mergeCell ref="AX196:AY196"/>
    <mergeCell ref="BR196:CE196"/>
    <mergeCell ref="B196:C196"/>
    <mergeCell ref="D196:H196"/>
    <mergeCell ref="I196:P196"/>
    <mergeCell ref="Q196:Z196"/>
    <mergeCell ref="AA196:AD196"/>
    <mergeCell ref="AE196:AH196"/>
    <mergeCell ref="AI196:AN196"/>
    <mergeCell ref="AO197:AQ197"/>
    <mergeCell ref="AR197:AT197"/>
    <mergeCell ref="AU197:AW197"/>
    <mergeCell ref="AX197:AY197"/>
    <mergeCell ref="BR197:CE197"/>
    <mergeCell ref="B197:C197"/>
    <mergeCell ref="D197:H197"/>
    <mergeCell ref="I197:P197"/>
    <mergeCell ref="Q197:Z197"/>
    <mergeCell ref="AA197:AD197"/>
    <mergeCell ref="AE197:AH197"/>
    <mergeCell ref="AI197:AN197"/>
    <mergeCell ref="AO194:AQ194"/>
    <mergeCell ref="AR194:AT194"/>
    <mergeCell ref="AU194:AW194"/>
    <mergeCell ref="AX194:AY194"/>
    <mergeCell ref="BR194:CE194"/>
    <mergeCell ref="B194:C194"/>
    <mergeCell ref="D194:H194"/>
    <mergeCell ref="I194:P194"/>
    <mergeCell ref="Q194:Z194"/>
    <mergeCell ref="AA194:AD194"/>
    <mergeCell ref="AE194:AH194"/>
    <mergeCell ref="AI194:AN194"/>
    <mergeCell ref="AO195:AQ195"/>
    <mergeCell ref="AR195:AT195"/>
    <mergeCell ref="AU195:AW195"/>
    <mergeCell ref="AX195:AY195"/>
    <mergeCell ref="BR195:CE195"/>
    <mergeCell ref="B195:C195"/>
    <mergeCell ref="D195:H195"/>
    <mergeCell ref="I195:P195"/>
    <mergeCell ref="Q195:Z195"/>
    <mergeCell ref="AA195:AD195"/>
    <mergeCell ref="AE195:AH195"/>
    <mergeCell ref="AI195:AN195"/>
    <mergeCell ref="AO192:AQ192"/>
    <mergeCell ref="AR192:AT192"/>
    <mergeCell ref="AU192:AW192"/>
    <mergeCell ref="AX192:AY192"/>
    <mergeCell ref="BR192:CE192"/>
    <mergeCell ref="B192:C192"/>
    <mergeCell ref="D192:H192"/>
    <mergeCell ref="I192:P192"/>
    <mergeCell ref="Q192:Z192"/>
    <mergeCell ref="AA192:AD192"/>
    <mergeCell ref="AE192:AH192"/>
    <mergeCell ref="AI192:AN192"/>
    <mergeCell ref="AO193:AQ193"/>
    <mergeCell ref="AR193:AT193"/>
    <mergeCell ref="AU193:AW193"/>
    <mergeCell ref="AX193:AY193"/>
    <mergeCell ref="BR193:CE193"/>
    <mergeCell ref="B193:C193"/>
    <mergeCell ref="D193:H193"/>
    <mergeCell ref="I193:P193"/>
    <mergeCell ref="Q193:Z193"/>
    <mergeCell ref="AA193:AD193"/>
    <mergeCell ref="AE193:AH193"/>
    <mergeCell ref="AI193:AN193"/>
    <mergeCell ref="AO190:AQ190"/>
    <mergeCell ref="AR190:AT190"/>
    <mergeCell ref="AU190:AW190"/>
    <mergeCell ref="AX190:AY190"/>
    <mergeCell ref="BR190:CE190"/>
    <mergeCell ref="B190:C190"/>
    <mergeCell ref="D190:H190"/>
    <mergeCell ref="I190:P190"/>
    <mergeCell ref="Q190:Z190"/>
    <mergeCell ref="AA190:AD190"/>
    <mergeCell ref="AE190:AH190"/>
    <mergeCell ref="AI190:AN190"/>
    <mergeCell ref="AO191:AQ191"/>
    <mergeCell ref="AR191:AT191"/>
    <mergeCell ref="AU191:AW191"/>
    <mergeCell ref="AX191:AY191"/>
    <mergeCell ref="BR191:CE191"/>
    <mergeCell ref="B191:C191"/>
    <mergeCell ref="D191:H191"/>
    <mergeCell ref="I191:P191"/>
    <mergeCell ref="Q191:Z191"/>
    <mergeCell ref="AA191:AD191"/>
    <mergeCell ref="AE191:AH191"/>
    <mergeCell ref="AI191:AN191"/>
    <mergeCell ref="AO188:AQ188"/>
    <mergeCell ref="AR188:AT188"/>
    <mergeCell ref="AU188:AW188"/>
    <mergeCell ref="AX188:AY188"/>
    <mergeCell ref="BR188:CE188"/>
    <mergeCell ref="B188:C188"/>
    <mergeCell ref="D188:H188"/>
    <mergeCell ref="I188:P188"/>
    <mergeCell ref="Q188:Z188"/>
    <mergeCell ref="AA188:AD188"/>
    <mergeCell ref="AE188:AH188"/>
    <mergeCell ref="AI188:AN188"/>
    <mergeCell ref="AO189:AQ189"/>
    <mergeCell ref="AR189:AT189"/>
    <mergeCell ref="AU189:AW189"/>
    <mergeCell ref="AX189:AY189"/>
    <mergeCell ref="BR189:CE189"/>
    <mergeCell ref="B189:C189"/>
    <mergeCell ref="D189:H189"/>
    <mergeCell ref="I189:P189"/>
    <mergeCell ref="Q189:Z189"/>
    <mergeCell ref="AA189:AD189"/>
    <mergeCell ref="AE189:AH189"/>
    <mergeCell ref="AI189:AN189"/>
    <mergeCell ref="AO186:AQ186"/>
    <mergeCell ref="AR186:AT186"/>
    <mergeCell ref="AU186:AW186"/>
    <mergeCell ref="AX186:AY186"/>
    <mergeCell ref="BR186:CE186"/>
    <mergeCell ref="B186:C186"/>
    <mergeCell ref="D186:H186"/>
    <mergeCell ref="I186:P186"/>
    <mergeCell ref="Q186:Z186"/>
    <mergeCell ref="AA186:AD186"/>
    <mergeCell ref="AE186:AH186"/>
    <mergeCell ref="AI186:AN186"/>
    <mergeCell ref="AO187:AQ187"/>
    <mergeCell ref="AR187:AT187"/>
    <mergeCell ref="AU187:AW187"/>
    <mergeCell ref="AX187:AY187"/>
    <mergeCell ref="BR187:CE187"/>
    <mergeCell ref="B187:C187"/>
    <mergeCell ref="D187:H187"/>
    <mergeCell ref="I187:P187"/>
    <mergeCell ref="Q187:Z187"/>
    <mergeCell ref="AA187:AD187"/>
    <mergeCell ref="AE187:AH187"/>
    <mergeCell ref="AI187:AN187"/>
    <mergeCell ref="AO184:AQ184"/>
    <mergeCell ref="AR184:AT184"/>
    <mergeCell ref="AU184:AW184"/>
    <mergeCell ref="AX184:AY184"/>
    <mergeCell ref="BR184:CE184"/>
    <mergeCell ref="B184:C184"/>
    <mergeCell ref="D184:H184"/>
    <mergeCell ref="I184:P184"/>
    <mergeCell ref="Q184:Z184"/>
    <mergeCell ref="AA184:AD184"/>
    <mergeCell ref="AE184:AH184"/>
    <mergeCell ref="AI184:AN184"/>
    <mergeCell ref="AO185:AQ185"/>
    <mergeCell ref="AR185:AT185"/>
    <mergeCell ref="AU185:AW185"/>
    <mergeCell ref="AX185:AY185"/>
    <mergeCell ref="BR185:CE185"/>
    <mergeCell ref="B185:C185"/>
    <mergeCell ref="D185:H185"/>
    <mergeCell ref="I185:P185"/>
    <mergeCell ref="Q185:Z185"/>
    <mergeCell ref="AA185:AD185"/>
    <mergeCell ref="AE185:AH185"/>
    <mergeCell ref="AI185:AN185"/>
    <mergeCell ref="AO182:AQ182"/>
    <mergeCell ref="AR182:AT182"/>
    <mergeCell ref="AU182:AW182"/>
    <mergeCell ref="AX182:AY182"/>
    <mergeCell ref="BR182:CE182"/>
    <mergeCell ref="B182:C182"/>
    <mergeCell ref="D182:H182"/>
    <mergeCell ref="I182:P182"/>
    <mergeCell ref="Q182:Z182"/>
    <mergeCell ref="AA182:AD182"/>
    <mergeCell ref="AE182:AH182"/>
    <mergeCell ref="AI182:AN182"/>
    <mergeCell ref="AO183:AQ183"/>
    <mergeCell ref="AR183:AT183"/>
    <mergeCell ref="AU183:AW183"/>
    <mergeCell ref="AX183:AY183"/>
    <mergeCell ref="BR183:CE183"/>
    <mergeCell ref="B183:C183"/>
    <mergeCell ref="D183:H183"/>
    <mergeCell ref="I183:P183"/>
    <mergeCell ref="Q183:Z183"/>
    <mergeCell ref="AA183:AD183"/>
    <mergeCell ref="AE183:AH183"/>
    <mergeCell ref="AI183:AN183"/>
    <mergeCell ref="AO180:AQ180"/>
    <mergeCell ref="AR180:AT180"/>
    <mergeCell ref="AU180:AW180"/>
    <mergeCell ref="AX180:AY180"/>
    <mergeCell ref="BR180:CE180"/>
    <mergeCell ref="B180:C180"/>
    <mergeCell ref="D180:H180"/>
    <mergeCell ref="I180:P180"/>
    <mergeCell ref="Q180:Z180"/>
    <mergeCell ref="AA180:AD180"/>
    <mergeCell ref="AE180:AH180"/>
    <mergeCell ref="AI180:AN180"/>
    <mergeCell ref="AO181:AQ181"/>
    <mergeCell ref="AR181:AT181"/>
    <mergeCell ref="AU181:AW181"/>
    <mergeCell ref="AX181:AY181"/>
    <mergeCell ref="BR181:CE181"/>
    <mergeCell ref="B181:C181"/>
    <mergeCell ref="D181:H181"/>
    <mergeCell ref="I181:P181"/>
    <mergeCell ref="Q181:Z181"/>
    <mergeCell ref="AA181:AD181"/>
    <mergeCell ref="AE181:AH181"/>
    <mergeCell ref="AI181:AN181"/>
    <mergeCell ref="AO178:AQ178"/>
    <mergeCell ref="AR178:AT178"/>
    <mergeCell ref="AU178:AW178"/>
    <mergeCell ref="AX178:AY178"/>
    <mergeCell ref="BR178:CE178"/>
    <mergeCell ref="B178:C178"/>
    <mergeCell ref="D178:H178"/>
    <mergeCell ref="I178:P178"/>
    <mergeCell ref="Q178:Z178"/>
    <mergeCell ref="AA178:AD178"/>
    <mergeCell ref="AE178:AH178"/>
    <mergeCell ref="AI178:AN178"/>
    <mergeCell ref="AO179:AQ179"/>
    <mergeCell ref="AR179:AT179"/>
    <mergeCell ref="AU179:AW179"/>
    <mergeCell ref="AX179:AY179"/>
    <mergeCell ref="BR179:CE179"/>
    <mergeCell ref="B179:C179"/>
    <mergeCell ref="D179:H179"/>
    <mergeCell ref="I179:P179"/>
    <mergeCell ref="Q179:Z179"/>
    <mergeCell ref="AA179:AD179"/>
    <mergeCell ref="AE179:AH179"/>
    <mergeCell ref="AI179:AN179"/>
    <mergeCell ref="AO176:AQ176"/>
    <mergeCell ref="AR176:AT176"/>
    <mergeCell ref="AU176:AW176"/>
    <mergeCell ref="AX176:AY176"/>
    <mergeCell ref="BR176:CE176"/>
    <mergeCell ref="B176:C176"/>
    <mergeCell ref="D176:H176"/>
    <mergeCell ref="I176:P176"/>
    <mergeCell ref="Q176:Z176"/>
    <mergeCell ref="AA176:AD176"/>
    <mergeCell ref="AE176:AH176"/>
    <mergeCell ref="AI176:AN176"/>
    <mergeCell ref="AO177:AQ177"/>
    <mergeCell ref="AR177:AT177"/>
    <mergeCell ref="AU177:AW177"/>
    <mergeCell ref="AX177:AY177"/>
    <mergeCell ref="BR177:CE177"/>
    <mergeCell ref="B177:C177"/>
    <mergeCell ref="D177:H177"/>
    <mergeCell ref="I177:P177"/>
    <mergeCell ref="Q177:Z177"/>
    <mergeCell ref="AA177:AD177"/>
    <mergeCell ref="AE177:AH177"/>
    <mergeCell ref="AI177:AN177"/>
    <mergeCell ref="AO174:AQ174"/>
    <mergeCell ref="AR174:AT174"/>
    <mergeCell ref="AU174:AW174"/>
    <mergeCell ref="AX174:AY174"/>
    <mergeCell ref="BR174:CE174"/>
    <mergeCell ref="B174:C174"/>
    <mergeCell ref="D174:H174"/>
    <mergeCell ref="I174:P174"/>
    <mergeCell ref="Q174:Z174"/>
    <mergeCell ref="AA174:AD174"/>
    <mergeCell ref="AE174:AH174"/>
    <mergeCell ref="AI174:AN174"/>
    <mergeCell ref="AO175:AQ175"/>
    <mergeCell ref="AR175:AT175"/>
    <mergeCell ref="AU175:AW175"/>
    <mergeCell ref="AX175:AY175"/>
    <mergeCell ref="BR175:CE175"/>
    <mergeCell ref="B175:C175"/>
    <mergeCell ref="D175:H175"/>
    <mergeCell ref="I175:P175"/>
    <mergeCell ref="Q175:Z175"/>
    <mergeCell ref="AA175:AD175"/>
    <mergeCell ref="AE175:AH175"/>
    <mergeCell ref="AI175:AN175"/>
    <mergeCell ref="AO172:AQ172"/>
    <mergeCell ref="AR172:AT172"/>
    <mergeCell ref="AU172:AW172"/>
    <mergeCell ref="AX172:AY172"/>
    <mergeCell ref="BR172:CE172"/>
    <mergeCell ref="B172:C172"/>
    <mergeCell ref="D172:H172"/>
    <mergeCell ref="I172:P172"/>
    <mergeCell ref="Q172:Z172"/>
    <mergeCell ref="AA172:AD172"/>
    <mergeCell ref="AE172:AH172"/>
    <mergeCell ref="AI172:AN172"/>
    <mergeCell ref="AO173:AQ173"/>
    <mergeCell ref="AR173:AT173"/>
    <mergeCell ref="AU173:AW173"/>
    <mergeCell ref="AX173:AY173"/>
    <mergeCell ref="BR173:CE173"/>
    <mergeCell ref="B173:C173"/>
    <mergeCell ref="D173:H173"/>
    <mergeCell ref="I173:P173"/>
    <mergeCell ref="Q173:Z173"/>
    <mergeCell ref="AA173:AD173"/>
    <mergeCell ref="AE173:AH173"/>
    <mergeCell ref="AI173:AN173"/>
    <mergeCell ref="AO170:AQ170"/>
    <mergeCell ref="AR170:AT170"/>
    <mergeCell ref="AU170:AW170"/>
    <mergeCell ref="AX170:AY170"/>
    <mergeCell ref="BR170:CE170"/>
    <mergeCell ref="B170:C170"/>
    <mergeCell ref="D170:H170"/>
    <mergeCell ref="I170:P170"/>
    <mergeCell ref="Q170:Z170"/>
    <mergeCell ref="AA170:AD170"/>
    <mergeCell ref="AE170:AH170"/>
    <mergeCell ref="AI170:AN170"/>
    <mergeCell ref="AO171:AQ171"/>
    <mergeCell ref="AR171:AT171"/>
    <mergeCell ref="AU171:AW171"/>
    <mergeCell ref="AX171:AY171"/>
    <mergeCell ref="BR171:CE171"/>
    <mergeCell ref="B171:C171"/>
    <mergeCell ref="D171:H171"/>
    <mergeCell ref="I171:P171"/>
    <mergeCell ref="Q171:Z171"/>
    <mergeCell ref="AA171:AD171"/>
    <mergeCell ref="AE171:AH171"/>
    <mergeCell ref="AI171:AN171"/>
    <mergeCell ref="AO168:AQ168"/>
    <mergeCell ref="AR168:AT168"/>
    <mergeCell ref="AU168:AW168"/>
    <mergeCell ref="AX168:AY168"/>
    <mergeCell ref="BR168:CE168"/>
    <mergeCell ref="B168:C168"/>
    <mergeCell ref="D168:H168"/>
    <mergeCell ref="I168:P168"/>
    <mergeCell ref="Q168:Z168"/>
    <mergeCell ref="AA168:AD168"/>
    <mergeCell ref="AE168:AH168"/>
    <mergeCell ref="AI168:AN168"/>
    <mergeCell ref="AO169:AQ169"/>
    <mergeCell ref="AR169:AT169"/>
    <mergeCell ref="AU169:AW169"/>
    <mergeCell ref="AX169:AY169"/>
    <mergeCell ref="BR169:CE169"/>
    <mergeCell ref="B169:C169"/>
    <mergeCell ref="D169:H169"/>
    <mergeCell ref="I169:P169"/>
    <mergeCell ref="Q169:Z169"/>
    <mergeCell ref="AA169:AD169"/>
    <mergeCell ref="AE169:AH169"/>
    <mergeCell ref="AI169:AN169"/>
    <mergeCell ref="AO166:AQ166"/>
    <mergeCell ref="AR166:AT166"/>
    <mergeCell ref="AU166:AW166"/>
    <mergeCell ref="AX166:AY166"/>
    <mergeCell ref="BR166:CE166"/>
    <mergeCell ref="B166:C166"/>
    <mergeCell ref="D166:H166"/>
    <mergeCell ref="I166:P166"/>
    <mergeCell ref="Q166:Z166"/>
    <mergeCell ref="AA166:AD166"/>
    <mergeCell ref="AE166:AH166"/>
    <mergeCell ref="AI166:AN166"/>
    <mergeCell ref="AO167:AQ167"/>
    <mergeCell ref="AR167:AT167"/>
    <mergeCell ref="AU167:AW167"/>
    <mergeCell ref="AX167:AY167"/>
    <mergeCell ref="BR167:CE167"/>
    <mergeCell ref="B167:C167"/>
    <mergeCell ref="D167:H167"/>
    <mergeCell ref="I167:P167"/>
    <mergeCell ref="Q167:Z167"/>
    <mergeCell ref="AA167:AD167"/>
    <mergeCell ref="AE167:AH167"/>
    <mergeCell ref="AI167:AN167"/>
    <mergeCell ref="AO164:AQ164"/>
    <mergeCell ref="AR164:AT164"/>
    <mergeCell ref="AU164:AW164"/>
    <mergeCell ref="AX164:AY164"/>
    <mergeCell ref="BR164:CE164"/>
    <mergeCell ref="B164:C164"/>
    <mergeCell ref="D164:H164"/>
    <mergeCell ref="I164:P164"/>
    <mergeCell ref="Q164:Z164"/>
    <mergeCell ref="AA164:AD164"/>
    <mergeCell ref="AE164:AH164"/>
    <mergeCell ref="AI164:AN164"/>
    <mergeCell ref="AO165:AQ165"/>
    <mergeCell ref="AR165:AT165"/>
    <mergeCell ref="AU165:AW165"/>
    <mergeCell ref="AX165:AY165"/>
    <mergeCell ref="BR165:CE165"/>
    <mergeCell ref="B165:C165"/>
    <mergeCell ref="D165:H165"/>
    <mergeCell ref="I165:P165"/>
    <mergeCell ref="Q165:Z165"/>
    <mergeCell ref="AA165:AD165"/>
    <mergeCell ref="AE165:AH165"/>
    <mergeCell ref="AI165:AN165"/>
    <mergeCell ref="AO162:AQ162"/>
    <mergeCell ref="AR162:AT162"/>
    <mergeCell ref="AU162:AW162"/>
    <mergeCell ref="AX162:AY162"/>
    <mergeCell ref="BR162:CE162"/>
    <mergeCell ref="B162:C162"/>
    <mergeCell ref="D162:H162"/>
    <mergeCell ref="I162:P162"/>
    <mergeCell ref="Q162:Z162"/>
    <mergeCell ref="AA162:AD162"/>
    <mergeCell ref="AE162:AH162"/>
    <mergeCell ref="AI162:AN162"/>
    <mergeCell ref="AO163:AQ163"/>
    <mergeCell ref="AR163:AT163"/>
    <mergeCell ref="AU163:AW163"/>
    <mergeCell ref="AX163:AY163"/>
    <mergeCell ref="BR163:CE163"/>
    <mergeCell ref="B163:C163"/>
    <mergeCell ref="D163:H163"/>
    <mergeCell ref="I163:P163"/>
    <mergeCell ref="Q163:Z163"/>
    <mergeCell ref="AA163:AD163"/>
    <mergeCell ref="AE163:AH163"/>
    <mergeCell ref="AI163:AN163"/>
    <mergeCell ref="AO160:AQ160"/>
    <mergeCell ref="AR160:AT160"/>
    <mergeCell ref="AU160:AW160"/>
    <mergeCell ref="AX160:AY160"/>
    <mergeCell ref="BR160:CE160"/>
    <mergeCell ref="B160:C160"/>
    <mergeCell ref="D160:H160"/>
    <mergeCell ref="I160:P160"/>
    <mergeCell ref="Q160:Z160"/>
    <mergeCell ref="AA160:AD160"/>
    <mergeCell ref="AE160:AH160"/>
    <mergeCell ref="AI160:AN160"/>
    <mergeCell ref="AO161:AQ161"/>
    <mergeCell ref="AR161:AT161"/>
    <mergeCell ref="AU161:AW161"/>
    <mergeCell ref="AX161:AY161"/>
    <mergeCell ref="BR161:CE161"/>
    <mergeCell ref="B161:C161"/>
    <mergeCell ref="D161:H161"/>
    <mergeCell ref="I161:P161"/>
    <mergeCell ref="Q161:Z161"/>
    <mergeCell ref="AA161:AD161"/>
    <mergeCell ref="AE161:AH161"/>
    <mergeCell ref="AI161:AN161"/>
    <mergeCell ref="AO158:AQ158"/>
    <mergeCell ref="AR158:AT158"/>
    <mergeCell ref="AU158:AW158"/>
    <mergeCell ref="AX158:AY158"/>
    <mergeCell ref="BR158:CE158"/>
    <mergeCell ref="B158:C158"/>
    <mergeCell ref="D158:H158"/>
    <mergeCell ref="I158:P158"/>
    <mergeCell ref="Q158:Z158"/>
    <mergeCell ref="AA158:AD158"/>
    <mergeCell ref="AE158:AH158"/>
    <mergeCell ref="AI158:AN158"/>
    <mergeCell ref="AO159:AQ159"/>
    <mergeCell ref="AR159:AT159"/>
    <mergeCell ref="AU159:AW159"/>
    <mergeCell ref="AX159:AY159"/>
    <mergeCell ref="BR159:CE159"/>
    <mergeCell ref="B159:C159"/>
    <mergeCell ref="D159:H159"/>
    <mergeCell ref="I159:P159"/>
    <mergeCell ref="Q159:Z159"/>
    <mergeCell ref="AA159:AD159"/>
    <mergeCell ref="AE159:AH159"/>
    <mergeCell ref="AI159:AN159"/>
    <mergeCell ref="AO156:AQ156"/>
    <mergeCell ref="AR156:AT156"/>
    <mergeCell ref="AU156:AW156"/>
    <mergeCell ref="AX156:AY156"/>
    <mergeCell ref="BR156:CE156"/>
    <mergeCell ref="B156:C156"/>
    <mergeCell ref="D156:H156"/>
    <mergeCell ref="I156:P156"/>
    <mergeCell ref="Q156:Z156"/>
    <mergeCell ref="AA156:AD156"/>
    <mergeCell ref="AE156:AH156"/>
    <mergeCell ref="AI156:AN156"/>
    <mergeCell ref="AO157:AQ157"/>
    <mergeCell ref="AR157:AT157"/>
    <mergeCell ref="AU157:AW157"/>
    <mergeCell ref="AX157:AY157"/>
    <mergeCell ref="BR157:CE157"/>
    <mergeCell ref="B157:C157"/>
    <mergeCell ref="D157:H157"/>
    <mergeCell ref="I157:P157"/>
    <mergeCell ref="Q157:Z157"/>
    <mergeCell ref="AA157:AD157"/>
    <mergeCell ref="AE157:AH157"/>
    <mergeCell ref="AI157:AN157"/>
    <mergeCell ref="AO154:AQ154"/>
    <mergeCell ref="AR154:AT154"/>
    <mergeCell ref="AU154:AW154"/>
    <mergeCell ref="AX154:AY154"/>
    <mergeCell ref="BR154:CE154"/>
    <mergeCell ref="B154:C154"/>
    <mergeCell ref="D154:H154"/>
    <mergeCell ref="I154:P154"/>
    <mergeCell ref="Q154:Z154"/>
    <mergeCell ref="AA154:AD154"/>
    <mergeCell ref="AE154:AH154"/>
    <mergeCell ref="AI154:AN154"/>
    <mergeCell ref="AO155:AQ155"/>
    <mergeCell ref="AR155:AT155"/>
    <mergeCell ref="AU155:AW155"/>
    <mergeCell ref="AX155:AY155"/>
    <mergeCell ref="BR155:CE155"/>
    <mergeCell ref="B155:C155"/>
    <mergeCell ref="D155:H155"/>
    <mergeCell ref="I155:P155"/>
    <mergeCell ref="Q155:Z155"/>
    <mergeCell ref="AA155:AD155"/>
    <mergeCell ref="AE155:AH155"/>
    <mergeCell ref="AI155:AN155"/>
    <mergeCell ref="AO152:AQ152"/>
    <mergeCell ref="AR152:AT152"/>
    <mergeCell ref="AU152:AW152"/>
    <mergeCell ref="AX152:AY152"/>
    <mergeCell ref="BR152:CE152"/>
    <mergeCell ref="B152:C152"/>
    <mergeCell ref="D152:H152"/>
    <mergeCell ref="I152:P152"/>
    <mergeCell ref="Q152:Z152"/>
    <mergeCell ref="AA152:AD152"/>
    <mergeCell ref="AE152:AH152"/>
    <mergeCell ref="AI152:AN152"/>
    <mergeCell ref="AO153:AQ153"/>
    <mergeCell ref="AR153:AT153"/>
    <mergeCell ref="AU153:AW153"/>
    <mergeCell ref="AX153:AY153"/>
    <mergeCell ref="BR153:CE153"/>
    <mergeCell ref="B153:C153"/>
    <mergeCell ref="D153:H153"/>
    <mergeCell ref="I153:P153"/>
    <mergeCell ref="Q153:Z153"/>
    <mergeCell ref="AA153:AD153"/>
    <mergeCell ref="AE153:AH153"/>
    <mergeCell ref="AI153:AN153"/>
    <mergeCell ref="AO150:AQ150"/>
    <mergeCell ref="AR150:AT150"/>
    <mergeCell ref="AU150:AW150"/>
    <mergeCell ref="AX150:AY150"/>
    <mergeCell ref="BR150:CE150"/>
    <mergeCell ref="B150:C150"/>
    <mergeCell ref="D150:H150"/>
    <mergeCell ref="I150:P150"/>
    <mergeCell ref="Q150:Z150"/>
    <mergeCell ref="AA150:AD150"/>
    <mergeCell ref="AE150:AH150"/>
    <mergeCell ref="AI150:AN150"/>
    <mergeCell ref="AO151:AQ151"/>
    <mergeCell ref="AR151:AT151"/>
    <mergeCell ref="AU151:AW151"/>
    <mergeCell ref="AX151:AY151"/>
    <mergeCell ref="BR151:CE151"/>
    <mergeCell ref="B151:C151"/>
    <mergeCell ref="D151:H151"/>
    <mergeCell ref="I151:P151"/>
    <mergeCell ref="Q151:Z151"/>
    <mergeCell ref="AA151:AD151"/>
    <mergeCell ref="AE151:AH151"/>
    <mergeCell ref="AI151:AN151"/>
    <mergeCell ref="AO148:AQ148"/>
    <mergeCell ref="AR148:AT148"/>
    <mergeCell ref="AU148:AW148"/>
    <mergeCell ref="AX148:AY148"/>
    <mergeCell ref="BR148:CE148"/>
    <mergeCell ref="B148:C148"/>
    <mergeCell ref="D148:H148"/>
    <mergeCell ref="I148:P148"/>
    <mergeCell ref="Q148:Z148"/>
    <mergeCell ref="AA148:AD148"/>
    <mergeCell ref="AE148:AH148"/>
    <mergeCell ref="AI148:AN148"/>
    <mergeCell ref="AO149:AQ149"/>
    <mergeCell ref="AR149:AT149"/>
    <mergeCell ref="AU149:AW149"/>
    <mergeCell ref="AX149:AY149"/>
    <mergeCell ref="BR149:CE149"/>
    <mergeCell ref="B149:C149"/>
    <mergeCell ref="D149:H149"/>
    <mergeCell ref="I149:P149"/>
    <mergeCell ref="Q149:Z149"/>
    <mergeCell ref="AA149:AD149"/>
    <mergeCell ref="AE149:AH149"/>
    <mergeCell ref="AI149:AN149"/>
    <mergeCell ref="AO146:AQ146"/>
    <mergeCell ref="AR146:AT146"/>
    <mergeCell ref="AU146:AW146"/>
    <mergeCell ref="AX146:AY146"/>
    <mergeCell ref="BR146:CE146"/>
    <mergeCell ref="B146:C146"/>
    <mergeCell ref="D146:H146"/>
    <mergeCell ref="I146:P146"/>
    <mergeCell ref="Q146:Z146"/>
    <mergeCell ref="AA146:AD146"/>
    <mergeCell ref="AE146:AH146"/>
    <mergeCell ref="AI146:AN146"/>
    <mergeCell ref="AO147:AQ147"/>
    <mergeCell ref="AR147:AT147"/>
    <mergeCell ref="AU147:AW147"/>
    <mergeCell ref="AX147:AY147"/>
    <mergeCell ref="BR147:CE147"/>
    <mergeCell ref="B147:C147"/>
    <mergeCell ref="D147:H147"/>
    <mergeCell ref="I147:P147"/>
    <mergeCell ref="Q147:Z147"/>
    <mergeCell ref="AA147:AD147"/>
    <mergeCell ref="AE147:AH147"/>
    <mergeCell ref="AI147:AN147"/>
    <mergeCell ref="AO144:AQ144"/>
    <mergeCell ref="AR144:AT144"/>
    <mergeCell ref="AU144:AW144"/>
    <mergeCell ref="AX144:AY144"/>
    <mergeCell ref="BR144:CE144"/>
    <mergeCell ref="B144:C144"/>
    <mergeCell ref="D144:H144"/>
    <mergeCell ref="I144:P144"/>
    <mergeCell ref="Q144:Z144"/>
    <mergeCell ref="AA144:AD144"/>
    <mergeCell ref="AE144:AH144"/>
    <mergeCell ref="AI144:AN144"/>
    <mergeCell ref="AO145:AQ145"/>
    <mergeCell ref="AR145:AT145"/>
    <mergeCell ref="AU145:AW145"/>
    <mergeCell ref="AX145:AY145"/>
    <mergeCell ref="BR145:CE145"/>
    <mergeCell ref="B145:C145"/>
    <mergeCell ref="D145:H145"/>
    <mergeCell ref="I145:P145"/>
    <mergeCell ref="Q145:Z145"/>
    <mergeCell ref="AA145:AD145"/>
    <mergeCell ref="AE145:AH145"/>
    <mergeCell ref="AI145:AN145"/>
    <mergeCell ref="AO142:AQ142"/>
    <mergeCell ref="AR142:AT142"/>
    <mergeCell ref="AU142:AW142"/>
    <mergeCell ref="AX142:AY142"/>
    <mergeCell ref="BR142:CE142"/>
    <mergeCell ref="B142:C142"/>
    <mergeCell ref="D142:H142"/>
    <mergeCell ref="I142:P142"/>
    <mergeCell ref="Q142:Z142"/>
    <mergeCell ref="AA142:AD142"/>
    <mergeCell ref="AE142:AH142"/>
    <mergeCell ref="AI142:AN142"/>
    <mergeCell ref="AO143:AQ143"/>
    <mergeCell ref="AR143:AT143"/>
    <mergeCell ref="AU143:AW143"/>
    <mergeCell ref="AX143:AY143"/>
    <mergeCell ref="BR143:CE143"/>
    <mergeCell ref="B143:C143"/>
    <mergeCell ref="D143:H143"/>
    <mergeCell ref="I143:P143"/>
    <mergeCell ref="Q143:Z143"/>
    <mergeCell ref="AA143:AD143"/>
    <mergeCell ref="AE143:AH143"/>
    <mergeCell ref="AI143:AN143"/>
    <mergeCell ref="AO140:AQ140"/>
    <mergeCell ref="AR140:AT140"/>
    <mergeCell ref="AU140:AW140"/>
    <mergeCell ref="AX140:AY140"/>
    <mergeCell ref="BR140:CE140"/>
    <mergeCell ref="B140:C140"/>
    <mergeCell ref="D140:H140"/>
    <mergeCell ref="I140:P140"/>
    <mergeCell ref="Q140:Z140"/>
    <mergeCell ref="AA140:AD140"/>
    <mergeCell ref="AE140:AH140"/>
    <mergeCell ref="AI140:AN140"/>
    <mergeCell ref="AO141:AQ141"/>
    <mergeCell ref="AR141:AT141"/>
    <mergeCell ref="AU141:AW141"/>
    <mergeCell ref="AX141:AY141"/>
    <mergeCell ref="BR141:CE141"/>
    <mergeCell ref="B141:C141"/>
    <mergeCell ref="D141:H141"/>
    <mergeCell ref="I141:P141"/>
    <mergeCell ref="Q141:Z141"/>
    <mergeCell ref="AA141:AD141"/>
    <mergeCell ref="AE141:AH141"/>
    <mergeCell ref="AI141:AN141"/>
    <mergeCell ref="AO138:AQ138"/>
    <mergeCell ref="AR138:AT138"/>
    <mergeCell ref="AU138:AW138"/>
    <mergeCell ref="AX138:AY138"/>
    <mergeCell ref="BR138:CE138"/>
    <mergeCell ref="B138:C138"/>
    <mergeCell ref="D138:H138"/>
    <mergeCell ref="I138:P138"/>
    <mergeCell ref="Q138:Z138"/>
    <mergeCell ref="AA138:AD138"/>
    <mergeCell ref="AE138:AH138"/>
    <mergeCell ref="AI138:AN138"/>
    <mergeCell ref="AO139:AQ139"/>
    <mergeCell ref="AR139:AT139"/>
    <mergeCell ref="AU139:AW139"/>
    <mergeCell ref="AX139:AY139"/>
    <mergeCell ref="BR139:CE139"/>
    <mergeCell ref="B139:C139"/>
    <mergeCell ref="D139:H139"/>
    <mergeCell ref="I139:P139"/>
    <mergeCell ref="Q139:Z139"/>
    <mergeCell ref="AA139:AD139"/>
    <mergeCell ref="AE139:AH139"/>
    <mergeCell ref="AI139:AN139"/>
    <mergeCell ref="AO136:AQ136"/>
    <mergeCell ref="AR136:AT136"/>
    <mergeCell ref="AU136:AW136"/>
    <mergeCell ref="AX136:AY136"/>
    <mergeCell ref="BR136:CE136"/>
    <mergeCell ref="B136:C136"/>
    <mergeCell ref="D136:H136"/>
    <mergeCell ref="I136:P136"/>
    <mergeCell ref="Q136:Z136"/>
    <mergeCell ref="AA136:AD136"/>
    <mergeCell ref="AE136:AH136"/>
    <mergeCell ref="AI136:AN136"/>
    <mergeCell ref="AO137:AQ137"/>
    <mergeCell ref="AR137:AT137"/>
    <mergeCell ref="AU137:AW137"/>
    <mergeCell ref="AX137:AY137"/>
    <mergeCell ref="BR137:CE137"/>
    <mergeCell ref="B137:C137"/>
    <mergeCell ref="D137:H137"/>
    <mergeCell ref="I137:P137"/>
    <mergeCell ref="Q137:Z137"/>
    <mergeCell ref="AA137:AD137"/>
    <mergeCell ref="AE137:AH137"/>
    <mergeCell ref="AI137:AN137"/>
    <mergeCell ref="AO134:AQ134"/>
    <mergeCell ref="AR134:AT134"/>
    <mergeCell ref="AU134:AW134"/>
    <mergeCell ref="AX134:AY134"/>
    <mergeCell ref="BR134:CE134"/>
    <mergeCell ref="B134:C134"/>
    <mergeCell ref="D134:H134"/>
    <mergeCell ref="I134:P134"/>
    <mergeCell ref="Q134:Z134"/>
    <mergeCell ref="AA134:AD134"/>
    <mergeCell ref="AE134:AH134"/>
    <mergeCell ref="AI134:AN134"/>
    <mergeCell ref="AO135:AQ135"/>
    <mergeCell ref="AR135:AT135"/>
    <mergeCell ref="AU135:AW135"/>
    <mergeCell ref="AX135:AY135"/>
    <mergeCell ref="BR135:CE135"/>
    <mergeCell ref="B135:C135"/>
    <mergeCell ref="D135:H135"/>
    <mergeCell ref="I135:P135"/>
    <mergeCell ref="Q135:Z135"/>
    <mergeCell ref="AA135:AD135"/>
    <mergeCell ref="AE135:AH135"/>
    <mergeCell ref="AI135:AN135"/>
    <mergeCell ref="AO132:AQ132"/>
    <mergeCell ref="AR132:AT132"/>
    <mergeCell ref="AU132:AW132"/>
    <mergeCell ref="AX132:AY132"/>
    <mergeCell ref="BR132:CE132"/>
    <mergeCell ref="B132:C132"/>
    <mergeCell ref="D132:H132"/>
    <mergeCell ref="I132:P132"/>
    <mergeCell ref="Q132:Z132"/>
    <mergeCell ref="AA132:AD132"/>
    <mergeCell ref="AE132:AH132"/>
    <mergeCell ref="AI132:AN132"/>
    <mergeCell ref="AO133:AQ133"/>
    <mergeCell ref="AR133:AT133"/>
    <mergeCell ref="AU133:AW133"/>
    <mergeCell ref="AX133:AY133"/>
    <mergeCell ref="BR133:CE133"/>
    <mergeCell ref="B133:C133"/>
    <mergeCell ref="D133:H133"/>
    <mergeCell ref="I133:P133"/>
    <mergeCell ref="Q133:Z133"/>
    <mergeCell ref="AA133:AD133"/>
    <mergeCell ref="AE133:AH133"/>
    <mergeCell ref="AI133:AN133"/>
    <mergeCell ref="AO130:AQ130"/>
    <mergeCell ref="AR130:AT130"/>
    <mergeCell ref="AU130:AW130"/>
    <mergeCell ref="AX130:AY130"/>
    <mergeCell ref="BR130:CE130"/>
    <mergeCell ref="B130:C130"/>
    <mergeCell ref="D130:H130"/>
    <mergeCell ref="I130:P130"/>
    <mergeCell ref="Q130:Z130"/>
    <mergeCell ref="AA130:AD130"/>
    <mergeCell ref="AE130:AH130"/>
    <mergeCell ref="AI130:AN130"/>
    <mergeCell ref="AO131:AQ131"/>
    <mergeCell ref="AR131:AT131"/>
    <mergeCell ref="AU131:AW131"/>
    <mergeCell ref="AX131:AY131"/>
    <mergeCell ref="BR131:CE131"/>
    <mergeCell ref="B131:C131"/>
    <mergeCell ref="D131:H131"/>
    <mergeCell ref="I131:P131"/>
    <mergeCell ref="Q131:Z131"/>
    <mergeCell ref="AA131:AD131"/>
    <mergeCell ref="AE131:AH131"/>
    <mergeCell ref="AI131:AN131"/>
    <mergeCell ref="AO128:AQ128"/>
    <mergeCell ref="AR128:AT128"/>
    <mergeCell ref="AU128:AW128"/>
    <mergeCell ref="AX128:AY128"/>
    <mergeCell ref="BR128:CE128"/>
    <mergeCell ref="B128:C128"/>
    <mergeCell ref="D128:H128"/>
    <mergeCell ref="I128:P128"/>
    <mergeCell ref="Q128:Z128"/>
    <mergeCell ref="AA128:AD128"/>
    <mergeCell ref="AE128:AH128"/>
    <mergeCell ref="AI128:AN128"/>
    <mergeCell ref="AO129:AQ129"/>
    <mergeCell ref="AR129:AT129"/>
    <mergeCell ref="AU129:AW129"/>
    <mergeCell ref="AX129:AY129"/>
    <mergeCell ref="BR129:CE129"/>
    <mergeCell ref="B129:C129"/>
    <mergeCell ref="D129:H129"/>
    <mergeCell ref="I129:P129"/>
    <mergeCell ref="Q129:Z129"/>
    <mergeCell ref="AA129:AD129"/>
    <mergeCell ref="AE129:AH129"/>
    <mergeCell ref="AI129:AN129"/>
    <mergeCell ref="AO126:AQ126"/>
    <mergeCell ref="AR126:AT126"/>
    <mergeCell ref="AU126:AW126"/>
    <mergeCell ref="AX126:AY126"/>
    <mergeCell ref="BR126:CE126"/>
    <mergeCell ref="B126:C126"/>
    <mergeCell ref="D126:H126"/>
    <mergeCell ref="I126:P126"/>
    <mergeCell ref="Q126:Z126"/>
    <mergeCell ref="AA126:AD126"/>
    <mergeCell ref="AE126:AH126"/>
    <mergeCell ref="AI126:AN126"/>
    <mergeCell ref="AO127:AQ127"/>
    <mergeCell ref="AR127:AT127"/>
    <mergeCell ref="AU127:AW127"/>
    <mergeCell ref="AX127:AY127"/>
    <mergeCell ref="BR127:CE127"/>
    <mergeCell ref="B127:C127"/>
    <mergeCell ref="D127:H127"/>
    <mergeCell ref="I127:P127"/>
    <mergeCell ref="Q127:Z127"/>
    <mergeCell ref="AA127:AD127"/>
    <mergeCell ref="AE127:AH127"/>
    <mergeCell ref="AI127:AN127"/>
    <mergeCell ref="AO124:AQ124"/>
    <mergeCell ref="AR124:AT124"/>
    <mergeCell ref="AU124:AW124"/>
    <mergeCell ref="AX124:AY124"/>
    <mergeCell ref="BR124:CE124"/>
    <mergeCell ref="B124:C124"/>
    <mergeCell ref="D124:H124"/>
    <mergeCell ref="I124:P124"/>
    <mergeCell ref="Q124:Z124"/>
    <mergeCell ref="AA124:AD124"/>
    <mergeCell ref="AE124:AH124"/>
    <mergeCell ref="AI124:AN124"/>
    <mergeCell ref="AO125:AQ125"/>
    <mergeCell ref="AR125:AT125"/>
    <mergeCell ref="AU125:AW125"/>
    <mergeCell ref="AX125:AY125"/>
    <mergeCell ref="BR125:CE125"/>
    <mergeCell ref="B125:C125"/>
    <mergeCell ref="D125:H125"/>
    <mergeCell ref="I125:P125"/>
    <mergeCell ref="Q125:Z125"/>
    <mergeCell ref="AA125:AD125"/>
    <mergeCell ref="AE125:AH125"/>
    <mergeCell ref="AI125:AN125"/>
    <mergeCell ref="AO122:AQ122"/>
    <mergeCell ref="AR122:AT122"/>
    <mergeCell ref="AU122:AW122"/>
    <mergeCell ref="AX122:AY122"/>
    <mergeCell ref="BR122:CE122"/>
    <mergeCell ref="B122:C122"/>
    <mergeCell ref="D122:H122"/>
    <mergeCell ref="I122:P122"/>
    <mergeCell ref="Q122:Z122"/>
    <mergeCell ref="AA122:AD122"/>
    <mergeCell ref="AE122:AH122"/>
    <mergeCell ref="AI122:AN122"/>
    <mergeCell ref="AO123:AQ123"/>
    <mergeCell ref="AR123:AT123"/>
    <mergeCell ref="AU123:AW123"/>
    <mergeCell ref="AX123:AY123"/>
    <mergeCell ref="BR123:CE123"/>
    <mergeCell ref="B123:C123"/>
    <mergeCell ref="D123:H123"/>
    <mergeCell ref="I123:P123"/>
    <mergeCell ref="Q123:Z123"/>
    <mergeCell ref="AA123:AD123"/>
    <mergeCell ref="AE123:AH123"/>
    <mergeCell ref="AI123:AN123"/>
    <mergeCell ref="AO120:AQ120"/>
    <mergeCell ref="AR120:AT120"/>
    <mergeCell ref="AU120:AW120"/>
    <mergeCell ref="AX120:AY120"/>
    <mergeCell ref="BR120:CE120"/>
    <mergeCell ref="B120:C120"/>
    <mergeCell ref="D120:H120"/>
    <mergeCell ref="I120:P120"/>
    <mergeCell ref="Q120:Z120"/>
    <mergeCell ref="AA120:AD120"/>
    <mergeCell ref="AE120:AH120"/>
    <mergeCell ref="AI120:AN120"/>
    <mergeCell ref="AO121:AQ121"/>
    <mergeCell ref="AR121:AT121"/>
    <mergeCell ref="AU121:AW121"/>
    <mergeCell ref="AX121:AY121"/>
    <mergeCell ref="BR121:CE121"/>
    <mergeCell ref="B121:C121"/>
    <mergeCell ref="D121:H121"/>
    <mergeCell ref="I121:P121"/>
    <mergeCell ref="Q121:Z121"/>
    <mergeCell ref="AA121:AD121"/>
    <mergeCell ref="AE121:AH121"/>
    <mergeCell ref="AI121:AN121"/>
    <mergeCell ref="AO118:AQ118"/>
    <mergeCell ref="AR118:AT118"/>
    <mergeCell ref="AU118:AW118"/>
    <mergeCell ref="AX118:AY118"/>
    <mergeCell ref="BR118:CE118"/>
    <mergeCell ref="B118:C118"/>
    <mergeCell ref="D118:H118"/>
    <mergeCell ref="I118:P118"/>
    <mergeCell ref="Q118:Z118"/>
    <mergeCell ref="AA118:AD118"/>
    <mergeCell ref="AE118:AH118"/>
    <mergeCell ref="AI118:AN118"/>
    <mergeCell ref="AO119:AQ119"/>
    <mergeCell ref="AR119:AT119"/>
    <mergeCell ref="AU119:AW119"/>
    <mergeCell ref="AX119:AY119"/>
    <mergeCell ref="BR119:CE119"/>
    <mergeCell ref="B119:C119"/>
    <mergeCell ref="D119:H119"/>
    <mergeCell ref="I119:P119"/>
    <mergeCell ref="Q119:Z119"/>
    <mergeCell ref="AA119:AD119"/>
    <mergeCell ref="AE119:AH119"/>
    <mergeCell ref="AI119:AN119"/>
    <mergeCell ref="AO116:AQ116"/>
    <mergeCell ref="AR116:AT116"/>
    <mergeCell ref="AU116:AW116"/>
    <mergeCell ref="AX116:AY116"/>
    <mergeCell ref="BR116:CE116"/>
    <mergeCell ref="B116:C116"/>
    <mergeCell ref="D116:H116"/>
    <mergeCell ref="I116:P116"/>
    <mergeCell ref="Q116:Z116"/>
    <mergeCell ref="AA116:AD116"/>
    <mergeCell ref="AE116:AH116"/>
    <mergeCell ref="AI116:AN116"/>
    <mergeCell ref="AO117:AQ117"/>
    <mergeCell ref="AR117:AT117"/>
    <mergeCell ref="AU117:AW117"/>
    <mergeCell ref="AX117:AY117"/>
    <mergeCell ref="BR117:CE117"/>
    <mergeCell ref="B117:C117"/>
    <mergeCell ref="D117:H117"/>
    <mergeCell ref="I117:P117"/>
    <mergeCell ref="Q117:Z117"/>
    <mergeCell ref="AA117:AD117"/>
    <mergeCell ref="AE117:AH117"/>
    <mergeCell ref="AI117:AN117"/>
    <mergeCell ref="AO114:AQ114"/>
    <mergeCell ref="AR114:AT114"/>
    <mergeCell ref="AU114:AW114"/>
    <mergeCell ref="AX114:AY114"/>
    <mergeCell ref="BR114:CE114"/>
    <mergeCell ref="B114:C114"/>
    <mergeCell ref="D114:H114"/>
    <mergeCell ref="I114:P114"/>
    <mergeCell ref="Q114:Z114"/>
    <mergeCell ref="AA114:AD114"/>
    <mergeCell ref="AE114:AH114"/>
    <mergeCell ref="AI114:AN114"/>
    <mergeCell ref="AO115:AQ115"/>
    <mergeCell ref="AR115:AT115"/>
    <mergeCell ref="AU115:AW115"/>
    <mergeCell ref="AX115:AY115"/>
    <mergeCell ref="BR115:CE115"/>
    <mergeCell ref="B115:C115"/>
    <mergeCell ref="D115:H115"/>
    <mergeCell ref="I115:P115"/>
    <mergeCell ref="Q115:Z115"/>
    <mergeCell ref="AA115:AD115"/>
    <mergeCell ref="AE115:AH115"/>
    <mergeCell ref="AI115:AN115"/>
    <mergeCell ref="AO112:AQ112"/>
    <mergeCell ref="AR112:AT112"/>
    <mergeCell ref="AU112:AW112"/>
    <mergeCell ref="AX112:AY112"/>
    <mergeCell ref="BR112:CE112"/>
    <mergeCell ref="B112:C112"/>
    <mergeCell ref="D112:H112"/>
    <mergeCell ref="I112:P112"/>
    <mergeCell ref="Q112:Z112"/>
    <mergeCell ref="AA112:AD112"/>
    <mergeCell ref="AE112:AH112"/>
    <mergeCell ref="AI112:AN112"/>
    <mergeCell ref="AO113:AQ113"/>
    <mergeCell ref="AR113:AT113"/>
    <mergeCell ref="AU113:AW113"/>
    <mergeCell ref="AX113:AY113"/>
    <mergeCell ref="BR113:CE113"/>
    <mergeCell ref="B113:C113"/>
    <mergeCell ref="D113:H113"/>
    <mergeCell ref="I113:P113"/>
    <mergeCell ref="Q113:Z113"/>
    <mergeCell ref="AA113:AD113"/>
    <mergeCell ref="AE113:AH113"/>
    <mergeCell ref="AI113:AN113"/>
    <mergeCell ref="AO110:AQ110"/>
    <mergeCell ref="AR110:AT110"/>
    <mergeCell ref="AU110:AW110"/>
    <mergeCell ref="AX110:AY110"/>
    <mergeCell ref="BR110:CE110"/>
    <mergeCell ref="B110:C110"/>
    <mergeCell ref="D110:H110"/>
    <mergeCell ref="I110:P110"/>
    <mergeCell ref="Q110:Z110"/>
    <mergeCell ref="AA110:AD110"/>
    <mergeCell ref="AE110:AH110"/>
    <mergeCell ref="AI110:AN110"/>
    <mergeCell ref="AO111:AQ111"/>
    <mergeCell ref="AR111:AT111"/>
    <mergeCell ref="AU111:AW111"/>
    <mergeCell ref="AX111:AY111"/>
    <mergeCell ref="BR111:CE111"/>
    <mergeCell ref="B111:C111"/>
    <mergeCell ref="D111:H111"/>
    <mergeCell ref="I111:P111"/>
    <mergeCell ref="Q111:Z111"/>
    <mergeCell ref="AA111:AD111"/>
    <mergeCell ref="AE111:AH111"/>
    <mergeCell ref="AI111:AN111"/>
    <mergeCell ref="AO108:AQ108"/>
    <mergeCell ref="AR108:AT108"/>
    <mergeCell ref="AU108:AW108"/>
    <mergeCell ref="AX108:AY108"/>
    <mergeCell ref="BR108:CE108"/>
    <mergeCell ref="B108:C108"/>
    <mergeCell ref="D108:H108"/>
    <mergeCell ref="I108:P108"/>
    <mergeCell ref="Q108:Z108"/>
    <mergeCell ref="AA108:AD108"/>
    <mergeCell ref="AE108:AH108"/>
    <mergeCell ref="AI108:AN108"/>
    <mergeCell ref="AO109:AQ109"/>
    <mergeCell ref="AR109:AT109"/>
    <mergeCell ref="AU109:AW109"/>
    <mergeCell ref="AX109:AY109"/>
    <mergeCell ref="BR109:CE109"/>
    <mergeCell ref="B109:C109"/>
    <mergeCell ref="D109:H109"/>
    <mergeCell ref="I109:P109"/>
    <mergeCell ref="Q109:Z109"/>
    <mergeCell ref="AA109:AD109"/>
    <mergeCell ref="AE109:AH109"/>
    <mergeCell ref="AI109:AN109"/>
    <mergeCell ref="AO106:AQ106"/>
    <mergeCell ref="AR106:AT106"/>
    <mergeCell ref="AU106:AW106"/>
    <mergeCell ref="AX106:AY106"/>
    <mergeCell ref="BR106:CE106"/>
    <mergeCell ref="B106:C106"/>
    <mergeCell ref="D106:H106"/>
    <mergeCell ref="I106:P106"/>
    <mergeCell ref="Q106:Z106"/>
    <mergeCell ref="AA106:AD106"/>
    <mergeCell ref="AE106:AH106"/>
    <mergeCell ref="AI106:AN106"/>
    <mergeCell ref="AO107:AQ107"/>
    <mergeCell ref="AR107:AT107"/>
    <mergeCell ref="AU107:AW107"/>
    <mergeCell ref="AX107:AY107"/>
    <mergeCell ref="BR107:CE107"/>
    <mergeCell ref="B107:C107"/>
    <mergeCell ref="D107:H107"/>
    <mergeCell ref="I107:P107"/>
    <mergeCell ref="Q107:Z107"/>
    <mergeCell ref="AA107:AD107"/>
    <mergeCell ref="AE107:AH107"/>
    <mergeCell ref="AI107:AN107"/>
    <mergeCell ref="AO104:AQ104"/>
    <mergeCell ref="AR104:AT104"/>
    <mergeCell ref="AU104:AW104"/>
    <mergeCell ref="AX104:AY104"/>
    <mergeCell ref="BR104:CE104"/>
    <mergeCell ref="B104:C104"/>
    <mergeCell ref="D104:H104"/>
    <mergeCell ref="I104:P104"/>
    <mergeCell ref="Q104:Z104"/>
    <mergeCell ref="AA104:AD104"/>
    <mergeCell ref="AE104:AH104"/>
    <mergeCell ref="AI104:AN104"/>
    <mergeCell ref="AO105:AQ105"/>
    <mergeCell ref="AR105:AT105"/>
    <mergeCell ref="AU105:AW105"/>
    <mergeCell ref="AX105:AY105"/>
    <mergeCell ref="BR105:CE105"/>
    <mergeCell ref="B105:C105"/>
    <mergeCell ref="D105:H105"/>
    <mergeCell ref="I105:P105"/>
    <mergeCell ref="Q105:Z105"/>
    <mergeCell ref="AA105:AD105"/>
    <mergeCell ref="AE105:AH105"/>
    <mergeCell ref="AI105:AN105"/>
    <mergeCell ref="AO102:AQ102"/>
    <mergeCell ref="AR102:AT102"/>
    <mergeCell ref="AU102:AW102"/>
    <mergeCell ref="AX102:AY102"/>
    <mergeCell ref="BR102:CE102"/>
    <mergeCell ref="B102:C102"/>
    <mergeCell ref="D102:H102"/>
    <mergeCell ref="I102:P102"/>
    <mergeCell ref="Q102:Z102"/>
    <mergeCell ref="AA102:AD102"/>
    <mergeCell ref="AE102:AH102"/>
    <mergeCell ref="AI102:AN102"/>
    <mergeCell ref="AO103:AQ103"/>
    <mergeCell ref="AR103:AT103"/>
    <mergeCell ref="AU103:AW103"/>
    <mergeCell ref="AX103:AY103"/>
    <mergeCell ref="BR103:CE103"/>
    <mergeCell ref="B103:C103"/>
    <mergeCell ref="D103:H103"/>
    <mergeCell ref="I103:P103"/>
    <mergeCell ref="Q103:Z103"/>
    <mergeCell ref="AA103:AD103"/>
    <mergeCell ref="AE103:AH103"/>
    <mergeCell ref="AI103:AN103"/>
    <mergeCell ref="AO100:AQ100"/>
    <mergeCell ref="AR100:AT100"/>
    <mergeCell ref="AU100:AW100"/>
    <mergeCell ref="AX100:AY100"/>
    <mergeCell ref="BR100:CE100"/>
    <mergeCell ref="B100:C100"/>
    <mergeCell ref="D100:H100"/>
    <mergeCell ref="I100:P100"/>
    <mergeCell ref="Q100:Z100"/>
    <mergeCell ref="AA100:AD100"/>
    <mergeCell ref="AE100:AH100"/>
    <mergeCell ref="AI100:AN100"/>
    <mergeCell ref="AO101:AQ101"/>
    <mergeCell ref="AR101:AT101"/>
    <mergeCell ref="AU101:AW101"/>
    <mergeCell ref="AX101:AY101"/>
    <mergeCell ref="BR101:CE101"/>
    <mergeCell ref="B101:C101"/>
    <mergeCell ref="D101:H101"/>
    <mergeCell ref="I101:P101"/>
    <mergeCell ref="Q101:Z101"/>
    <mergeCell ref="AA101:AD101"/>
    <mergeCell ref="AE101:AH101"/>
    <mergeCell ref="AI101:AN101"/>
    <mergeCell ref="AO98:AQ98"/>
    <mergeCell ref="AR98:AT98"/>
    <mergeCell ref="AU98:AW98"/>
    <mergeCell ref="AX98:AY98"/>
    <mergeCell ref="BR98:CE98"/>
    <mergeCell ref="B98:C98"/>
    <mergeCell ref="D98:H98"/>
    <mergeCell ref="I98:P98"/>
    <mergeCell ref="Q98:Z98"/>
    <mergeCell ref="AA98:AD98"/>
    <mergeCell ref="AE98:AH98"/>
    <mergeCell ref="AI98:AN98"/>
    <mergeCell ref="AO99:AQ99"/>
    <mergeCell ref="AR99:AT99"/>
    <mergeCell ref="AU99:AW99"/>
    <mergeCell ref="AX99:AY99"/>
    <mergeCell ref="BR99:CE99"/>
    <mergeCell ref="B99:C99"/>
    <mergeCell ref="D99:H99"/>
    <mergeCell ref="I99:P99"/>
    <mergeCell ref="Q99:Z99"/>
    <mergeCell ref="AA99:AD99"/>
    <mergeCell ref="AE99:AH99"/>
    <mergeCell ref="AI99:AN99"/>
    <mergeCell ref="AO96:AQ96"/>
    <mergeCell ref="AR96:AT96"/>
    <mergeCell ref="AU96:AW96"/>
    <mergeCell ref="AX96:AY96"/>
    <mergeCell ref="BR96:CE96"/>
    <mergeCell ref="B96:C96"/>
    <mergeCell ref="D96:H96"/>
    <mergeCell ref="I96:P96"/>
    <mergeCell ref="Q96:Z96"/>
    <mergeCell ref="AA96:AD96"/>
    <mergeCell ref="AE96:AH96"/>
    <mergeCell ref="AI96:AN96"/>
    <mergeCell ref="AO97:AQ97"/>
    <mergeCell ref="AR97:AT97"/>
    <mergeCell ref="AU97:AW97"/>
    <mergeCell ref="AX97:AY97"/>
    <mergeCell ref="BR97:CE97"/>
    <mergeCell ref="B97:C97"/>
    <mergeCell ref="D97:H97"/>
    <mergeCell ref="I97:P97"/>
    <mergeCell ref="Q97:Z97"/>
    <mergeCell ref="AA97:AD97"/>
    <mergeCell ref="AE97:AH97"/>
    <mergeCell ref="AI97:AN97"/>
    <mergeCell ref="AO94:AQ94"/>
    <mergeCell ref="AR94:AT94"/>
    <mergeCell ref="AU94:AW94"/>
    <mergeCell ref="AX94:AY94"/>
    <mergeCell ref="BR94:CE94"/>
    <mergeCell ref="B94:C94"/>
    <mergeCell ref="D94:H94"/>
    <mergeCell ref="I94:P94"/>
    <mergeCell ref="Q94:Z94"/>
    <mergeCell ref="AA94:AD94"/>
    <mergeCell ref="AE94:AH94"/>
    <mergeCell ref="AI94:AN94"/>
    <mergeCell ref="AO95:AQ95"/>
    <mergeCell ref="AR95:AT95"/>
    <mergeCell ref="AU95:AW95"/>
    <mergeCell ref="AX95:AY95"/>
    <mergeCell ref="BR95:CE95"/>
    <mergeCell ref="B95:C95"/>
    <mergeCell ref="D95:H95"/>
    <mergeCell ref="I95:P95"/>
    <mergeCell ref="Q95:Z95"/>
    <mergeCell ref="AA95:AD95"/>
    <mergeCell ref="AE95:AH95"/>
    <mergeCell ref="AI95:AN95"/>
    <mergeCell ref="AO92:AQ92"/>
    <mergeCell ref="AR92:AT92"/>
    <mergeCell ref="AU92:AW92"/>
    <mergeCell ref="AX92:AY92"/>
    <mergeCell ref="BR92:CE92"/>
    <mergeCell ref="B92:C92"/>
    <mergeCell ref="D92:H92"/>
    <mergeCell ref="I92:P92"/>
    <mergeCell ref="Q92:Z92"/>
    <mergeCell ref="AA92:AD92"/>
    <mergeCell ref="AE92:AH92"/>
    <mergeCell ref="AI92:AN92"/>
    <mergeCell ref="AO93:AQ93"/>
    <mergeCell ref="AR93:AT93"/>
    <mergeCell ref="AU93:AW93"/>
    <mergeCell ref="AX93:AY93"/>
    <mergeCell ref="BR93:CE93"/>
    <mergeCell ref="B93:C93"/>
    <mergeCell ref="D93:H93"/>
    <mergeCell ref="I93:P93"/>
    <mergeCell ref="Q93:Z93"/>
    <mergeCell ref="AA93:AD93"/>
    <mergeCell ref="AE93:AH93"/>
    <mergeCell ref="AI93:AN93"/>
    <mergeCell ref="AO90:AQ90"/>
    <mergeCell ref="AR90:AT90"/>
    <mergeCell ref="AU90:AW90"/>
    <mergeCell ref="AX90:AY90"/>
    <mergeCell ref="BR90:CE90"/>
    <mergeCell ref="B90:C90"/>
    <mergeCell ref="D90:H90"/>
    <mergeCell ref="I90:P90"/>
    <mergeCell ref="Q90:Z90"/>
    <mergeCell ref="AA90:AD90"/>
    <mergeCell ref="AE90:AH90"/>
    <mergeCell ref="AI90:AN90"/>
    <mergeCell ref="AO91:AQ91"/>
    <mergeCell ref="AR91:AT91"/>
    <mergeCell ref="AU91:AW91"/>
    <mergeCell ref="AX91:AY91"/>
    <mergeCell ref="BR91:CE91"/>
    <mergeCell ref="B91:C91"/>
    <mergeCell ref="D91:H91"/>
    <mergeCell ref="I91:P91"/>
    <mergeCell ref="Q91:Z91"/>
    <mergeCell ref="AA91:AD91"/>
    <mergeCell ref="AE91:AH91"/>
    <mergeCell ref="AI91:AN91"/>
    <mergeCell ref="AO88:AQ88"/>
    <mergeCell ref="AR88:AT88"/>
    <mergeCell ref="AU88:AW88"/>
    <mergeCell ref="AX88:AY88"/>
    <mergeCell ref="BR88:CE88"/>
    <mergeCell ref="B88:C88"/>
    <mergeCell ref="D88:H88"/>
    <mergeCell ref="I88:P88"/>
    <mergeCell ref="Q88:Z88"/>
    <mergeCell ref="AA88:AD88"/>
    <mergeCell ref="AE88:AH88"/>
    <mergeCell ref="AI88:AN88"/>
    <mergeCell ref="AO89:AQ89"/>
    <mergeCell ref="AR89:AT89"/>
    <mergeCell ref="AU89:AW89"/>
    <mergeCell ref="AX89:AY89"/>
    <mergeCell ref="BR89:CE89"/>
    <mergeCell ref="B89:C89"/>
    <mergeCell ref="D89:H89"/>
    <mergeCell ref="I89:P89"/>
    <mergeCell ref="Q89:Z89"/>
    <mergeCell ref="AA89:AD89"/>
    <mergeCell ref="AE89:AH89"/>
    <mergeCell ref="AI89:AN89"/>
    <mergeCell ref="AO86:AQ86"/>
    <mergeCell ref="AR86:AT86"/>
    <mergeCell ref="AU86:AW86"/>
    <mergeCell ref="AX86:AY86"/>
    <mergeCell ref="BR86:CE86"/>
    <mergeCell ref="B86:C86"/>
    <mergeCell ref="D86:H86"/>
    <mergeCell ref="I86:P86"/>
    <mergeCell ref="Q86:Z86"/>
    <mergeCell ref="AA86:AD86"/>
    <mergeCell ref="AE86:AH86"/>
    <mergeCell ref="AI86:AN86"/>
    <mergeCell ref="AO87:AQ87"/>
    <mergeCell ref="AR87:AT87"/>
    <mergeCell ref="AU87:AW87"/>
    <mergeCell ref="AX87:AY87"/>
    <mergeCell ref="BR87:CE87"/>
    <mergeCell ref="B87:C87"/>
    <mergeCell ref="D87:H87"/>
    <mergeCell ref="I87:P87"/>
    <mergeCell ref="Q87:Z87"/>
    <mergeCell ref="AA87:AD87"/>
    <mergeCell ref="AE87:AH87"/>
    <mergeCell ref="AI87:AN87"/>
    <mergeCell ref="AO84:AQ84"/>
    <mergeCell ref="AR84:AT84"/>
    <mergeCell ref="AU84:AW84"/>
    <mergeCell ref="AX84:AY84"/>
    <mergeCell ref="BR84:CE84"/>
    <mergeCell ref="B84:C84"/>
    <mergeCell ref="D84:H84"/>
    <mergeCell ref="I84:P84"/>
    <mergeCell ref="Q84:Z84"/>
    <mergeCell ref="AA84:AD84"/>
    <mergeCell ref="AE84:AH84"/>
    <mergeCell ref="AI84:AN84"/>
    <mergeCell ref="AO85:AQ85"/>
    <mergeCell ref="AR85:AT85"/>
    <mergeCell ref="AU85:AW85"/>
    <mergeCell ref="AX85:AY85"/>
    <mergeCell ref="BR85:CE85"/>
    <mergeCell ref="B85:C85"/>
    <mergeCell ref="D85:H85"/>
    <mergeCell ref="I85:P85"/>
    <mergeCell ref="Q85:Z85"/>
    <mergeCell ref="AA85:AD85"/>
    <mergeCell ref="AE85:AH85"/>
    <mergeCell ref="AI85:AN85"/>
    <mergeCell ref="AO82:AQ82"/>
    <mergeCell ref="AR82:AT82"/>
    <mergeCell ref="AU82:AW82"/>
    <mergeCell ref="AX82:AY82"/>
    <mergeCell ref="BR82:CE82"/>
    <mergeCell ref="B82:C82"/>
    <mergeCell ref="D82:H82"/>
    <mergeCell ref="I82:P82"/>
    <mergeCell ref="Q82:Z82"/>
    <mergeCell ref="AA82:AD82"/>
    <mergeCell ref="AE82:AH82"/>
    <mergeCell ref="AI82:AN82"/>
    <mergeCell ref="AO83:AQ83"/>
    <mergeCell ref="AR83:AT83"/>
    <mergeCell ref="AU83:AW83"/>
    <mergeCell ref="AX83:AY83"/>
    <mergeCell ref="BR83:CE83"/>
    <mergeCell ref="B83:C83"/>
    <mergeCell ref="D83:H83"/>
    <mergeCell ref="I83:P83"/>
    <mergeCell ref="Q83:Z83"/>
    <mergeCell ref="AA83:AD83"/>
    <mergeCell ref="AE83:AH83"/>
    <mergeCell ref="AI83:AN83"/>
    <mergeCell ref="AO80:AQ80"/>
    <mergeCell ref="AR80:AT80"/>
    <mergeCell ref="AU80:AW80"/>
    <mergeCell ref="AX80:AY80"/>
    <mergeCell ref="BR80:CE80"/>
    <mergeCell ref="B80:C80"/>
    <mergeCell ref="D80:H80"/>
    <mergeCell ref="I80:P80"/>
    <mergeCell ref="Q80:Z80"/>
    <mergeCell ref="AA80:AD80"/>
    <mergeCell ref="AE80:AH80"/>
    <mergeCell ref="AI80:AN80"/>
    <mergeCell ref="AO81:AQ81"/>
    <mergeCell ref="AR81:AT81"/>
    <mergeCell ref="AU81:AW81"/>
    <mergeCell ref="AX81:AY81"/>
    <mergeCell ref="BR81:CE81"/>
    <mergeCell ref="B81:C81"/>
    <mergeCell ref="D81:H81"/>
    <mergeCell ref="I81:P81"/>
    <mergeCell ref="Q81:Z81"/>
    <mergeCell ref="AA81:AD81"/>
    <mergeCell ref="AE81:AH81"/>
    <mergeCell ref="AI81:AN81"/>
    <mergeCell ref="AO78:AQ78"/>
    <mergeCell ref="AR78:AT78"/>
    <mergeCell ref="AU78:AW78"/>
    <mergeCell ref="AX78:AY78"/>
    <mergeCell ref="BR78:CE78"/>
    <mergeCell ref="B78:C78"/>
    <mergeCell ref="D78:H78"/>
    <mergeCell ref="I78:P78"/>
    <mergeCell ref="Q78:Z78"/>
    <mergeCell ref="AA78:AD78"/>
    <mergeCell ref="AE78:AH78"/>
    <mergeCell ref="AI78:AN78"/>
    <mergeCell ref="AO79:AQ79"/>
    <mergeCell ref="AR79:AT79"/>
    <mergeCell ref="AU79:AW79"/>
    <mergeCell ref="AX79:AY79"/>
    <mergeCell ref="BR79:CE79"/>
    <mergeCell ref="B79:C79"/>
    <mergeCell ref="D79:H79"/>
    <mergeCell ref="I79:P79"/>
    <mergeCell ref="Q79:Z79"/>
    <mergeCell ref="AA79:AD79"/>
    <mergeCell ref="AE79:AH79"/>
    <mergeCell ref="AI79:AN79"/>
    <mergeCell ref="AO76:AQ76"/>
    <mergeCell ref="AR76:AT76"/>
    <mergeCell ref="AU76:AW76"/>
    <mergeCell ref="AX76:AY76"/>
    <mergeCell ref="BR76:CE76"/>
    <mergeCell ref="B76:C76"/>
    <mergeCell ref="D76:H76"/>
    <mergeCell ref="I76:P76"/>
    <mergeCell ref="Q76:Z76"/>
    <mergeCell ref="AA76:AD76"/>
    <mergeCell ref="AE76:AH76"/>
    <mergeCell ref="AI76:AN76"/>
    <mergeCell ref="AO77:AQ77"/>
    <mergeCell ref="AR77:AT77"/>
    <mergeCell ref="AU77:AW77"/>
    <mergeCell ref="AX77:AY77"/>
    <mergeCell ref="BR77:CE77"/>
    <mergeCell ref="B77:C77"/>
    <mergeCell ref="D77:H77"/>
    <mergeCell ref="I77:P77"/>
    <mergeCell ref="Q77:Z77"/>
    <mergeCell ref="AA77:AD77"/>
    <mergeCell ref="AE77:AH77"/>
    <mergeCell ref="AI77:AN77"/>
    <mergeCell ref="AO74:AQ74"/>
    <mergeCell ref="AR74:AT74"/>
    <mergeCell ref="AU74:AW74"/>
    <mergeCell ref="AX74:AY74"/>
    <mergeCell ref="BR74:CE74"/>
    <mergeCell ref="B74:C74"/>
    <mergeCell ref="D74:H74"/>
    <mergeCell ref="I74:P74"/>
    <mergeCell ref="Q74:Z74"/>
    <mergeCell ref="AA74:AD74"/>
    <mergeCell ref="AE74:AH74"/>
    <mergeCell ref="AI74:AN74"/>
    <mergeCell ref="AO75:AQ75"/>
    <mergeCell ref="AR75:AT75"/>
    <mergeCell ref="AU75:AW75"/>
    <mergeCell ref="AX75:AY75"/>
    <mergeCell ref="BR75:CE75"/>
    <mergeCell ref="B75:C75"/>
    <mergeCell ref="D75:H75"/>
    <mergeCell ref="I75:P75"/>
    <mergeCell ref="Q75:Z75"/>
    <mergeCell ref="AA75:AD75"/>
    <mergeCell ref="AE75:AH75"/>
    <mergeCell ref="AI75:AN75"/>
    <mergeCell ref="AO72:AQ72"/>
    <mergeCell ref="AR72:AT72"/>
    <mergeCell ref="AU72:AW72"/>
    <mergeCell ref="AX72:AY72"/>
    <mergeCell ref="BR72:CE72"/>
    <mergeCell ref="B72:C72"/>
    <mergeCell ref="D72:H72"/>
    <mergeCell ref="I72:P72"/>
    <mergeCell ref="Q72:Z72"/>
    <mergeCell ref="AA72:AD72"/>
    <mergeCell ref="AE72:AH72"/>
    <mergeCell ref="AI72:AN72"/>
    <mergeCell ref="AO73:AQ73"/>
    <mergeCell ref="AR73:AT73"/>
    <mergeCell ref="AU73:AW73"/>
    <mergeCell ref="AX73:AY73"/>
    <mergeCell ref="BR73:CE73"/>
    <mergeCell ref="B73:C73"/>
    <mergeCell ref="D73:H73"/>
    <mergeCell ref="I73:P73"/>
    <mergeCell ref="Q73:Z73"/>
    <mergeCell ref="AA73:AD73"/>
    <mergeCell ref="AE73:AH73"/>
    <mergeCell ref="AI73:AN73"/>
    <mergeCell ref="AO70:AQ70"/>
    <mergeCell ref="AR70:AT70"/>
    <mergeCell ref="AU70:AW70"/>
    <mergeCell ref="AX70:AY70"/>
    <mergeCell ref="BR70:CE70"/>
    <mergeCell ref="B70:C70"/>
    <mergeCell ref="D70:H70"/>
    <mergeCell ref="I70:P70"/>
    <mergeCell ref="Q70:Z70"/>
    <mergeCell ref="AA70:AD70"/>
    <mergeCell ref="AE70:AH70"/>
    <mergeCell ref="AI70:AN70"/>
    <mergeCell ref="AO71:AQ71"/>
    <mergeCell ref="AR71:AT71"/>
    <mergeCell ref="AU71:AW71"/>
    <mergeCell ref="AX71:AY71"/>
    <mergeCell ref="BR71:CE71"/>
    <mergeCell ref="B71:C71"/>
    <mergeCell ref="D71:H71"/>
    <mergeCell ref="I71:P71"/>
    <mergeCell ref="Q71:Z71"/>
    <mergeCell ref="AA71:AD71"/>
    <mergeCell ref="AE71:AH71"/>
    <mergeCell ref="AI71:AN71"/>
    <mergeCell ref="AO68:AQ68"/>
    <mergeCell ref="AR68:AT68"/>
    <mergeCell ref="AU68:AW68"/>
    <mergeCell ref="AX68:AY68"/>
    <mergeCell ref="BR68:CE68"/>
    <mergeCell ref="B68:C68"/>
    <mergeCell ref="D68:H68"/>
    <mergeCell ref="I68:P68"/>
    <mergeCell ref="Q68:Z68"/>
    <mergeCell ref="AA68:AD68"/>
    <mergeCell ref="AE68:AH68"/>
    <mergeCell ref="AI68:AN68"/>
    <mergeCell ref="AO69:AQ69"/>
    <mergeCell ref="AR69:AT69"/>
    <mergeCell ref="AU69:AW69"/>
    <mergeCell ref="AX69:AY69"/>
    <mergeCell ref="BR69:CE69"/>
    <mergeCell ref="B69:C69"/>
    <mergeCell ref="D69:H69"/>
    <mergeCell ref="I69:P69"/>
    <mergeCell ref="Q69:Z69"/>
    <mergeCell ref="AA69:AD69"/>
    <mergeCell ref="AE69:AH69"/>
    <mergeCell ref="AI69:AN69"/>
    <mergeCell ref="AO66:AQ66"/>
    <mergeCell ref="AR66:AT66"/>
    <mergeCell ref="AU66:AW66"/>
    <mergeCell ref="AX66:AY66"/>
    <mergeCell ref="BR66:CE66"/>
    <mergeCell ref="B66:C66"/>
    <mergeCell ref="D66:H66"/>
    <mergeCell ref="I66:P66"/>
    <mergeCell ref="Q66:Z66"/>
    <mergeCell ref="AA66:AD66"/>
    <mergeCell ref="AE66:AH66"/>
    <mergeCell ref="AI66:AN66"/>
    <mergeCell ref="AO67:AQ67"/>
    <mergeCell ref="AR67:AT67"/>
    <mergeCell ref="AU67:AW67"/>
    <mergeCell ref="AX67:AY67"/>
    <mergeCell ref="BR67:CE67"/>
    <mergeCell ref="B67:C67"/>
    <mergeCell ref="D67:H67"/>
    <mergeCell ref="I67:P67"/>
    <mergeCell ref="Q67:Z67"/>
    <mergeCell ref="AA67:AD67"/>
    <mergeCell ref="AE67:AH67"/>
    <mergeCell ref="AI67:AN67"/>
    <mergeCell ref="AO64:AQ64"/>
    <mergeCell ref="AR64:AT64"/>
    <mergeCell ref="AU64:AW64"/>
    <mergeCell ref="AX64:AY64"/>
    <mergeCell ref="BR64:CE64"/>
    <mergeCell ref="B64:C64"/>
    <mergeCell ref="D64:H64"/>
    <mergeCell ref="I64:P64"/>
    <mergeCell ref="Q64:Z64"/>
    <mergeCell ref="AA64:AD64"/>
    <mergeCell ref="AE64:AH64"/>
    <mergeCell ref="AI64:AN64"/>
    <mergeCell ref="AO65:AQ65"/>
    <mergeCell ref="AR65:AT65"/>
    <mergeCell ref="AU65:AW65"/>
    <mergeCell ref="AX65:AY65"/>
    <mergeCell ref="BR65:CE65"/>
    <mergeCell ref="B65:C65"/>
    <mergeCell ref="D65:H65"/>
    <mergeCell ref="I65:P65"/>
    <mergeCell ref="Q65:Z65"/>
    <mergeCell ref="AA65:AD65"/>
    <mergeCell ref="AE65:AH65"/>
    <mergeCell ref="AI65:AN65"/>
    <mergeCell ref="AO62:AQ62"/>
    <mergeCell ref="AR62:AT62"/>
    <mergeCell ref="AU62:AW62"/>
    <mergeCell ref="AX62:AY62"/>
    <mergeCell ref="BR62:CE62"/>
    <mergeCell ref="B62:C62"/>
    <mergeCell ref="D62:H62"/>
    <mergeCell ref="I62:P62"/>
    <mergeCell ref="Q62:Z62"/>
    <mergeCell ref="AA62:AD62"/>
    <mergeCell ref="AE62:AH62"/>
    <mergeCell ref="AI62:AN62"/>
    <mergeCell ref="AO63:AQ63"/>
    <mergeCell ref="AR63:AT63"/>
    <mergeCell ref="AU63:AW63"/>
    <mergeCell ref="AX63:AY63"/>
    <mergeCell ref="BR63:CE63"/>
    <mergeCell ref="B63:C63"/>
    <mergeCell ref="D63:H63"/>
    <mergeCell ref="I63:P63"/>
    <mergeCell ref="Q63:Z63"/>
    <mergeCell ref="AA63:AD63"/>
    <mergeCell ref="AE63:AH63"/>
    <mergeCell ref="AI63:AN63"/>
    <mergeCell ref="AO60:AQ60"/>
    <mergeCell ref="AR60:AT60"/>
    <mergeCell ref="AU60:AW60"/>
    <mergeCell ref="AX60:AY60"/>
    <mergeCell ref="BR60:CE60"/>
    <mergeCell ref="B60:C60"/>
    <mergeCell ref="D60:H60"/>
    <mergeCell ref="I60:P60"/>
    <mergeCell ref="Q60:Z60"/>
    <mergeCell ref="AA60:AD60"/>
    <mergeCell ref="AE60:AH60"/>
    <mergeCell ref="AI60:AN60"/>
    <mergeCell ref="AO61:AQ61"/>
    <mergeCell ref="AR61:AT61"/>
    <mergeCell ref="AU61:AW61"/>
    <mergeCell ref="AX61:AY61"/>
    <mergeCell ref="BR61:CE61"/>
    <mergeCell ref="B61:C61"/>
    <mergeCell ref="D61:H61"/>
    <mergeCell ref="I61:P61"/>
    <mergeCell ref="Q61:Z61"/>
    <mergeCell ref="AA61:AD61"/>
    <mergeCell ref="AE61:AH61"/>
    <mergeCell ref="AI61:AN61"/>
    <mergeCell ref="AO58:AQ58"/>
    <mergeCell ref="AR58:AT58"/>
    <mergeCell ref="AU58:AW58"/>
    <mergeCell ref="AX58:AY58"/>
    <mergeCell ref="BR58:CE58"/>
    <mergeCell ref="B58:C58"/>
    <mergeCell ref="D58:H58"/>
    <mergeCell ref="I58:P58"/>
    <mergeCell ref="Q58:Z58"/>
    <mergeCell ref="AA58:AD58"/>
    <mergeCell ref="AE58:AH58"/>
    <mergeCell ref="AI58:AN58"/>
    <mergeCell ref="AO59:AQ59"/>
    <mergeCell ref="AR59:AT59"/>
    <mergeCell ref="AU59:AW59"/>
    <mergeCell ref="AX59:AY59"/>
    <mergeCell ref="BR59:CE59"/>
    <mergeCell ref="B59:C59"/>
    <mergeCell ref="D59:H59"/>
    <mergeCell ref="I59:P59"/>
    <mergeCell ref="Q59:Z59"/>
    <mergeCell ref="AA59:AD59"/>
    <mergeCell ref="AE59:AH59"/>
    <mergeCell ref="AI59:AN59"/>
    <mergeCell ref="AO56:AQ56"/>
    <mergeCell ref="AR56:AT56"/>
    <mergeCell ref="AU56:AW56"/>
    <mergeCell ref="AX56:AY56"/>
    <mergeCell ref="BR56:CE56"/>
    <mergeCell ref="B56:C56"/>
    <mergeCell ref="D56:H56"/>
    <mergeCell ref="I56:P56"/>
    <mergeCell ref="Q56:Z56"/>
    <mergeCell ref="AA56:AD56"/>
    <mergeCell ref="AE56:AH56"/>
    <mergeCell ref="AI56:AN56"/>
    <mergeCell ref="AO57:AQ57"/>
    <mergeCell ref="AR57:AT57"/>
    <mergeCell ref="AU57:AW57"/>
    <mergeCell ref="AX57:AY57"/>
    <mergeCell ref="BR57:CE57"/>
    <mergeCell ref="B57:C57"/>
    <mergeCell ref="D57:H57"/>
    <mergeCell ref="I57:P57"/>
    <mergeCell ref="Q57:Z57"/>
    <mergeCell ref="AA57:AD57"/>
    <mergeCell ref="AE57:AH57"/>
    <mergeCell ref="AI57:AN57"/>
    <mergeCell ref="AO54:AQ54"/>
    <mergeCell ref="AR54:AT54"/>
    <mergeCell ref="AU54:AW54"/>
    <mergeCell ref="AX54:AY54"/>
    <mergeCell ref="BR54:CE54"/>
    <mergeCell ref="B54:C54"/>
    <mergeCell ref="D54:H54"/>
    <mergeCell ref="I54:P54"/>
    <mergeCell ref="Q54:Z54"/>
    <mergeCell ref="AA54:AD54"/>
    <mergeCell ref="AE54:AH54"/>
    <mergeCell ref="AI54:AN54"/>
    <mergeCell ref="AO55:AQ55"/>
    <mergeCell ref="AR55:AT55"/>
    <mergeCell ref="AU55:AW55"/>
    <mergeCell ref="AX55:AY55"/>
    <mergeCell ref="BR55:CE55"/>
    <mergeCell ref="B55:C55"/>
    <mergeCell ref="D55:H55"/>
    <mergeCell ref="I55:P55"/>
    <mergeCell ref="Q55:Z55"/>
    <mergeCell ref="AA55:AD55"/>
    <mergeCell ref="AE55:AH55"/>
    <mergeCell ref="AI55:AN55"/>
    <mergeCell ref="AO52:AQ52"/>
    <mergeCell ref="AR52:AT52"/>
    <mergeCell ref="AU52:AW52"/>
    <mergeCell ref="AX52:AY52"/>
    <mergeCell ref="BR52:CE52"/>
    <mergeCell ref="B52:C52"/>
    <mergeCell ref="D52:H52"/>
    <mergeCell ref="I52:P52"/>
    <mergeCell ref="Q52:Z52"/>
    <mergeCell ref="AA52:AD52"/>
    <mergeCell ref="AE52:AH52"/>
    <mergeCell ref="AI52:AN52"/>
    <mergeCell ref="AO53:AQ53"/>
    <mergeCell ref="AR53:AT53"/>
    <mergeCell ref="AU53:AW53"/>
    <mergeCell ref="AX53:AY53"/>
    <mergeCell ref="BR53:CE53"/>
    <mergeCell ref="B53:C53"/>
    <mergeCell ref="D53:H53"/>
    <mergeCell ref="I53:P53"/>
    <mergeCell ref="Q53:Z53"/>
    <mergeCell ref="AA53:AD53"/>
    <mergeCell ref="AE53:AH53"/>
    <mergeCell ref="AI53:AN53"/>
    <mergeCell ref="AO50:AQ50"/>
    <mergeCell ref="AR50:AT50"/>
    <mergeCell ref="AU50:AW50"/>
    <mergeCell ref="AX50:AY50"/>
    <mergeCell ref="BR50:CE50"/>
    <mergeCell ref="B50:C50"/>
    <mergeCell ref="D50:H50"/>
    <mergeCell ref="I50:P50"/>
    <mergeCell ref="Q50:Z50"/>
    <mergeCell ref="AA50:AD50"/>
    <mergeCell ref="AE50:AH50"/>
    <mergeCell ref="AI50:AN50"/>
    <mergeCell ref="AO51:AQ51"/>
    <mergeCell ref="AR51:AT51"/>
    <mergeCell ref="AU51:AW51"/>
    <mergeCell ref="AX51:AY51"/>
    <mergeCell ref="BR51:CE51"/>
    <mergeCell ref="B51:C51"/>
    <mergeCell ref="D51:H51"/>
    <mergeCell ref="I51:P51"/>
    <mergeCell ref="Q51:Z51"/>
    <mergeCell ref="AA51:AD51"/>
    <mergeCell ref="AE51:AH51"/>
    <mergeCell ref="AI51:AN51"/>
    <mergeCell ref="AO48:AQ48"/>
    <mergeCell ref="AR48:AT48"/>
    <mergeCell ref="AU48:AW48"/>
    <mergeCell ref="AX48:AY48"/>
    <mergeCell ref="BR48:CE48"/>
    <mergeCell ref="B48:C48"/>
    <mergeCell ref="D48:H48"/>
    <mergeCell ref="I48:P48"/>
    <mergeCell ref="Q48:Z48"/>
    <mergeCell ref="AA48:AD48"/>
    <mergeCell ref="AE48:AH48"/>
    <mergeCell ref="AI48:AN48"/>
    <mergeCell ref="AO49:AQ49"/>
    <mergeCell ref="AR49:AT49"/>
    <mergeCell ref="AU49:AW49"/>
    <mergeCell ref="AX49:AY49"/>
    <mergeCell ref="BR49:CE49"/>
    <mergeCell ref="B49:C49"/>
    <mergeCell ref="D49:H49"/>
    <mergeCell ref="I49:P49"/>
    <mergeCell ref="Q49:Z49"/>
    <mergeCell ref="AA49:AD49"/>
    <mergeCell ref="AE49:AH49"/>
    <mergeCell ref="AI49:AN49"/>
    <mergeCell ref="AO46:AQ46"/>
    <mergeCell ref="AR46:AT46"/>
    <mergeCell ref="AU46:AW46"/>
    <mergeCell ref="AX46:AY46"/>
    <mergeCell ref="BR46:CE46"/>
    <mergeCell ref="B46:C46"/>
    <mergeCell ref="D46:H46"/>
    <mergeCell ref="I46:P46"/>
    <mergeCell ref="Q46:Z46"/>
    <mergeCell ref="AA46:AD46"/>
    <mergeCell ref="AE46:AH46"/>
    <mergeCell ref="AI46:AN46"/>
    <mergeCell ref="AO47:AQ47"/>
    <mergeCell ref="AR47:AT47"/>
    <mergeCell ref="AU47:AW47"/>
    <mergeCell ref="AX47:AY47"/>
    <mergeCell ref="BR47:CE47"/>
    <mergeCell ref="B47:C47"/>
    <mergeCell ref="D47:H47"/>
    <mergeCell ref="I47:P47"/>
    <mergeCell ref="Q47:Z47"/>
    <mergeCell ref="AA47:AD47"/>
    <mergeCell ref="AE47:AH47"/>
    <mergeCell ref="AI47:AN47"/>
    <mergeCell ref="AO44:AQ44"/>
    <mergeCell ref="AR44:AT44"/>
    <mergeCell ref="AU44:AW44"/>
    <mergeCell ref="AX44:AY44"/>
    <mergeCell ref="BR44:CE44"/>
    <mergeCell ref="B44:C44"/>
    <mergeCell ref="D44:H44"/>
    <mergeCell ref="I44:P44"/>
    <mergeCell ref="Q44:Z44"/>
    <mergeCell ref="AA44:AD44"/>
    <mergeCell ref="AE44:AH44"/>
    <mergeCell ref="AI44:AN44"/>
    <mergeCell ref="AO45:AQ45"/>
    <mergeCell ref="AR45:AT45"/>
    <mergeCell ref="AU45:AW45"/>
    <mergeCell ref="AX45:AY45"/>
    <mergeCell ref="BR45:CE45"/>
    <mergeCell ref="B45:C45"/>
    <mergeCell ref="D45:H45"/>
    <mergeCell ref="I45:P45"/>
    <mergeCell ref="Q45:Z45"/>
    <mergeCell ref="AA45:AD45"/>
    <mergeCell ref="AE45:AH45"/>
    <mergeCell ref="AI45:AN45"/>
    <mergeCell ref="AO42:AQ42"/>
    <mergeCell ref="AR42:AT42"/>
    <mergeCell ref="AU42:AW42"/>
    <mergeCell ref="AX42:AY42"/>
    <mergeCell ref="BR42:CE42"/>
    <mergeCell ref="B42:C42"/>
    <mergeCell ref="D42:H42"/>
    <mergeCell ref="I42:P42"/>
    <mergeCell ref="Q42:Z42"/>
    <mergeCell ref="AA42:AD42"/>
    <mergeCell ref="AE42:AH42"/>
    <mergeCell ref="AI42:AN42"/>
    <mergeCell ref="AO43:AQ43"/>
    <mergeCell ref="AR43:AT43"/>
    <mergeCell ref="AU43:AW43"/>
    <mergeCell ref="AX43:AY43"/>
    <mergeCell ref="BR43:CE43"/>
    <mergeCell ref="B43:C43"/>
    <mergeCell ref="D43:H43"/>
    <mergeCell ref="I43:P43"/>
    <mergeCell ref="Q43:Z43"/>
    <mergeCell ref="AA43:AD43"/>
    <mergeCell ref="AE43:AH43"/>
    <mergeCell ref="AI43:AN43"/>
    <mergeCell ref="AO40:AQ40"/>
    <mergeCell ref="AR40:AT40"/>
    <mergeCell ref="AU40:AW40"/>
    <mergeCell ref="AX40:AY40"/>
    <mergeCell ref="BR40:CE40"/>
    <mergeCell ref="B40:C40"/>
    <mergeCell ref="D40:H40"/>
    <mergeCell ref="I40:P40"/>
    <mergeCell ref="Q40:Z40"/>
    <mergeCell ref="AA40:AD40"/>
    <mergeCell ref="AE40:AH40"/>
    <mergeCell ref="AI40:AN40"/>
    <mergeCell ref="AO41:AQ41"/>
    <mergeCell ref="AR41:AT41"/>
    <mergeCell ref="AU41:AW41"/>
    <mergeCell ref="AX41:AY41"/>
    <mergeCell ref="BR41:CE41"/>
    <mergeCell ref="B41:C41"/>
    <mergeCell ref="D41:H41"/>
    <mergeCell ref="I41:P41"/>
    <mergeCell ref="Q41:Z41"/>
    <mergeCell ref="AA41:AD41"/>
    <mergeCell ref="AE41:AH41"/>
    <mergeCell ref="AI41:AN41"/>
    <mergeCell ref="AO38:AQ38"/>
    <mergeCell ref="AR38:AT38"/>
    <mergeCell ref="AU38:AW38"/>
    <mergeCell ref="AX38:AY38"/>
    <mergeCell ref="BR38:CE38"/>
    <mergeCell ref="B38:C38"/>
    <mergeCell ref="D38:H38"/>
    <mergeCell ref="I38:P38"/>
    <mergeCell ref="Q38:Z38"/>
    <mergeCell ref="AA38:AD38"/>
    <mergeCell ref="AE38:AH38"/>
    <mergeCell ref="AI38:AN38"/>
    <mergeCell ref="AO39:AQ39"/>
    <mergeCell ref="AR39:AT39"/>
    <mergeCell ref="AU39:AW39"/>
    <mergeCell ref="AX39:AY39"/>
    <mergeCell ref="BR39:CE39"/>
    <mergeCell ref="B39:C39"/>
    <mergeCell ref="D39:H39"/>
    <mergeCell ref="I39:P39"/>
    <mergeCell ref="Q39:Z39"/>
    <mergeCell ref="AA39:AD39"/>
    <mergeCell ref="AE39:AH39"/>
    <mergeCell ref="AI39:AN39"/>
    <mergeCell ref="AO36:AQ36"/>
    <mergeCell ref="AR36:AT36"/>
    <mergeCell ref="AU36:AW36"/>
    <mergeCell ref="AX36:AY36"/>
    <mergeCell ref="BR36:CE36"/>
    <mergeCell ref="B36:C36"/>
    <mergeCell ref="D36:H36"/>
    <mergeCell ref="I36:P36"/>
    <mergeCell ref="Q36:Z36"/>
    <mergeCell ref="AA36:AD36"/>
    <mergeCell ref="AE36:AH36"/>
    <mergeCell ref="AI36:AN36"/>
    <mergeCell ref="AO37:AQ37"/>
    <mergeCell ref="AR37:AT37"/>
    <mergeCell ref="AU37:AW37"/>
    <mergeCell ref="AX37:AY37"/>
    <mergeCell ref="BR37:CE37"/>
    <mergeCell ref="B37:C37"/>
    <mergeCell ref="D37:H37"/>
    <mergeCell ref="I37:P37"/>
    <mergeCell ref="Q37:Z37"/>
    <mergeCell ref="AA37:AD37"/>
    <mergeCell ref="AE37:AH37"/>
    <mergeCell ref="AI37:AN37"/>
    <mergeCell ref="AO34:AQ34"/>
    <mergeCell ref="AR34:AT34"/>
    <mergeCell ref="AU34:AW34"/>
    <mergeCell ref="AX34:AY34"/>
    <mergeCell ref="BR34:CE34"/>
    <mergeCell ref="B34:C34"/>
    <mergeCell ref="D34:H34"/>
    <mergeCell ref="I34:P34"/>
    <mergeCell ref="Q34:Z34"/>
    <mergeCell ref="AA34:AD34"/>
    <mergeCell ref="AE34:AH34"/>
    <mergeCell ref="AI34:AN34"/>
    <mergeCell ref="AO35:AQ35"/>
    <mergeCell ref="AR35:AT35"/>
    <mergeCell ref="AU35:AW35"/>
    <mergeCell ref="AX35:AY35"/>
    <mergeCell ref="BR35:CE35"/>
    <mergeCell ref="B35:C35"/>
    <mergeCell ref="D35:H35"/>
    <mergeCell ref="I35:P35"/>
    <mergeCell ref="Q35:Z35"/>
    <mergeCell ref="AA35:AD35"/>
    <mergeCell ref="AE35:AH35"/>
    <mergeCell ref="AI35:AN35"/>
    <mergeCell ref="AO32:AQ32"/>
    <mergeCell ref="AR32:AT32"/>
    <mergeCell ref="AU32:AW32"/>
    <mergeCell ref="AX32:AY32"/>
    <mergeCell ref="BR32:CE32"/>
    <mergeCell ref="B32:C32"/>
    <mergeCell ref="D32:H32"/>
    <mergeCell ref="I32:P32"/>
    <mergeCell ref="Q32:Z32"/>
    <mergeCell ref="AA32:AD32"/>
    <mergeCell ref="AE32:AH32"/>
    <mergeCell ref="AI32:AN32"/>
    <mergeCell ref="AO33:AQ33"/>
    <mergeCell ref="AR33:AT33"/>
    <mergeCell ref="AU33:AW33"/>
    <mergeCell ref="AX33:AY33"/>
    <mergeCell ref="BR33:CE33"/>
    <mergeCell ref="B33:C33"/>
    <mergeCell ref="D33:H33"/>
    <mergeCell ref="I33:P33"/>
    <mergeCell ref="Q33:Z33"/>
    <mergeCell ref="AA33:AD33"/>
    <mergeCell ref="AE33:AH33"/>
    <mergeCell ref="AI33:AN33"/>
    <mergeCell ref="AO30:AQ30"/>
    <mergeCell ref="AR30:AT30"/>
    <mergeCell ref="AU30:AW30"/>
    <mergeCell ref="AX30:AY30"/>
    <mergeCell ref="BR30:CE30"/>
    <mergeCell ref="B30:C30"/>
    <mergeCell ref="D30:H30"/>
    <mergeCell ref="I30:P30"/>
    <mergeCell ref="Q30:Z30"/>
    <mergeCell ref="AA30:AD30"/>
    <mergeCell ref="AE30:AH30"/>
    <mergeCell ref="AI30:AN30"/>
    <mergeCell ref="AO31:AQ31"/>
    <mergeCell ref="AR31:AT31"/>
    <mergeCell ref="AU31:AW31"/>
    <mergeCell ref="AX31:AY31"/>
    <mergeCell ref="BR31:CE31"/>
    <mergeCell ref="B31:C31"/>
    <mergeCell ref="D31:H31"/>
    <mergeCell ref="I31:P31"/>
    <mergeCell ref="Q31:Z31"/>
    <mergeCell ref="AA31:AD31"/>
    <mergeCell ref="AE31:AH31"/>
    <mergeCell ref="AI31:AN31"/>
    <mergeCell ref="AO28:AQ28"/>
    <mergeCell ref="AR28:AT28"/>
    <mergeCell ref="AU28:AW28"/>
    <mergeCell ref="AX28:AY28"/>
    <mergeCell ref="BR28:CE28"/>
    <mergeCell ref="B28:C28"/>
    <mergeCell ref="D28:H28"/>
    <mergeCell ref="I28:P28"/>
    <mergeCell ref="Q28:Z28"/>
    <mergeCell ref="AA28:AD28"/>
    <mergeCell ref="AE28:AH28"/>
    <mergeCell ref="AI28:AN28"/>
    <mergeCell ref="AO29:AQ29"/>
    <mergeCell ref="AR29:AT29"/>
    <mergeCell ref="AU29:AW29"/>
    <mergeCell ref="AX29:AY29"/>
    <mergeCell ref="BR29:CE29"/>
    <mergeCell ref="B29:C29"/>
    <mergeCell ref="D29:H29"/>
    <mergeCell ref="I29:P29"/>
    <mergeCell ref="Q29:Z29"/>
    <mergeCell ref="AA29:AD29"/>
    <mergeCell ref="AE29:AH29"/>
    <mergeCell ref="AI29:AN29"/>
    <mergeCell ref="AO26:AQ26"/>
    <mergeCell ref="AR26:AT26"/>
    <mergeCell ref="AU26:AW26"/>
    <mergeCell ref="AX26:AY26"/>
    <mergeCell ref="BR26:CE26"/>
    <mergeCell ref="B26:C26"/>
    <mergeCell ref="D26:H26"/>
    <mergeCell ref="I26:P26"/>
    <mergeCell ref="Q26:Z26"/>
    <mergeCell ref="AA26:AD26"/>
    <mergeCell ref="AE26:AH26"/>
    <mergeCell ref="AI26:AN26"/>
    <mergeCell ref="AO27:AQ27"/>
    <mergeCell ref="AR27:AT27"/>
    <mergeCell ref="AU27:AW27"/>
    <mergeCell ref="AX27:AY27"/>
    <mergeCell ref="BR27:CE27"/>
    <mergeCell ref="B27:C27"/>
    <mergeCell ref="D27:H27"/>
    <mergeCell ref="I27:P27"/>
    <mergeCell ref="Q27:Z27"/>
    <mergeCell ref="AA27:AD27"/>
    <mergeCell ref="AE27:AH27"/>
    <mergeCell ref="AI27:AN27"/>
    <mergeCell ref="AO24:AQ24"/>
    <mergeCell ref="AR24:AT24"/>
    <mergeCell ref="AU24:AW24"/>
    <mergeCell ref="AX24:AY24"/>
    <mergeCell ref="BR24:CE24"/>
    <mergeCell ref="B24:C24"/>
    <mergeCell ref="D24:H24"/>
    <mergeCell ref="I24:P24"/>
    <mergeCell ref="Q24:Z24"/>
    <mergeCell ref="AA24:AD24"/>
    <mergeCell ref="AE24:AH24"/>
    <mergeCell ref="AI24:AN24"/>
    <mergeCell ref="AO25:AQ25"/>
    <mergeCell ref="AR25:AT25"/>
    <mergeCell ref="AU25:AW25"/>
    <mergeCell ref="AX25:AY25"/>
    <mergeCell ref="BR25:CE25"/>
    <mergeCell ref="B25:C25"/>
    <mergeCell ref="D25:H25"/>
    <mergeCell ref="I25:P25"/>
    <mergeCell ref="Q25:Z25"/>
    <mergeCell ref="AA25:AD25"/>
    <mergeCell ref="AE25:AH25"/>
    <mergeCell ref="AI25:AN25"/>
    <mergeCell ref="AO22:AQ22"/>
    <mergeCell ref="AR22:AT22"/>
    <mergeCell ref="AU22:AW22"/>
    <mergeCell ref="AX22:AY22"/>
    <mergeCell ref="BR22:CE22"/>
    <mergeCell ref="B22:C22"/>
    <mergeCell ref="D22:H22"/>
    <mergeCell ref="I22:P22"/>
    <mergeCell ref="Q22:Z22"/>
    <mergeCell ref="AA22:AD22"/>
    <mergeCell ref="AE22:AH22"/>
    <mergeCell ref="AI22:AN22"/>
    <mergeCell ref="AO23:AQ23"/>
    <mergeCell ref="AR23:AT23"/>
    <mergeCell ref="AU23:AW23"/>
    <mergeCell ref="AX23:AY23"/>
    <mergeCell ref="BR23:CE23"/>
    <mergeCell ref="B23:C23"/>
    <mergeCell ref="D23:H23"/>
    <mergeCell ref="I23:P23"/>
    <mergeCell ref="Q23:Z23"/>
    <mergeCell ref="AA23:AD23"/>
    <mergeCell ref="AE23:AH23"/>
    <mergeCell ref="AI23:AN23"/>
    <mergeCell ref="AO20:AQ20"/>
    <mergeCell ref="AR20:AT20"/>
    <mergeCell ref="AU20:AW20"/>
    <mergeCell ref="AX20:AY20"/>
    <mergeCell ref="BR20:CE20"/>
    <mergeCell ref="B20:C20"/>
    <mergeCell ref="D20:H20"/>
    <mergeCell ref="I20:P20"/>
    <mergeCell ref="Q20:Z20"/>
    <mergeCell ref="AA20:AD20"/>
    <mergeCell ref="AE20:AH20"/>
    <mergeCell ref="AI20:AN20"/>
    <mergeCell ref="AO21:AQ21"/>
    <mergeCell ref="AR21:AT21"/>
    <mergeCell ref="AU21:AW21"/>
    <mergeCell ref="AX21:AY21"/>
    <mergeCell ref="BR21:CE21"/>
    <mergeCell ref="B21:C21"/>
    <mergeCell ref="D21:H21"/>
    <mergeCell ref="I21:P21"/>
    <mergeCell ref="Q21:Z21"/>
    <mergeCell ref="AA21:AD21"/>
    <mergeCell ref="AE21:AH21"/>
    <mergeCell ref="AI21:AN21"/>
    <mergeCell ref="AO18:AQ18"/>
    <mergeCell ref="AR18:AT18"/>
    <mergeCell ref="AU18:AW18"/>
    <mergeCell ref="AX18:AY18"/>
    <mergeCell ref="BR18:CE18"/>
    <mergeCell ref="B18:C18"/>
    <mergeCell ref="D18:H18"/>
    <mergeCell ref="I18:P18"/>
    <mergeCell ref="Q18:Z18"/>
    <mergeCell ref="AA18:AD18"/>
    <mergeCell ref="AE18:AH18"/>
    <mergeCell ref="AI18:AN18"/>
    <mergeCell ref="AO19:AQ19"/>
    <mergeCell ref="AR19:AT19"/>
    <mergeCell ref="AU19:AW19"/>
    <mergeCell ref="AX19:AY19"/>
    <mergeCell ref="BR19:CE19"/>
    <mergeCell ref="B19:C19"/>
    <mergeCell ref="D19:H19"/>
    <mergeCell ref="I19:P19"/>
    <mergeCell ref="Q19:Z19"/>
    <mergeCell ref="AA19:AD19"/>
    <mergeCell ref="AE19:AH19"/>
    <mergeCell ref="AI19:AN19"/>
    <mergeCell ref="Q15:Z15"/>
    <mergeCell ref="AA15:AD15"/>
    <mergeCell ref="AE15:AH15"/>
    <mergeCell ref="AI15:AN15"/>
    <mergeCell ref="AO16:AQ16"/>
    <mergeCell ref="AR16:AT16"/>
    <mergeCell ref="AU16:AW16"/>
    <mergeCell ref="AX16:AY16"/>
    <mergeCell ref="BR16:CE16"/>
    <mergeCell ref="B16:C16"/>
    <mergeCell ref="D16:H16"/>
    <mergeCell ref="I16:P16"/>
    <mergeCell ref="Q16:Z16"/>
    <mergeCell ref="AA16:AD16"/>
    <mergeCell ref="AE16:AH16"/>
    <mergeCell ref="AI16:AN16"/>
    <mergeCell ref="AO17:AQ17"/>
    <mergeCell ref="AR17:AT17"/>
    <mergeCell ref="AU17:AW17"/>
    <mergeCell ref="AX17:AY17"/>
    <mergeCell ref="BR17:CE17"/>
    <mergeCell ref="B17:C17"/>
    <mergeCell ref="D17:H17"/>
    <mergeCell ref="I17:P17"/>
    <mergeCell ref="Q17:Z17"/>
    <mergeCell ref="AA17:AD17"/>
    <mergeCell ref="AE17:AH17"/>
    <mergeCell ref="AI17:AN17"/>
    <mergeCell ref="AA7:AE7"/>
    <mergeCell ref="AA8:AE8"/>
    <mergeCell ref="AA9:AE9"/>
    <mergeCell ref="AF9:AQ9"/>
    <mergeCell ref="A10:AQ10"/>
    <mergeCell ref="AZ10:BH10"/>
    <mergeCell ref="BI10:BQ10"/>
    <mergeCell ref="A6:M6"/>
    <mergeCell ref="N6:Y6"/>
    <mergeCell ref="AA6:AE6"/>
    <mergeCell ref="AF6:AQ6"/>
    <mergeCell ref="N7:Y8"/>
    <mergeCell ref="AF7:AQ7"/>
    <mergeCell ref="AF8:AQ8"/>
    <mergeCell ref="A7:M8"/>
    <mergeCell ref="A9:M9"/>
    <mergeCell ref="N9:U9"/>
    <mergeCell ref="V9:Y9"/>
    <mergeCell ref="AO1:AQ1"/>
    <mergeCell ref="AR1:AT1"/>
    <mergeCell ref="AU1:AW1"/>
    <mergeCell ref="AX1:AY1"/>
    <mergeCell ref="BR1:CE1"/>
    <mergeCell ref="B1:C1"/>
    <mergeCell ref="D1:H1"/>
    <mergeCell ref="I1:P1"/>
    <mergeCell ref="Q1:Z1"/>
    <mergeCell ref="AA1:AD1"/>
    <mergeCell ref="AE1:AH1"/>
    <mergeCell ref="AI1:AN1"/>
    <mergeCell ref="A2:AQ2"/>
    <mergeCell ref="A3:AQ3"/>
    <mergeCell ref="A4:AQ4"/>
    <mergeCell ref="A5:M5"/>
    <mergeCell ref="N5:Y5"/>
    <mergeCell ref="AA5:AE5"/>
    <mergeCell ref="AF5:AQ5"/>
    <mergeCell ref="AO502:AQ502"/>
    <mergeCell ref="AR502:AT502"/>
    <mergeCell ref="AU502:AW502"/>
    <mergeCell ref="AX502:AY502"/>
    <mergeCell ref="BR502:CE502"/>
    <mergeCell ref="B502:C502"/>
    <mergeCell ref="D502:H502"/>
    <mergeCell ref="I502:P502"/>
    <mergeCell ref="Q502:Z502"/>
    <mergeCell ref="AA502:AD502"/>
    <mergeCell ref="AE502:AH502"/>
    <mergeCell ref="AI502:AN502"/>
    <mergeCell ref="AX11:AY11"/>
    <mergeCell ref="BR11:CE11"/>
    <mergeCell ref="Q11:Z11"/>
    <mergeCell ref="AA11:AD11"/>
    <mergeCell ref="AE11:AH11"/>
    <mergeCell ref="AI11:AN11"/>
    <mergeCell ref="AO11:AQ11"/>
    <mergeCell ref="AR11:AT11"/>
    <mergeCell ref="AU11:AW11"/>
    <mergeCell ref="B11:C11"/>
    <mergeCell ref="D11:H11"/>
    <mergeCell ref="I11:P11"/>
    <mergeCell ref="AO15:AQ15"/>
    <mergeCell ref="AR15:AT15"/>
    <mergeCell ref="AU15:AW15"/>
    <mergeCell ref="AX15:AY15"/>
    <mergeCell ref="BR15:CE15"/>
    <mergeCell ref="B15:C15"/>
    <mergeCell ref="D15:H15"/>
    <mergeCell ref="I15:P15"/>
    <mergeCell ref="AO500:AQ500"/>
    <mergeCell ref="AR500:AT500"/>
    <mergeCell ref="AU500:AW500"/>
    <mergeCell ref="AX500:AY500"/>
    <mergeCell ref="BR500:CE500"/>
    <mergeCell ref="B500:C500"/>
    <mergeCell ref="D500:H500"/>
    <mergeCell ref="I500:P500"/>
    <mergeCell ref="Q500:Z500"/>
    <mergeCell ref="AA500:AD500"/>
    <mergeCell ref="AE500:AH500"/>
    <mergeCell ref="AI500:AN500"/>
    <mergeCell ref="AO501:AQ501"/>
    <mergeCell ref="AR501:AT501"/>
    <mergeCell ref="AU501:AW501"/>
    <mergeCell ref="AX501:AY501"/>
    <mergeCell ref="BR501:CE501"/>
    <mergeCell ref="B501:C501"/>
    <mergeCell ref="D501:H501"/>
    <mergeCell ref="I501:P501"/>
    <mergeCell ref="Q501:Z501"/>
    <mergeCell ref="AA501:AD501"/>
    <mergeCell ref="AE501:AH501"/>
    <mergeCell ref="AI501:AN501"/>
    <mergeCell ref="AO498:AQ498"/>
    <mergeCell ref="AR498:AT498"/>
    <mergeCell ref="AU498:AW498"/>
    <mergeCell ref="AX498:AY498"/>
    <mergeCell ref="BR498:CE498"/>
    <mergeCell ref="B498:C498"/>
    <mergeCell ref="D498:H498"/>
    <mergeCell ref="I498:P498"/>
    <mergeCell ref="Q498:Z498"/>
    <mergeCell ref="AA498:AD498"/>
    <mergeCell ref="AE498:AH498"/>
    <mergeCell ref="AI498:AN498"/>
    <mergeCell ref="AO499:AQ499"/>
    <mergeCell ref="AR499:AT499"/>
    <mergeCell ref="AU499:AW499"/>
    <mergeCell ref="AX499:AY499"/>
    <mergeCell ref="BR499:CE499"/>
    <mergeCell ref="B499:C499"/>
    <mergeCell ref="D499:H499"/>
    <mergeCell ref="I499:P499"/>
    <mergeCell ref="Q499:Z499"/>
    <mergeCell ref="AA499:AD499"/>
    <mergeCell ref="AE499:AH499"/>
    <mergeCell ref="AI499:AN499"/>
    <mergeCell ref="AO496:AQ496"/>
    <mergeCell ref="AR496:AT496"/>
    <mergeCell ref="AU496:AW496"/>
    <mergeCell ref="AX496:AY496"/>
    <mergeCell ref="BR496:CE496"/>
    <mergeCell ref="B496:C496"/>
    <mergeCell ref="D496:H496"/>
    <mergeCell ref="I496:P496"/>
    <mergeCell ref="Q496:Z496"/>
    <mergeCell ref="AA496:AD496"/>
    <mergeCell ref="AE496:AH496"/>
    <mergeCell ref="AI496:AN496"/>
    <mergeCell ref="AO497:AQ497"/>
    <mergeCell ref="AR497:AT497"/>
    <mergeCell ref="AU497:AW497"/>
    <mergeCell ref="AX497:AY497"/>
    <mergeCell ref="BR497:CE497"/>
    <mergeCell ref="B497:C497"/>
    <mergeCell ref="D497:H497"/>
    <mergeCell ref="I497:P497"/>
    <mergeCell ref="Q497:Z497"/>
    <mergeCell ref="AA497:AD497"/>
    <mergeCell ref="AE497:AH497"/>
    <mergeCell ref="AI497:AN497"/>
    <mergeCell ref="AO494:AQ494"/>
    <mergeCell ref="AR494:AT494"/>
    <mergeCell ref="AU494:AW494"/>
    <mergeCell ref="AX494:AY494"/>
    <mergeCell ref="BR494:CE494"/>
    <mergeCell ref="B494:C494"/>
    <mergeCell ref="D494:H494"/>
    <mergeCell ref="I494:P494"/>
    <mergeCell ref="Q494:Z494"/>
    <mergeCell ref="AA494:AD494"/>
    <mergeCell ref="AE494:AH494"/>
    <mergeCell ref="AI494:AN494"/>
    <mergeCell ref="AO495:AQ495"/>
    <mergeCell ref="AR495:AT495"/>
    <mergeCell ref="AU495:AW495"/>
    <mergeCell ref="AX495:AY495"/>
    <mergeCell ref="BR495:CE495"/>
    <mergeCell ref="B495:C495"/>
    <mergeCell ref="D495:H495"/>
    <mergeCell ref="I495:P495"/>
    <mergeCell ref="Q495:Z495"/>
    <mergeCell ref="AA495:AD495"/>
    <mergeCell ref="AE495:AH495"/>
    <mergeCell ref="AI495:AN495"/>
    <mergeCell ref="AO492:AQ492"/>
    <mergeCell ref="AR492:AT492"/>
    <mergeCell ref="AU492:AW492"/>
    <mergeCell ref="AX492:AY492"/>
    <mergeCell ref="BR492:CE492"/>
    <mergeCell ref="B492:C492"/>
    <mergeCell ref="D492:H492"/>
    <mergeCell ref="I492:P492"/>
    <mergeCell ref="Q492:Z492"/>
    <mergeCell ref="AA492:AD492"/>
    <mergeCell ref="AE492:AH492"/>
    <mergeCell ref="AI492:AN492"/>
    <mergeCell ref="AO493:AQ493"/>
    <mergeCell ref="AR493:AT493"/>
    <mergeCell ref="AU493:AW493"/>
    <mergeCell ref="AX493:AY493"/>
    <mergeCell ref="BR493:CE493"/>
    <mergeCell ref="B493:C493"/>
    <mergeCell ref="D493:H493"/>
    <mergeCell ref="I493:P493"/>
    <mergeCell ref="Q493:Z493"/>
    <mergeCell ref="AA493:AD493"/>
    <mergeCell ref="AE493:AH493"/>
    <mergeCell ref="AI493:AN493"/>
    <mergeCell ref="AO490:AQ490"/>
    <mergeCell ref="AR490:AT490"/>
    <mergeCell ref="AU490:AW490"/>
    <mergeCell ref="AX490:AY490"/>
    <mergeCell ref="BR490:CE490"/>
    <mergeCell ref="B490:C490"/>
    <mergeCell ref="D490:H490"/>
    <mergeCell ref="I490:P490"/>
    <mergeCell ref="Q490:Z490"/>
    <mergeCell ref="AA490:AD490"/>
    <mergeCell ref="AE490:AH490"/>
    <mergeCell ref="AI490:AN490"/>
    <mergeCell ref="AO491:AQ491"/>
    <mergeCell ref="AR491:AT491"/>
    <mergeCell ref="AU491:AW491"/>
    <mergeCell ref="AX491:AY491"/>
    <mergeCell ref="BR491:CE491"/>
    <mergeCell ref="B491:C491"/>
    <mergeCell ref="D491:H491"/>
    <mergeCell ref="I491:P491"/>
    <mergeCell ref="Q491:Z491"/>
    <mergeCell ref="AA491:AD491"/>
    <mergeCell ref="AE491:AH491"/>
    <mergeCell ref="AI491:AN491"/>
    <mergeCell ref="AO488:AQ488"/>
    <mergeCell ref="AR488:AT488"/>
    <mergeCell ref="AU488:AW488"/>
    <mergeCell ref="AX488:AY488"/>
    <mergeCell ref="BR488:CE488"/>
    <mergeCell ref="B488:C488"/>
    <mergeCell ref="D488:H488"/>
    <mergeCell ref="I488:P488"/>
    <mergeCell ref="Q488:Z488"/>
    <mergeCell ref="AA488:AD488"/>
    <mergeCell ref="AE488:AH488"/>
    <mergeCell ref="AI488:AN488"/>
    <mergeCell ref="AO489:AQ489"/>
    <mergeCell ref="AR489:AT489"/>
    <mergeCell ref="AU489:AW489"/>
    <mergeCell ref="AX489:AY489"/>
    <mergeCell ref="BR489:CE489"/>
    <mergeCell ref="B489:C489"/>
    <mergeCell ref="D489:H489"/>
    <mergeCell ref="I489:P489"/>
    <mergeCell ref="Q489:Z489"/>
    <mergeCell ref="AA489:AD489"/>
    <mergeCell ref="AE489:AH489"/>
    <mergeCell ref="AI489:AN489"/>
    <mergeCell ref="AO486:AQ486"/>
    <mergeCell ref="AR486:AT486"/>
    <mergeCell ref="AU486:AW486"/>
    <mergeCell ref="AX486:AY486"/>
    <mergeCell ref="BR486:CE486"/>
    <mergeCell ref="B486:C486"/>
    <mergeCell ref="D486:H486"/>
    <mergeCell ref="I486:P486"/>
    <mergeCell ref="Q486:Z486"/>
    <mergeCell ref="AA486:AD486"/>
    <mergeCell ref="AE486:AH486"/>
    <mergeCell ref="AI486:AN486"/>
    <mergeCell ref="AO487:AQ487"/>
    <mergeCell ref="AR487:AT487"/>
    <mergeCell ref="AU487:AW487"/>
    <mergeCell ref="AX487:AY487"/>
    <mergeCell ref="BR487:CE487"/>
    <mergeCell ref="B487:C487"/>
    <mergeCell ref="D487:H487"/>
    <mergeCell ref="I487:P487"/>
    <mergeCell ref="Q487:Z487"/>
    <mergeCell ref="AA487:AD487"/>
    <mergeCell ref="AE487:AH487"/>
    <mergeCell ref="AI487:AN487"/>
    <mergeCell ref="AO484:AQ484"/>
    <mergeCell ref="AR484:AT484"/>
    <mergeCell ref="AU484:AW484"/>
    <mergeCell ref="AX484:AY484"/>
    <mergeCell ref="BR484:CE484"/>
    <mergeCell ref="B484:C484"/>
    <mergeCell ref="D484:H484"/>
    <mergeCell ref="I484:P484"/>
    <mergeCell ref="Q484:Z484"/>
    <mergeCell ref="AA484:AD484"/>
    <mergeCell ref="AE484:AH484"/>
    <mergeCell ref="AI484:AN484"/>
    <mergeCell ref="AO485:AQ485"/>
    <mergeCell ref="AR485:AT485"/>
    <mergeCell ref="AU485:AW485"/>
    <mergeCell ref="AX485:AY485"/>
    <mergeCell ref="BR485:CE485"/>
    <mergeCell ref="B485:C485"/>
    <mergeCell ref="D485:H485"/>
    <mergeCell ref="I485:P485"/>
    <mergeCell ref="Q485:Z485"/>
    <mergeCell ref="AA485:AD485"/>
    <mergeCell ref="AE485:AH485"/>
    <mergeCell ref="AI485:AN485"/>
    <mergeCell ref="AO482:AQ482"/>
    <mergeCell ref="AR482:AT482"/>
    <mergeCell ref="AU482:AW482"/>
    <mergeCell ref="AX482:AY482"/>
    <mergeCell ref="BR482:CE482"/>
    <mergeCell ref="B482:C482"/>
    <mergeCell ref="D482:H482"/>
    <mergeCell ref="I482:P482"/>
    <mergeCell ref="Q482:Z482"/>
    <mergeCell ref="AA482:AD482"/>
    <mergeCell ref="AE482:AH482"/>
    <mergeCell ref="AI482:AN482"/>
    <mergeCell ref="AO483:AQ483"/>
    <mergeCell ref="AR483:AT483"/>
    <mergeCell ref="AU483:AW483"/>
    <mergeCell ref="AX483:AY483"/>
    <mergeCell ref="BR483:CE483"/>
    <mergeCell ref="B483:C483"/>
    <mergeCell ref="D483:H483"/>
    <mergeCell ref="I483:P483"/>
    <mergeCell ref="Q483:Z483"/>
    <mergeCell ref="AA483:AD483"/>
    <mergeCell ref="AE483:AH483"/>
    <mergeCell ref="AI483:AN483"/>
    <mergeCell ref="AO480:AQ480"/>
    <mergeCell ref="AR480:AT480"/>
    <mergeCell ref="AU480:AW480"/>
    <mergeCell ref="AX480:AY480"/>
    <mergeCell ref="BR480:CE480"/>
    <mergeCell ref="B480:C480"/>
    <mergeCell ref="D480:H480"/>
    <mergeCell ref="I480:P480"/>
    <mergeCell ref="Q480:Z480"/>
    <mergeCell ref="AA480:AD480"/>
    <mergeCell ref="AE480:AH480"/>
    <mergeCell ref="AI480:AN480"/>
    <mergeCell ref="AO481:AQ481"/>
    <mergeCell ref="AR481:AT481"/>
    <mergeCell ref="AU481:AW481"/>
    <mergeCell ref="AX481:AY481"/>
    <mergeCell ref="BR481:CE481"/>
    <mergeCell ref="B481:C481"/>
    <mergeCell ref="D481:H481"/>
    <mergeCell ref="I481:P481"/>
    <mergeCell ref="Q481:Z481"/>
    <mergeCell ref="AA481:AD481"/>
    <mergeCell ref="AE481:AH481"/>
    <mergeCell ref="AI481:AN481"/>
    <mergeCell ref="AO478:AQ478"/>
    <mergeCell ref="AR478:AT478"/>
    <mergeCell ref="AU478:AW478"/>
    <mergeCell ref="AX478:AY478"/>
    <mergeCell ref="BR478:CE478"/>
    <mergeCell ref="B478:C478"/>
    <mergeCell ref="D478:H478"/>
    <mergeCell ref="I478:P478"/>
    <mergeCell ref="Q478:Z478"/>
    <mergeCell ref="AA478:AD478"/>
    <mergeCell ref="AE478:AH478"/>
    <mergeCell ref="AI478:AN478"/>
    <mergeCell ref="AO479:AQ479"/>
    <mergeCell ref="AR479:AT479"/>
    <mergeCell ref="AU479:AW479"/>
    <mergeCell ref="AX479:AY479"/>
    <mergeCell ref="BR479:CE479"/>
    <mergeCell ref="B479:C479"/>
    <mergeCell ref="D479:H479"/>
    <mergeCell ref="I479:P479"/>
    <mergeCell ref="Q479:Z479"/>
    <mergeCell ref="AA479:AD479"/>
    <mergeCell ref="AE479:AH479"/>
    <mergeCell ref="AI479:AN479"/>
    <mergeCell ref="AO476:AQ476"/>
    <mergeCell ref="AR476:AT476"/>
    <mergeCell ref="AU476:AW476"/>
    <mergeCell ref="AX476:AY476"/>
    <mergeCell ref="BR476:CE476"/>
    <mergeCell ref="B476:C476"/>
    <mergeCell ref="D476:H476"/>
    <mergeCell ref="I476:P476"/>
    <mergeCell ref="Q476:Z476"/>
    <mergeCell ref="AA476:AD476"/>
    <mergeCell ref="AE476:AH476"/>
    <mergeCell ref="AI476:AN476"/>
    <mergeCell ref="AO477:AQ477"/>
    <mergeCell ref="AR477:AT477"/>
    <mergeCell ref="AU477:AW477"/>
    <mergeCell ref="AX477:AY477"/>
    <mergeCell ref="BR477:CE477"/>
    <mergeCell ref="B477:C477"/>
    <mergeCell ref="D477:H477"/>
    <mergeCell ref="I477:P477"/>
    <mergeCell ref="Q477:Z477"/>
    <mergeCell ref="AA477:AD477"/>
    <mergeCell ref="AE477:AH477"/>
    <mergeCell ref="AI477:AN477"/>
    <mergeCell ref="AO474:AQ474"/>
    <mergeCell ref="AR474:AT474"/>
    <mergeCell ref="AU474:AW474"/>
    <mergeCell ref="AX474:AY474"/>
    <mergeCell ref="BR474:CE474"/>
    <mergeCell ref="B474:C474"/>
    <mergeCell ref="D474:H474"/>
    <mergeCell ref="I474:P474"/>
    <mergeCell ref="Q474:Z474"/>
    <mergeCell ref="AA474:AD474"/>
    <mergeCell ref="AE474:AH474"/>
    <mergeCell ref="AI474:AN474"/>
    <mergeCell ref="AO475:AQ475"/>
    <mergeCell ref="AR475:AT475"/>
    <mergeCell ref="AU475:AW475"/>
    <mergeCell ref="AX475:AY475"/>
    <mergeCell ref="BR475:CE475"/>
    <mergeCell ref="B475:C475"/>
    <mergeCell ref="D475:H475"/>
    <mergeCell ref="I475:P475"/>
    <mergeCell ref="Q475:Z475"/>
    <mergeCell ref="AA475:AD475"/>
    <mergeCell ref="AE475:AH475"/>
    <mergeCell ref="AI475:AN475"/>
    <mergeCell ref="AO472:AQ472"/>
    <mergeCell ref="AR472:AT472"/>
    <mergeCell ref="AU472:AW472"/>
    <mergeCell ref="AX472:AY472"/>
    <mergeCell ref="BR472:CE472"/>
    <mergeCell ref="B472:C472"/>
    <mergeCell ref="D472:H472"/>
    <mergeCell ref="I472:P472"/>
    <mergeCell ref="Q472:Z472"/>
    <mergeCell ref="AA472:AD472"/>
    <mergeCell ref="AE472:AH472"/>
    <mergeCell ref="AI472:AN472"/>
    <mergeCell ref="AO473:AQ473"/>
    <mergeCell ref="AR473:AT473"/>
    <mergeCell ref="AU473:AW473"/>
    <mergeCell ref="AX473:AY473"/>
    <mergeCell ref="BR473:CE473"/>
    <mergeCell ref="B473:C473"/>
    <mergeCell ref="D473:H473"/>
    <mergeCell ref="I473:P473"/>
    <mergeCell ref="Q473:Z473"/>
    <mergeCell ref="AA473:AD473"/>
    <mergeCell ref="AE473:AH473"/>
    <mergeCell ref="AI473:AN473"/>
    <mergeCell ref="AO470:AQ470"/>
    <mergeCell ref="AR470:AT470"/>
    <mergeCell ref="AU470:AW470"/>
    <mergeCell ref="AX470:AY470"/>
    <mergeCell ref="BR470:CE470"/>
    <mergeCell ref="B470:C470"/>
    <mergeCell ref="D470:H470"/>
    <mergeCell ref="I470:P470"/>
    <mergeCell ref="Q470:Z470"/>
    <mergeCell ref="AA470:AD470"/>
    <mergeCell ref="AE470:AH470"/>
    <mergeCell ref="AI470:AN470"/>
    <mergeCell ref="AO471:AQ471"/>
    <mergeCell ref="AR471:AT471"/>
    <mergeCell ref="AU471:AW471"/>
    <mergeCell ref="AX471:AY471"/>
    <mergeCell ref="BR471:CE471"/>
    <mergeCell ref="B471:C471"/>
    <mergeCell ref="D471:H471"/>
    <mergeCell ref="I471:P471"/>
    <mergeCell ref="Q471:Z471"/>
    <mergeCell ref="AA471:AD471"/>
    <mergeCell ref="AE471:AH471"/>
    <mergeCell ref="AI471:AN471"/>
    <mergeCell ref="AO468:AQ468"/>
    <mergeCell ref="AR468:AT468"/>
    <mergeCell ref="AU468:AW468"/>
    <mergeCell ref="AX468:AY468"/>
    <mergeCell ref="BR468:CE468"/>
    <mergeCell ref="B468:C468"/>
    <mergeCell ref="D468:H468"/>
    <mergeCell ref="I468:P468"/>
    <mergeCell ref="Q468:Z468"/>
    <mergeCell ref="AA468:AD468"/>
    <mergeCell ref="AE468:AH468"/>
    <mergeCell ref="AI468:AN468"/>
    <mergeCell ref="AO469:AQ469"/>
    <mergeCell ref="AR469:AT469"/>
    <mergeCell ref="AU469:AW469"/>
    <mergeCell ref="AX469:AY469"/>
    <mergeCell ref="BR469:CE469"/>
    <mergeCell ref="B469:C469"/>
    <mergeCell ref="D469:H469"/>
    <mergeCell ref="I469:P469"/>
    <mergeCell ref="Q469:Z469"/>
    <mergeCell ref="AA469:AD469"/>
    <mergeCell ref="AE469:AH469"/>
    <mergeCell ref="AI469:AN469"/>
    <mergeCell ref="AO466:AQ466"/>
    <mergeCell ref="AR466:AT466"/>
    <mergeCell ref="AU466:AW466"/>
    <mergeCell ref="AX466:AY466"/>
    <mergeCell ref="BR466:CE466"/>
    <mergeCell ref="B466:C466"/>
    <mergeCell ref="D466:H466"/>
    <mergeCell ref="I466:P466"/>
    <mergeCell ref="Q466:Z466"/>
    <mergeCell ref="AA466:AD466"/>
    <mergeCell ref="AE466:AH466"/>
    <mergeCell ref="AI466:AN466"/>
    <mergeCell ref="AO467:AQ467"/>
    <mergeCell ref="AR467:AT467"/>
    <mergeCell ref="AU467:AW467"/>
    <mergeCell ref="AX467:AY467"/>
    <mergeCell ref="BR467:CE467"/>
    <mergeCell ref="B467:C467"/>
    <mergeCell ref="D467:H467"/>
    <mergeCell ref="I467:P467"/>
    <mergeCell ref="Q467:Z467"/>
    <mergeCell ref="AA467:AD467"/>
    <mergeCell ref="AE467:AH467"/>
    <mergeCell ref="AI467:AN467"/>
    <mergeCell ref="AO464:AQ464"/>
    <mergeCell ref="AR464:AT464"/>
    <mergeCell ref="AU464:AW464"/>
    <mergeCell ref="AX464:AY464"/>
    <mergeCell ref="BR464:CE464"/>
    <mergeCell ref="B464:C464"/>
    <mergeCell ref="D464:H464"/>
    <mergeCell ref="I464:P464"/>
    <mergeCell ref="Q464:Z464"/>
    <mergeCell ref="AA464:AD464"/>
    <mergeCell ref="AE464:AH464"/>
    <mergeCell ref="AI464:AN464"/>
    <mergeCell ref="AO465:AQ465"/>
    <mergeCell ref="AR465:AT465"/>
    <mergeCell ref="AU465:AW465"/>
    <mergeCell ref="AX465:AY465"/>
    <mergeCell ref="BR465:CE465"/>
    <mergeCell ref="B465:C465"/>
    <mergeCell ref="D465:H465"/>
    <mergeCell ref="I465:P465"/>
    <mergeCell ref="Q465:Z465"/>
    <mergeCell ref="AA465:AD465"/>
    <mergeCell ref="AE465:AH465"/>
    <mergeCell ref="AI465:AN465"/>
    <mergeCell ref="AO462:AQ462"/>
    <mergeCell ref="AR462:AT462"/>
    <mergeCell ref="AU462:AW462"/>
    <mergeCell ref="AX462:AY462"/>
    <mergeCell ref="BR462:CE462"/>
    <mergeCell ref="B462:C462"/>
    <mergeCell ref="D462:H462"/>
    <mergeCell ref="I462:P462"/>
    <mergeCell ref="Q462:Z462"/>
    <mergeCell ref="AA462:AD462"/>
    <mergeCell ref="AE462:AH462"/>
    <mergeCell ref="AI462:AN462"/>
    <mergeCell ref="AO463:AQ463"/>
    <mergeCell ref="AR463:AT463"/>
    <mergeCell ref="AU463:AW463"/>
    <mergeCell ref="AX463:AY463"/>
    <mergeCell ref="BR463:CE463"/>
    <mergeCell ref="B463:C463"/>
    <mergeCell ref="D463:H463"/>
    <mergeCell ref="I463:P463"/>
    <mergeCell ref="Q463:Z463"/>
    <mergeCell ref="AA463:AD463"/>
    <mergeCell ref="AE463:AH463"/>
    <mergeCell ref="AI463:AN463"/>
    <mergeCell ref="AO460:AQ460"/>
    <mergeCell ref="AR460:AT460"/>
    <mergeCell ref="AU460:AW460"/>
    <mergeCell ref="AX460:AY460"/>
    <mergeCell ref="BR460:CE460"/>
    <mergeCell ref="B460:C460"/>
    <mergeCell ref="D460:H460"/>
    <mergeCell ref="I460:P460"/>
    <mergeCell ref="Q460:Z460"/>
    <mergeCell ref="AA460:AD460"/>
    <mergeCell ref="AE460:AH460"/>
    <mergeCell ref="AI460:AN460"/>
    <mergeCell ref="AO461:AQ461"/>
    <mergeCell ref="AR461:AT461"/>
    <mergeCell ref="AU461:AW461"/>
    <mergeCell ref="AX461:AY461"/>
    <mergeCell ref="BR461:CE461"/>
    <mergeCell ref="B461:C461"/>
    <mergeCell ref="D461:H461"/>
    <mergeCell ref="I461:P461"/>
    <mergeCell ref="Q461:Z461"/>
    <mergeCell ref="AA461:AD461"/>
    <mergeCell ref="AE461:AH461"/>
    <mergeCell ref="AI461:AN461"/>
    <mergeCell ref="AO458:AQ458"/>
    <mergeCell ref="AR458:AT458"/>
    <mergeCell ref="AU458:AW458"/>
    <mergeCell ref="AX458:AY458"/>
    <mergeCell ref="BR458:CE458"/>
    <mergeCell ref="B458:C458"/>
    <mergeCell ref="D458:H458"/>
    <mergeCell ref="I458:P458"/>
    <mergeCell ref="Q458:Z458"/>
    <mergeCell ref="AA458:AD458"/>
    <mergeCell ref="AE458:AH458"/>
    <mergeCell ref="AI458:AN458"/>
    <mergeCell ref="AO459:AQ459"/>
    <mergeCell ref="AR459:AT459"/>
    <mergeCell ref="AU459:AW459"/>
    <mergeCell ref="AX459:AY459"/>
    <mergeCell ref="BR459:CE459"/>
    <mergeCell ref="B459:C459"/>
    <mergeCell ref="D459:H459"/>
    <mergeCell ref="I459:P459"/>
    <mergeCell ref="Q459:Z459"/>
    <mergeCell ref="AA459:AD459"/>
    <mergeCell ref="AE459:AH459"/>
    <mergeCell ref="AI459:AN459"/>
    <mergeCell ref="Q455:Z455"/>
    <mergeCell ref="AA455:AD455"/>
    <mergeCell ref="AE455:AH455"/>
    <mergeCell ref="AI455:AN455"/>
    <mergeCell ref="AO456:AQ456"/>
    <mergeCell ref="AR456:AT456"/>
    <mergeCell ref="AU456:AW456"/>
    <mergeCell ref="AX456:AY456"/>
    <mergeCell ref="BR456:CE456"/>
    <mergeCell ref="B456:C456"/>
    <mergeCell ref="D456:H456"/>
    <mergeCell ref="I456:P456"/>
    <mergeCell ref="Q456:Z456"/>
    <mergeCell ref="AA456:AD456"/>
    <mergeCell ref="AE456:AH456"/>
    <mergeCell ref="AI456:AN456"/>
    <mergeCell ref="AO457:AQ457"/>
    <mergeCell ref="AR457:AT457"/>
    <mergeCell ref="AU457:AW457"/>
    <mergeCell ref="AX457:AY457"/>
    <mergeCell ref="BR457:CE457"/>
    <mergeCell ref="B457:C457"/>
    <mergeCell ref="D457:H457"/>
    <mergeCell ref="I457:P457"/>
    <mergeCell ref="Q457:Z457"/>
    <mergeCell ref="AA457:AD457"/>
    <mergeCell ref="AE457:AH457"/>
    <mergeCell ref="AI457:AN457"/>
    <mergeCell ref="AO509:AQ509"/>
    <mergeCell ref="AR509:AT509"/>
    <mergeCell ref="AU509:AW509"/>
    <mergeCell ref="AX509:AY509"/>
    <mergeCell ref="BR509:CE509"/>
    <mergeCell ref="B509:C509"/>
    <mergeCell ref="D509:H509"/>
    <mergeCell ref="I509:P509"/>
    <mergeCell ref="Q509:Z509"/>
    <mergeCell ref="AA509:AD509"/>
    <mergeCell ref="AE509:AH509"/>
    <mergeCell ref="AI509:AN509"/>
    <mergeCell ref="AO454:AQ454"/>
    <mergeCell ref="AR454:AT454"/>
    <mergeCell ref="AU454:AW454"/>
    <mergeCell ref="AX454:AY454"/>
    <mergeCell ref="BR454:CE454"/>
    <mergeCell ref="B454:C454"/>
    <mergeCell ref="D454:H454"/>
    <mergeCell ref="I454:P454"/>
    <mergeCell ref="Q454:Z454"/>
    <mergeCell ref="AA454:AD454"/>
    <mergeCell ref="AE454:AH454"/>
    <mergeCell ref="AI454:AN454"/>
    <mergeCell ref="AO455:AQ455"/>
    <mergeCell ref="AR455:AT455"/>
    <mergeCell ref="AU455:AW455"/>
    <mergeCell ref="AX455:AY455"/>
    <mergeCell ref="BR455:CE455"/>
    <mergeCell ref="B455:C455"/>
    <mergeCell ref="D455:H455"/>
    <mergeCell ref="I455:P455"/>
    <mergeCell ref="AO507:AQ507"/>
    <mergeCell ref="AR507:AT507"/>
    <mergeCell ref="AU507:AW507"/>
    <mergeCell ref="AX507:AY507"/>
    <mergeCell ref="BR507:CE507"/>
    <mergeCell ref="B507:C507"/>
    <mergeCell ref="D507:H507"/>
    <mergeCell ref="I507:P507"/>
    <mergeCell ref="Q507:Z507"/>
    <mergeCell ref="AA507:AD507"/>
    <mergeCell ref="AE507:AH507"/>
    <mergeCell ref="AI507:AN507"/>
    <mergeCell ref="AO508:AQ508"/>
    <mergeCell ref="AR508:AT508"/>
    <mergeCell ref="AU508:AW508"/>
    <mergeCell ref="AX508:AY508"/>
    <mergeCell ref="BR508:CE508"/>
    <mergeCell ref="B508:C508"/>
    <mergeCell ref="D508:H508"/>
    <mergeCell ref="I508:P508"/>
    <mergeCell ref="Q508:Z508"/>
    <mergeCell ref="AA508:AD508"/>
    <mergeCell ref="AE508:AH508"/>
    <mergeCell ref="AI508:AN508"/>
    <mergeCell ref="AO505:AQ505"/>
    <mergeCell ref="AR505:AT505"/>
    <mergeCell ref="AU505:AW505"/>
    <mergeCell ref="AX505:AY505"/>
    <mergeCell ref="BR505:CE505"/>
    <mergeCell ref="B505:C505"/>
    <mergeCell ref="D505:H505"/>
    <mergeCell ref="I505:P505"/>
    <mergeCell ref="Q505:Z505"/>
    <mergeCell ref="AA505:AD505"/>
    <mergeCell ref="AE505:AH505"/>
    <mergeCell ref="AI505:AN505"/>
    <mergeCell ref="AO506:AQ506"/>
    <mergeCell ref="AR506:AT506"/>
    <mergeCell ref="AU506:AW506"/>
    <mergeCell ref="AX506:AY506"/>
    <mergeCell ref="BR506:CE506"/>
    <mergeCell ref="B506:C506"/>
    <mergeCell ref="D506:H506"/>
    <mergeCell ref="I506:P506"/>
    <mergeCell ref="Q506:Z506"/>
    <mergeCell ref="AA506:AD506"/>
    <mergeCell ref="AE506:AH506"/>
    <mergeCell ref="AI506:AN506"/>
    <mergeCell ref="BR503:CE503"/>
    <mergeCell ref="B503:C503"/>
    <mergeCell ref="D503:H503"/>
    <mergeCell ref="I503:P503"/>
    <mergeCell ref="Q503:Z503"/>
    <mergeCell ref="AA503:AD503"/>
    <mergeCell ref="AE503:AH503"/>
    <mergeCell ref="AI503:AN503"/>
    <mergeCell ref="AO504:AQ504"/>
    <mergeCell ref="AR504:AT504"/>
    <mergeCell ref="AU504:AW504"/>
    <mergeCell ref="AX504:AY504"/>
    <mergeCell ref="BR504:CE504"/>
    <mergeCell ref="B504:C504"/>
    <mergeCell ref="D504:H504"/>
    <mergeCell ref="I504:P504"/>
    <mergeCell ref="Q504:Z504"/>
    <mergeCell ref="AA504:AD504"/>
    <mergeCell ref="AE504:AH504"/>
    <mergeCell ref="AI504:AN504"/>
    <mergeCell ref="Q13:Z13"/>
    <mergeCell ref="AA13:AD13"/>
    <mergeCell ref="AE13:AH13"/>
    <mergeCell ref="AI13:AN13"/>
    <mergeCell ref="AO14:AQ14"/>
    <mergeCell ref="AR14:AT14"/>
    <mergeCell ref="AU14:AW14"/>
    <mergeCell ref="AX14:AY14"/>
    <mergeCell ref="BR14:CE14"/>
    <mergeCell ref="B14:C14"/>
    <mergeCell ref="D14:H14"/>
    <mergeCell ref="I14:P14"/>
    <mergeCell ref="Q14:Z14"/>
    <mergeCell ref="AA14:AD14"/>
    <mergeCell ref="AE14:AH14"/>
    <mergeCell ref="AI14:AN14"/>
    <mergeCell ref="AO511:AQ511"/>
    <mergeCell ref="AR511:AT511"/>
    <mergeCell ref="AU511:AW511"/>
    <mergeCell ref="AX511:AY511"/>
    <mergeCell ref="BR511:CE511"/>
    <mergeCell ref="B511:C511"/>
    <mergeCell ref="D511:H511"/>
    <mergeCell ref="I511:P511"/>
    <mergeCell ref="Q511:Z511"/>
    <mergeCell ref="AA511:AD511"/>
    <mergeCell ref="AE511:AH511"/>
    <mergeCell ref="AI511:AN511"/>
    <mergeCell ref="AO503:AQ503"/>
    <mergeCell ref="AR503:AT503"/>
    <mergeCell ref="AU503:AW503"/>
    <mergeCell ref="AX503:AY503"/>
    <mergeCell ref="AO510:AQ510"/>
    <mergeCell ref="AR510:AT510"/>
    <mergeCell ref="AU510:AW510"/>
    <mergeCell ref="AX510:AY510"/>
    <mergeCell ref="BR510:CE510"/>
    <mergeCell ref="B510:C510"/>
    <mergeCell ref="D510:H510"/>
    <mergeCell ref="I510:P510"/>
    <mergeCell ref="Q510:Z510"/>
    <mergeCell ref="AA510:AD510"/>
    <mergeCell ref="AE510:AH510"/>
    <mergeCell ref="AI510:AN510"/>
    <mergeCell ref="AO12:AQ12"/>
    <mergeCell ref="AR12:AT12"/>
    <mergeCell ref="AU12:AW12"/>
    <mergeCell ref="AX12:AY12"/>
    <mergeCell ref="BR12:CE12"/>
    <mergeCell ref="B12:C12"/>
    <mergeCell ref="D12:H12"/>
    <mergeCell ref="I12:P12"/>
    <mergeCell ref="Q12:Z12"/>
    <mergeCell ref="AA12:AD12"/>
    <mergeCell ref="AE12:AH12"/>
    <mergeCell ref="AI12:AN12"/>
    <mergeCell ref="AO13:AQ13"/>
    <mergeCell ref="AR13:AT13"/>
    <mergeCell ref="AU13:AW13"/>
    <mergeCell ref="AX13:AY13"/>
    <mergeCell ref="BR13:CE13"/>
    <mergeCell ref="B13:C13"/>
    <mergeCell ref="D13:H13"/>
    <mergeCell ref="I13:P13"/>
    <mergeCell ref="AO452:AQ452"/>
    <mergeCell ref="AR452:AT452"/>
    <mergeCell ref="AU452:AW452"/>
    <mergeCell ref="AX452:AY452"/>
    <mergeCell ref="BR452:CE452"/>
    <mergeCell ref="B452:C452"/>
    <mergeCell ref="D452:H452"/>
    <mergeCell ref="I452:P452"/>
    <mergeCell ref="Q452:Z452"/>
    <mergeCell ref="AA452:AD452"/>
    <mergeCell ref="AE452:AH452"/>
    <mergeCell ref="AI452:AN452"/>
    <mergeCell ref="AO453:AQ453"/>
    <mergeCell ref="AR453:AT453"/>
    <mergeCell ref="AU453:AW453"/>
    <mergeCell ref="AX453:AY453"/>
    <mergeCell ref="BR453:CE453"/>
    <mergeCell ref="B453:C453"/>
    <mergeCell ref="D453:H453"/>
    <mergeCell ref="I453:P453"/>
    <mergeCell ref="Q453:Z453"/>
    <mergeCell ref="AA453:AD453"/>
    <mergeCell ref="AE453:AH453"/>
    <mergeCell ref="AI453:AN453"/>
    <mergeCell ref="AO450:AQ450"/>
    <mergeCell ref="AR450:AT450"/>
    <mergeCell ref="AU450:AW450"/>
    <mergeCell ref="AX450:AY450"/>
    <mergeCell ref="BR450:CE450"/>
    <mergeCell ref="B450:C450"/>
    <mergeCell ref="D450:H450"/>
    <mergeCell ref="I450:P450"/>
    <mergeCell ref="Q450:Z450"/>
    <mergeCell ref="AA450:AD450"/>
    <mergeCell ref="AE450:AH450"/>
    <mergeCell ref="AI450:AN450"/>
    <mergeCell ref="AO451:AQ451"/>
    <mergeCell ref="AR451:AT451"/>
    <mergeCell ref="AU451:AW451"/>
    <mergeCell ref="AX451:AY451"/>
    <mergeCell ref="BR451:CE451"/>
    <mergeCell ref="B451:C451"/>
    <mergeCell ref="D451:H451"/>
    <mergeCell ref="I451:P451"/>
    <mergeCell ref="Q451:Z451"/>
    <mergeCell ref="AA451:AD451"/>
    <mergeCell ref="AE451:AH451"/>
    <mergeCell ref="AI451:AN451"/>
    <mergeCell ref="AO448:AQ448"/>
    <mergeCell ref="AR448:AT448"/>
    <mergeCell ref="AU448:AW448"/>
    <mergeCell ref="AX448:AY448"/>
    <mergeCell ref="BR448:CE448"/>
    <mergeCell ref="B448:C448"/>
    <mergeCell ref="D448:H448"/>
    <mergeCell ref="I448:P448"/>
    <mergeCell ref="Q448:Z448"/>
    <mergeCell ref="AA448:AD448"/>
    <mergeCell ref="AE448:AH448"/>
    <mergeCell ref="AI448:AN448"/>
    <mergeCell ref="AO449:AQ449"/>
    <mergeCell ref="AR449:AT449"/>
    <mergeCell ref="AU449:AW449"/>
    <mergeCell ref="AX449:AY449"/>
    <mergeCell ref="BR449:CE449"/>
    <mergeCell ref="B449:C449"/>
    <mergeCell ref="D449:H449"/>
    <mergeCell ref="I449:P449"/>
    <mergeCell ref="Q449:Z449"/>
    <mergeCell ref="AA449:AD449"/>
    <mergeCell ref="AE449:AH449"/>
    <mergeCell ref="AI449:AN449"/>
    <mergeCell ref="AO446:AQ446"/>
    <mergeCell ref="AR446:AT446"/>
    <mergeCell ref="AU446:AW446"/>
    <mergeCell ref="AX446:AY446"/>
    <mergeCell ref="BR446:CE446"/>
    <mergeCell ref="B446:C446"/>
    <mergeCell ref="D446:H446"/>
    <mergeCell ref="I446:P446"/>
    <mergeCell ref="Q446:Z446"/>
    <mergeCell ref="AA446:AD446"/>
    <mergeCell ref="AE446:AH446"/>
    <mergeCell ref="AI446:AN446"/>
    <mergeCell ref="AO447:AQ447"/>
    <mergeCell ref="AR447:AT447"/>
    <mergeCell ref="AU447:AW447"/>
    <mergeCell ref="AX447:AY447"/>
    <mergeCell ref="BR447:CE447"/>
    <mergeCell ref="B447:C447"/>
    <mergeCell ref="D447:H447"/>
    <mergeCell ref="I447:P447"/>
    <mergeCell ref="Q447:Z447"/>
    <mergeCell ref="AA447:AD447"/>
    <mergeCell ref="AE447:AH447"/>
    <mergeCell ref="AI447:AN447"/>
    <mergeCell ref="AO444:AQ444"/>
    <mergeCell ref="AR444:AT444"/>
    <mergeCell ref="AU444:AW444"/>
    <mergeCell ref="AX444:AY444"/>
    <mergeCell ref="BR444:CE444"/>
    <mergeCell ref="B444:C444"/>
    <mergeCell ref="D444:H444"/>
    <mergeCell ref="I444:P444"/>
    <mergeCell ref="Q444:Z444"/>
    <mergeCell ref="AA444:AD444"/>
    <mergeCell ref="AE444:AH444"/>
    <mergeCell ref="AI444:AN444"/>
    <mergeCell ref="AO445:AQ445"/>
    <mergeCell ref="AR445:AT445"/>
    <mergeCell ref="AU445:AW445"/>
    <mergeCell ref="AX445:AY445"/>
    <mergeCell ref="BR445:CE445"/>
    <mergeCell ref="B445:C445"/>
    <mergeCell ref="D445:H445"/>
    <mergeCell ref="I445:P445"/>
    <mergeCell ref="Q445:Z445"/>
    <mergeCell ref="AA445:AD445"/>
    <mergeCell ref="AE445:AH445"/>
    <mergeCell ref="AI445:AN445"/>
    <mergeCell ref="AO442:AQ442"/>
    <mergeCell ref="AR442:AT442"/>
    <mergeCell ref="AU442:AW442"/>
    <mergeCell ref="AX442:AY442"/>
    <mergeCell ref="BR442:CE442"/>
    <mergeCell ref="B442:C442"/>
    <mergeCell ref="D442:H442"/>
    <mergeCell ref="I442:P442"/>
    <mergeCell ref="Q442:Z442"/>
    <mergeCell ref="AA442:AD442"/>
    <mergeCell ref="AE442:AH442"/>
    <mergeCell ref="AI442:AN442"/>
    <mergeCell ref="AO443:AQ443"/>
    <mergeCell ref="AR443:AT443"/>
    <mergeCell ref="AU443:AW443"/>
    <mergeCell ref="AX443:AY443"/>
    <mergeCell ref="BR443:CE443"/>
    <mergeCell ref="B443:C443"/>
    <mergeCell ref="D443:H443"/>
    <mergeCell ref="I443:P443"/>
    <mergeCell ref="Q443:Z443"/>
    <mergeCell ref="AA443:AD443"/>
    <mergeCell ref="AE443:AH443"/>
    <mergeCell ref="AI443:AN443"/>
    <mergeCell ref="AO440:AQ440"/>
    <mergeCell ref="AR440:AT440"/>
    <mergeCell ref="AU440:AW440"/>
    <mergeCell ref="AX440:AY440"/>
    <mergeCell ref="BR440:CE440"/>
    <mergeCell ref="B440:C440"/>
    <mergeCell ref="D440:H440"/>
    <mergeCell ref="I440:P440"/>
    <mergeCell ref="Q440:Z440"/>
    <mergeCell ref="AA440:AD440"/>
    <mergeCell ref="AE440:AH440"/>
    <mergeCell ref="AI440:AN440"/>
    <mergeCell ref="AO441:AQ441"/>
    <mergeCell ref="AR441:AT441"/>
    <mergeCell ref="AU441:AW441"/>
    <mergeCell ref="AX441:AY441"/>
    <mergeCell ref="BR441:CE441"/>
    <mergeCell ref="B441:C441"/>
    <mergeCell ref="D441:H441"/>
    <mergeCell ref="I441:P441"/>
    <mergeCell ref="Q441:Z441"/>
    <mergeCell ref="AA441:AD441"/>
    <mergeCell ref="AE441:AH441"/>
    <mergeCell ref="AI441:AN441"/>
    <mergeCell ref="AO438:AQ438"/>
    <mergeCell ref="AR438:AT438"/>
    <mergeCell ref="AU438:AW438"/>
    <mergeCell ref="AX438:AY438"/>
    <mergeCell ref="BR438:CE438"/>
    <mergeCell ref="B438:C438"/>
    <mergeCell ref="D438:H438"/>
    <mergeCell ref="I438:P438"/>
    <mergeCell ref="Q438:Z438"/>
    <mergeCell ref="AA438:AD438"/>
    <mergeCell ref="AE438:AH438"/>
    <mergeCell ref="AI438:AN438"/>
    <mergeCell ref="AO439:AQ439"/>
    <mergeCell ref="AR439:AT439"/>
    <mergeCell ref="AU439:AW439"/>
    <mergeCell ref="AX439:AY439"/>
    <mergeCell ref="BR439:CE439"/>
    <mergeCell ref="B439:C439"/>
    <mergeCell ref="D439:H439"/>
    <mergeCell ref="I439:P439"/>
    <mergeCell ref="Q439:Z439"/>
    <mergeCell ref="AA439:AD439"/>
    <mergeCell ref="AE439:AH439"/>
    <mergeCell ref="AI439:AN439"/>
    <mergeCell ref="AO436:AQ436"/>
    <mergeCell ref="AR436:AT436"/>
    <mergeCell ref="AU436:AW436"/>
    <mergeCell ref="AX436:AY436"/>
    <mergeCell ref="BR436:CE436"/>
    <mergeCell ref="B436:C436"/>
    <mergeCell ref="D436:H436"/>
    <mergeCell ref="I436:P436"/>
    <mergeCell ref="Q436:Z436"/>
    <mergeCell ref="AA436:AD436"/>
    <mergeCell ref="AE436:AH436"/>
    <mergeCell ref="AI436:AN436"/>
    <mergeCell ref="AO437:AQ437"/>
    <mergeCell ref="AR437:AT437"/>
    <mergeCell ref="AU437:AW437"/>
    <mergeCell ref="AX437:AY437"/>
    <mergeCell ref="BR437:CE437"/>
    <mergeCell ref="B437:C437"/>
    <mergeCell ref="D437:H437"/>
    <mergeCell ref="I437:P437"/>
    <mergeCell ref="Q437:Z437"/>
    <mergeCell ref="AA437:AD437"/>
    <mergeCell ref="AE437:AH437"/>
    <mergeCell ref="AI437:AN437"/>
    <mergeCell ref="AO434:AQ434"/>
    <mergeCell ref="AR434:AT434"/>
    <mergeCell ref="AU434:AW434"/>
    <mergeCell ref="AX434:AY434"/>
    <mergeCell ref="BR434:CE434"/>
    <mergeCell ref="B434:C434"/>
    <mergeCell ref="D434:H434"/>
    <mergeCell ref="I434:P434"/>
    <mergeCell ref="Q434:Z434"/>
    <mergeCell ref="AA434:AD434"/>
    <mergeCell ref="AE434:AH434"/>
    <mergeCell ref="AI434:AN434"/>
    <mergeCell ref="AO435:AQ435"/>
    <mergeCell ref="AR435:AT435"/>
    <mergeCell ref="AU435:AW435"/>
    <mergeCell ref="AX435:AY435"/>
    <mergeCell ref="BR435:CE435"/>
    <mergeCell ref="B435:C435"/>
    <mergeCell ref="D435:H435"/>
    <mergeCell ref="I435:P435"/>
    <mergeCell ref="Q435:Z435"/>
    <mergeCell ref="AA435:AD435"/>
    <mergeCell ref="AE435:AH435"/>
    <mergeCell ref="AI435:AN435"/>
    <mergeCell ref="AO432:AQ432"/>
    <mergeCell ref="AR432:AT432"/>
    <mergeCell ref="AU432:AW432"/>
    <mergeCell ref="AX432:AY432"/>
    <mergeCell ref="BR432:CE432"/>
    <mergeCell ref="B432:C432"/>
    <mergeCell ref="D432:H432"/>
    <mergeCell ref="I432:P432"/>
    <mergeCell ref="Q432:Z432"/>
    <mergeCell ref="AA432:AD432"/>
    <mergeCell ref="AE432:AH432"/>
    <mergeCell ref="AI432:AN432"/>
    <mergeCell ref="AO433:AQ433"/>
    <mergeCell ref="AR433:AT433"/>
    <mergeCell ref="AU433:AW433"/>
    <mergeCell ref="AX433:AY433"/>
    <mergeCell ref="BR433:CE433"/>
    <mergeCell ref="B433:C433"/>
    <mergeCell ref="D433:H433"/>
    <mergeCell ref="I433:P433"/>
    <mergeCell ref="Q433:Z433"/>
    <mergeCell ref="AA433:AD433"/>
    <mergeCell ref="AE433:AH433"/>
    <mergeCell ref="AI433:AN433"/>
    <mergeCell ref="AO430:AQ430"/>
    <mergeCell ref="AR430:AT430"/>
    <mergeCell ref="AU430:AW430"/>
    <mergeCell ref="AX430:AY430"/>
    <mergeCell ref="BR430:CE430"/>
    <mergeCell ref="B430:C430"/>
    <mergeCell ref="D430:H430"/>
    <mergeCell ref="I430:P430"/>
    <mergeCell ref="Q430:Z430"/>
    <mergeCell ref="AA430:AD430"/>
    <mergeCell ref="AE430:AH430"/>
    <mergeCell ref="AI430:AN430"/>
    <mergeCell ref="AO431:AQ431"/>
    <mergeCell ref="AR431:AT431"/>
    <mergeCell ref="AU431:AW431"/>
    <mergeCell ref="AX431:AY431"/>
    <mergeCell ref="BR431:CE431"/>
    <mergeCell ref="B431:C431"/>
    <mergeCell ref="D431:H431"/>
    <mergeCell ref="I431:P431"/>
    <mergeCell ref="Q431:Z431"/>
    <mergeCell ref="AA431:AD431"/>
    <mergeCell ref="AE431:AH431"/>
    <mergeCell ref="AI431:AN431"/>
    <mergeCell ref="AO428:AQ428"/>
    <mergeCell ref="AR428:AT428"/>
    <mergeCell ref="AU428:AW428"/>
    <mergeCell ref="AX428:AY428"/>
    <mergeCell ref="BR428:CE428"/>
    <mergeCell ref="B428:C428"/>
    <mergeCell ref="D428:H428"/>
    <mergeCell ref="I428:P428"/>
    <mergeCell ref="Q428:Z428"/>
    <mergeCell ref="AA428:AD428"/>
    <mergeCell ref="AE428:AH428"/>
    <mergeCell ref="AI428:AN428"/>
    <mergeCell ref="AO429:AQ429"/>
    <mergeCell ref="AR429:AT429"/>
    <mergeCell ref="AU429:AW429"/>
    <mergeCell ref="AX429:AY429"/>
    <mergeCell ref="BR429:CE429"/>
    <mergeCell ref="B429:C429"/>
    <mergeCell ref="D429:H429"/>
    <mergeCell ref="I429:P429"/>
    <mergeCell ref="Q429:Z429"/>
    <mergeCell ref="AA429:AD429"/>
    <mergeCell ref="AE429:AH429"/>
    <mergeCell ref="AI429:AN429"/>
    <mergeCell ref="AO426:AQ426"/>
    <mergeCell ref="AR426:AT426"/>
    <mergeCell ref="AU426:AW426"/>
    <mergeCell ref="AX426:AY426"/>
    <mergeCell ref="BR426:CE426"/>
    <mergeCell ref="B426:C426"/>
    <mergeCell ref="D426:H426"/>
    <mergeCell ref="I426:P426"/>
    <mergeCell ref="Q426:Z426"/>
    <mergeCell ref="AA426:AD426"/>
    <mergeCell ref="AE426:AH426"/>
    <mergeCell ref="AI426:AN426"/>
    <mergeCell ref="AO427:AQ427"/>
    <mergeCell ref="AR427:AT427"/>
    <mergeCell ref="AU427:AW427"/>
    <mergeCell ref="AX427:AY427"/>
    <mergeCell ref="BR427:CE427"/>
    <mergeCell ref="B427:C427"/>
    <mergeCell ref="D427:H427"/>
    <mergeCell ref="I427:P427"/>
    <mergeCell ref="Q427:Z427"/>
    <mergeCell ref="AA427:AD427"/>
    <mergeCell ref="AE427:AH427"/>
    <mergeCell ref="AI427:AN427"/>
    <mergeCell ref="AO424:AQ424"/>
    <mergeCell ref="AR424:AT424"/>
    <mergeCell ref="AU424:AW424"/>
    <mergeCell ref="AX424:AY424"/>
    <mergeCell ref="BR424:CE424"/>
    <mergeCell ref="B424:C424"/>
    <mergeCell ref="D424:H424"/>
    <mergeCell ref="I424:P424"/>
    <mergeCell ref="Q424:Z424"/>
    <mergeCell ref="AA424:AD424"/>
    <mergeCell ref="AE424:AH424"/>
    <mergeCell ref="AI424:AN424"/>
    <mergeCell ref="AO425:AQ425"/>
    <mergeCell ref="AR425:AT425"/>
    <mergeCell ref="AU425:AW425"/>
    <mergeCell ref="AX425:AY425"/>
    <mergeCell ref="BR425:CE425"/>
    <mergeCell ref="B425:C425"/>
    <mergeCell ref="D425:H425"/>
    <mergeCell ref="I425:P425"/>
    <mergeCell ref="Q425:Z425"/>
    <mergeCell ref="AA425:AD425"/>
    <mergeCell ref="AE425:AH425"/>
    <mergeCell ref="AI425:AN425"/>
    <mergeCell ref="AO422:AQ422"/>
    <mergeCell ref="AR422:AT422"/>
    <mergeCell ref="AU422:AW422"/>
    <mergeCell ref="AX422:AY422"/>
    <mergeCell ref="BR422:CE422"/>
    <mergeCell ref="B422:C422"/>
    <mergeCell ref="D422:H422"/>
    <mergeCell ref="I422:P422"/>
    <mergeCell ref="Q422:Z422"/>
    <mergeCell ref="AA422:AD422"/>
    <mergeCell ref="AE422:AH422"/>
    <mergeCell ref="AI422:AN422"/>
    <mergeCell ref="AO423:AQ423"/>
    <mergeCell ref="AR423:AT423"/>
    <mergeCell ref="AU423:AW423"/>
    <mergeCell ref="AX423:AY423"/>
    <mergeCell ref="BR423:CE423"/>
    <mergeCell ref="B423:C423"/>
    <mergeCell ref="D423:H423"/>
    <mergeCell ref="I423:P423"/>
    <mergeCell ref="Q423:Z423"/>
    <mergeCell ref="AA423:AD423"/>
    <mergeCell ref="AE423:AH423"/>
    <mergeCell ref="AI423:AN423"/>
    <mergeCell ref="AO420:AQ420"/>
    <mergeCell ref="AR420:AT420"/>
    <mergeCell ref="AU420:AW420"/>
    <mergeCell ref="AX420:AY420"/>
    <mergeCell ref="BR420:CE420"/>
    <mergeCell ref="B420:C420"/>
    <mergeCell ref="D420:H420"/>
    <mergeCell ref="I420:P420"/>
    <mergeCell ref="Q420:Z420"/>
    <mergeCell ref="AA420:AD420"/>
    <mergeCell ref="AE420:AH420"/>
    <mergeCell ref="AI420:AN420"/>
    <mergeCell ref="AO421:AQ421"/>
    <mergeCell ref="AR421:AT421"/>
    <mergeCell ref="AU421:AW421"/>
    <mergeCell ref="AX421:AY421"/>
    <mergeCell ref="BR421:CE421"/>
    <mergeCell ref="B421:C421"/>
    <mergeCell ref="D421:H421"/>
    <mergeCell ref="I421:P421"/>
    <mergeCell ref="Q421:Z421"/>
    <mergeCell ref="AA421:AD421"/>
    <mergeCell ref="AE421:AH421"/>
    <mergeCell ref="AI421:AN421"/>
    <mergeCell ref="AO418:AQ418"/>
    <mergeCell ref="AR418:AT418"/>
    <mergeCell ref="AU418:AW418"/>
    <mergeCell ref="AX418:AY418"/>
    <mergeCell ref="BR418:CE418"/>
    <mergeCell ref="B418:C418"/>
    <mergeCell ref="D418:H418"/>
    <mergeCell ref="I418:P418"/>
    <mergeCell ref="Q418:Z418"/>
    <mergeCell ref="AA418:AD418"/>
    <mergeCell ref="AE418:AH418"/>
    <mergeCell ref="AI418:AN418"/>
    <mergeCell ref="AO419:AQ419"/>
    <mergeCell ref="AR419:AT419"/>
    <mergeCell ref="AU419:AW419"/>
    <mergeCell ref="AX419:AY419"/>
    <mergeCell ref="BR419:CE419"/>
    <mergeCell ref="B419:C419"/>
    <mergeCell ref="D419:H419"/>
    <mergeCell ref="I419:P419"/>
    <mergeCell ref="Q419:Z419"/>
    <mergeCell ref="AA419:AD419"/>
    <mergeCell ref="AE419:AH419"/>
    <mergeCell ref="AI419:AN419"/>
    <mergeCell ref="AO416:AQ416"/>
    <mergeCell ref="AR416:AT416"/>
    <mergeCell ref="AU416:AW416"/>
    <mergeCell ref="AX416:AY416"/>
    <mergeCell ref="BR416:CE416"/>
    <mergeCell ref="B416:C416"/>
    <mergeCell ref="D416:H416"/>
    <mergeCell ref="I416:P416"/>
    <mergeCell ref="Q416:Z416"/>
    <mergeCell ref="AA416:AD416"/>
    <mergeCell ref="AE416:AH416"/>
    <mergeCell ref="AI416:AN416"/>
    <mergeCell ref="AO417:AQ417"/>
    <mergeCell ref="AR417:AT417"/>
    <mergeCell ref="AU417:AW417"/>
    <mergeCell ref="AX417:AY417"/>
    <mergeCell ref="BR417:CE417"/>
    <mergeCell ref="B417:C417"/>
    <mergeCell ref="D417:H417"/>
    <mergeCell ref="I417:P417"/>
    <mergeCell ref="Q417:Z417"/>
    <mergeCell ref="AA417:AD417"/>
    <mergeCell ref="AE417:AH417"/>
    <mergeCell ref="AI417:AN417"/>
    <mergeCell ref="AO414:AQ414"/>
    <mergeCell ref="AR414:AT414"/>
    <mergeCell ref="AU414:AW414"/>
    <mergeCell ref="AX414:AY414"/>
    <mergeCell ref="BR414:CE414"/>
    <mergeCell ref="B414:C414"/>
    <mergeCell ref="D414:H414"/>
    <mergeCell ref="I414:P414"/>
    <mergeCell ref="Q414:Z414"/>
    <mergeCell ref="AA414:AD414"/>
    <mergeCell ref="AE414:AH414"/>
    <mergeCell ref="AI414:AN414"/>
    <mergeCell ref="AO415:AQ415"/>
    <mergeCell ref="AR415:AT415"/>
    <mergeCell ref="AU415:AW415"/>
    <mergeCell ref="AX415:AY415"/>
    <mergeCell ref="BR415:CE415"/>
    <mergeCell ref="B415:C415"/>
    <mergeCell ref="D415:H415"/>
    <mergeCell ref="I415:P415"/>
    <mergeCell ref="Q415:Z415"/>
    <mergeCell ref="AA415:AD415"/>
    <mergeCell ref="AE415:AH415"/>
    <mergeCell ref="AI415:AN415"/>
    <mergeCell ref="AO412:AQ412"/>
    <mergeCell ref="AR412:AT412"/>
    <mergeCell ref="AU412:AW412"/>
    <mergeCell ref="AX412:AY412"/>
    <mergeCell ref="BR412:CE412"/>
    <mergeCell ref="B412:C412"/>
    <mergeCell ref="D412:H412"/>
    <mergeCell ref="I412:P412"/>
    <mergeCell ref="Q412:Z412"/>
    <mergeCell ref="AA412:AD412"/>
    <mergeCell ref="AE412:AH412"/>
    <mergeCell ref="AI412:AN412"/>
    <mergeCell ref="AO413:AQ413"/>
    <mergeCell ref="AR413:AT413"/>
    <mergeCell ref="AU413:AW413"/>
    <mergeCell ref="AX413:AY413"/>
    <mergeCell ref="BR413:CE413"/>
    <mergeCell ref="B413:C413"/>
    <mergeCell ref="D413:H413"/>
    <mergeCell ref="I413:P413"/>
    <mergeCell ref="Q413:Z413"/>
    <mergeCell ref="AA413:AD413"/>
    <mergeCell ref="AE413:AH413"/>
    <mergeCell ref="AI413:AN413"/>
    <mergeCell ref="AO410:AQ410"/>
    <mergeCell ref="AR410:AT410"/>
    <mergeCell ref="AU410:AW410"/>
    <mergeCell ref="AX410:AY410"/>
    <mergeCell ref="BR410:CE410"/>
    <mergeCell ref="B410:C410"/>
    <mergeCell ref="D410:H410"/>
    <mergeCell ref="I410:P410"/>
    <mergeCell ref="Q410:Z410"/>
    <mergeCell ref="AA410:AD410"/>
    <mergeCell ref="AE410:AH410"/>
    <mergeCell ref="AI410:AN410"/>
    <mergeCell ref="AO411:AQ411"/>
    <mergeCell ref="AR411:AT411"/>
    <mergeCell ref="AU411:AW411"/>
    <mergeCell ref="AX411:AY411"/>
    <mergeCell ref="BR411:CE411"/>
    <mergeCell ref="B411:C411"/>
    <mergeCell ref="D411:H411"/>
    <mergeCell ref="I411:P411"/>
    <mergeCell ref="Q411:Z411"/>
    <mergeCell ref="AA411:AD411"/>
    <mergeCell ref="AE411:AH411"/>
    <mergeCell ref="AI411:AN411"/>
    <mergeCell ref="AO408:AQ408"/>
    <mergeCell ref="AR408:AT408"/>
    <mergeCell ref="AU408:AW408"/>
    <mergeCell ref="AX408:AY408"/>
    <mergeCell ref="BR408:CE408"/>
    <mergeCell ref="B408:C408"/>
    <mergeCell ref="D408:H408"/>
    <mergeCell ref="I408:P408"/>
    <mergeCell ref="Q408:Z408"/>
    <mergeCell ref="AA408:AD408"/>
    <mergeCell ref="AE408:AH408"/>
    <mergeCell ref="AI408:AN408"/>
    <mergeCell ref="AO409:AQ409"/>
    <mergeCell ref="AR409:AT409"/>
    <mergeCell ref="AU409:AW409"/>
    <mergeCell ref="AX409:AY409"/>
    <mergeCell ref="BR409:CE409"/>
    <mergeCell ref="B409:C409"/>
    <mergeCell ref="D409:H409"/>
    <mergeCell ref="I409:P409"/>
    <mergeCell ref="Q409:Z409"/>
    <mergeCell ref="AA409:AD409"/>
    <mergeCell ref="AE409:AH409"/>
    <mergeCell ref="AI409:AN409"/>
    <mergeCell ref="AO406:AQ406"/>
    <mergeCell ref="AR406:AT406"/>
    <mergeCell ref="AU406:AW406"/>
    <mergeCell ref="AX406:AY406"/>
    <mergeCell ref="BR406:CE406"/>
    <mergeCell ref="B406:C406"/>
    <mergeCell ref="D406:H406"/>
    <mergeCell ref="I406:P406"/>
    <mergeCell ref="Q406:Z406"/>
    <mergeCell ref="AA406:AD406"/>
    <mergeCell ref="AE406:AH406"/>
    <mergeCell ref="AI406:AN406"/>
    <mergeCell ref="AO407:AQ407"/>
    <mergeCell ref="AR407:AT407"/>
    <mergeCell ref="AU407:AW407"/>
    <mergeCell ref="AX407:AY407"/>
    <mergeCell ref="BR407:CE407"/>
    <mergeCell ref="B407:C407"/>
    <mergeCell ref="D407:H407"/>
    <mergeCell ref="I407:P407"/>
    <mergeCell ref="Q407:Z407"/>
    <mergeCell ref="AA407:AD407"/>
    <mergeCell ref="AE407:AH407"/>
    <mergeCell ref="AI407:AN407"/>
    <mergeCell ref="AO404:AQ404"/>
    <mergeCell ref="AR404:AT404"/>
    <mergeCell ref="AU404:AW404"/>
    <mergeCell ref="AX404:AY404"/>
    <mergeCell ref="BR404:CE404"/>
    <mergeCell ref="B404:C404"/>
    <mergeCell ref="D404:H404"/>
    <mergeCell ref="I404:P404"/>
    <mergeCell ref="Q404:Z404"/>
    <mergeCell ref="AA404:AD404"/>
    <mergeCell ref="AE404:AH404"/>
    <mergeCell ref="AI404:AN404"/>
    <mergeCell ref="AO405:AQ405"/>
    <mergeCell ref="AR405:AT405"/>
    <mergeCell ref="AU405:AW405"/>
    <mergeCell ref="AX405:AY405"/>
    <mergeCell ref="BR405:CE405"/>
    <mergeCell ref="B405:C405"/>
    <mergeCell ref="D405:H405"/>
    <mergeCell ref="I405:P405"/>
    <mergeCell ref="Q405:Z405"/>
    <mergeCell ref="AA405:AD405"/>
    <mergeCell ref="AE405:AH405"/>
    <mergeCell ref="AI405:AN405"/>
    <mergeCell ref="AO402:AQ402"/>
    <mergeCell ref="AR402:AT402"/>
    <mergeCell ref="AU402:AW402"/>
    <mergeCell ref="AX402:AY402"/>
    <mergeCell ref="BR402:CE402"/>
    <mergeCell ref="B402:C402"/>
    <mergeCell ref="D402:H402"/>
    <mergeCell ref="I402:P402"/>
    <mergeCell ref="Q402:Z402"/>
    <mergeCell ref="AA402:AD402"/>
    <mergeCell ref="AE402:AH402"/>
    <mergeCell ref="AI402:AN402"/>
    <mergeCell ref="AO403:AQ403"/>
    <mergeCell ref="AR403:AT403"/>
    <mergeCell ref="AU403:AW403"/>
    <mergeCell ref="AX403:AY403"/>
    <mergeCell ref="BR403:CE403"/>
    <mergeCell ref="B403:C403"/>
    <mergeCell ref="D403:H403"/>
    <mergeCell ref="I403:P403"/>
    <mergeCell ref="Q403:Z403"/>
    <mergeCell ref="AA403:AD403"/>
    <mergeCell ref="AE403:AH403"/>
    <mergeCell ref="AI403:AN403"/>
    <mergeCell ref="AO400:AQ400"/>
    <mergeCell ref="AR400:AT400"/>
    <mergeCell ref="AU400:AW400"/>
    <mergeCell ref="AX400:AY400"/>
    <mergeCell ref="BR400:CE400"/>
    <mergeCell ref="B400:C400"/>
    <mergeCell ref="D400:H400"/>
    <mergeCell ref="I400:P400"/>
    <mergeCell ref="Q400:Z400"/>
    <mergeCell ref="AA400:AD400"/>
    <mergeCell ref="AE400:AH400"/>
    <mergeCell ref="AI400:AN400"/>
    <mergeCell ref="AO401:AQ401"/>
    <mergeCell ref="AR401:AT401"/>
    <mergeCell ref="AU401:AW401"/>
    <mergeCell ref="AX401:AY401"/>
    <mergeCell ref="BR401:CE401"/>
    <mergeCell ref="B401:C401"/>
    <mergeCell ref="D401:H401"/>
    <mergeCell ref="I401:P401"/>
    <mergeCell ref="Q401:Z401"/>
    <mergeCell ref="AA401:AD401"/>
    <mergeCell ref="AE401:AH401"/>
    <mergeCell ref="AI401:AN401"/>
    <mergeCell ref="AO398:AQ398"/>
    <mergeCell ref="AR398:AT398"/>
    <mergeCell ref="AU398:AW398"/>
    <mergeCell ref="AX398:AY398"/>
    <mergeCell ref="BR398:CE398"/>
    <mergeCell ref="B398:C398"/>
    <mergeCell ref="D398:H398"/>
    <mergeCell ref="I398:P398"/>
    <mergeCell ref="Q398:Z398"/>
    <mergeCell ref="AA398:AD398"/>
    <mergeCell ref="AE398:AH398"/>
    <mergeCell ref="AI398:AN398"/>
    <mergeCell ref="AO399:AQ399"/>
    <mergeCell ref="AR399:AT399"/>
    <mergeCell ref="AU399:AW399"/>
    <mergeCell ref="AX399:AY399"/>
    <mergeCell ref="BR399:CE399"/>
    <mergeCell ref="B399:C399"/>
    <mergeCell ref="D399:H399"/>
    <mergeCell ref="I399:P399"/>
    <mergeCell ref="Q399:Z399"/>
    <mergeCell ref="AA399:AD399"/>
    <mergeCell ref="AE399:AH399"/>
    <mergeCell ref="AI399:AN399"/>
    <mergeCell ref="AO396:AQ396"/>
    <mergeCell ref="AR396:AT396"/>
    <mergeCell ref="AU396:AW396"/>
    <mergeCell ref="AX396:AY396"/>
    <mergeCell ref="BR396:CE396"/>
    <mergeCell ref="B396:C396"/>
    <mergeCell ref="D396:H396"/>
    <mergeCell ref="I396:P396"/>
    <mergeCell ref="Q396:Z396"/>
    <mergeCell ref="AA396:AD396"/>
    <mergeCell ref="AE396:AH396"/>
    <mergeCell ref="AI396:AN396"/>
    <mergeCell ref="AO397:AQ397"/>
    <mergeCell ref="AR397:AT397"/>
    <mergeCell ref="AU397:AW397"/>
    <mergeCell ref="AX397:AY397"/>
    <mergeCell ref="BR397:CE397"/>
    <mergeCell ref="B397:C397"/>
    <mergeCell ref="D397:H397"/>
    <mergeCell ref="I397:P397"/>
    <mergeCell ref="Q397:Z397"/>
    <mergeCell ref="AA397:AD397"/>
    <mergeCell ref="AE397:AH397"/>
    <mergeCell ref="AI397:AN397"/>
    <mergeCell ref="AO394:AQ394"/>
    <mergeCell ref="AR394:AT394"/>
    <mergeCell ref="AU394:AW394"/>
    <mergeCell ref="AX394:AY394"/>
    <mergeCell ref="BR394:CE394"/>
    <mergeCell ref="B394:C394"/>
    <mergeCell ref="D394:H394"/>
    <mergeCell ref="I394:P394"/>
    <mergeCell ref="Q394:Z394"/>
    <mergeCell ref="AA394:AD394"/>
    <mergeCell ref="AE394:AH394"/>
    <mergeCell ref="AI394:AN394"/>
    <mergeCell ref="AO395:AQ395"/>
    <mergeCell ref="AR395:AT395"/>
    <mergeCell ref="AU395:AW395"/>
    <mergeCell ref="AX395:AY395"/>
    <mergeCell ref="BR395:CE395"/>
    <mergeCell ref="B395:C395"/>
    <mergeCell ref="D395:H395"/>
    <mergeCell ref="I395:P395"/>
    <mergeCell ref="Q395:Z395"/>
    <mergeCell ref="AA395:AD395"/>
    <mergeCell ref="AE395:AH395"/>
    <mergeCell ref="AI395:AN395"/>
    <mergeCell ref="AO392:AQ392"/>
    <mergeCell ref="AR392:AT392"/>
    <mergeCell ref="AU392:AW392"/>
    <mergeCell ref="AX392:AY392"/>
    <mergeCell ref="BR392:CE392"/>
    <mergeCell ref="B392:C392"/>
    <mergeCell ref="D392:H392"/>
    <mergeCell ref="I392:P392"/>
    <mergeCell ref="Q392:Z392"/>
    <mergeCell ref="AA392:AD392"/>
    <mergeCell ref="AE392:AH392"/>
    <mergeCell ref="AI392:AN392"/>
    <mergeCell ref="AO393:AQ393"/>
    <mergeCell ref="AR393:AT393"/>
    <mergeCell ref="AU393:AW393"/>
    <mergeCell ref="AX393:AY393"/>
    <mergeCell ref="BR393:CE393"/>
    <mergeCell ref="B393:C393"/>
    <mergeCell ref="D393:H393"/>
    <mergeCell ref="I393:P393"/>
    <mergeCell ref="Q393:Z393"/>
    <mergeCell ref="AA393:AD393"/>
    <mergeCell ref="AE393:AH393"/>
    <mergeCell ref="AI393:AN393"/>
    <mergeCell ref="AO390:AQ390"/>
    <mergeCell ref="AR390:AT390"/>
    <mergeCell ref="AU390:AW390"/>
    <mergeCell ref="AX390:AY390"/>
    <mergeCell ref="BR390:CE390"/>
    <mergeCell ref="B390:C390"/>
    <mergeCell ref="D390:H390"/>
    <mergeCell ref="I390:P390"/>
    <mergeCell ref="Q390:Z390"/>
    <mergeCell ref="AA390:AD390"/>
    <mergeCell ref="AE390:AH390"/>
    <mergeCell ref="AI390:AN390"/>
    <mergeCell ref="AO391:AQ391"/>
    <mergeCell ref="AR391:AT391"/>
    <mergeCell ref="AU391:AW391"/>
    <mergeCell ref="AX391:AY391"/>
    <mergeCell ref="BR391:CE391"/>
    <mergeCell ref="B391:C391"/>
    <mergeCell ref="D391:H391"/>
    <mergeCell ref="I391:P391"/>
    <mergeCell ref="Q391:Z391"/>
    <mergeCell ref="AA391:AD391"/>
    <mergeCell ref="AE391:AH391"/>
    <mergeCell ref="AI391:AN391"/>
    <mergeCell ref="AO388:AQ388"/>
    <mergeCell ref="AR388:AT388"/>
    <mergeCell ref="AU388:AW388"/>
    <mergeCell ref="AX388:AY388"/>
    <mergeCell ref="BR388:CE388"/>
    <mergeCell ref="B388:C388"/>
    <mergeCell ref="D388:H388"/>
    <mergeCell ref="I388:P388"/>
    <mergeCell ref="Q388:Z388"/>
    <mergeCell ref="AA388:AD388"/>
    <mergeCell ref="AE388:AH388"/>
    <mergeCell ref="AI388:AN388"/>
    <mergeCell ref="AO389:AQ389"/>
    <mergeCell ref="AR389:AT389"/>
    <mergeCell ref="AU389:AW389"/>
    <mergeCell ref="AX389:AY389"/>
    <mergeCell ref="BR389:CE389"/>
    <mergeCell ref="B389:C389"/>
    <mergeCell ref="D389:H389"/>
    <mergeCell ref="I389:P389"/>
    <mergeCell ref="Q389:Z389"/>
    <mergeCell ref="AA389:AD389"/>
    <mergeCell ref="AE389:AH389"/>
    <mergeCell ref="AI389:AN389"/>
    <mergeCell ref="AO386:AQ386"/>
    <mergeCell ref="AR386:AT386"/>
    <mergeCell ref="AU386:AW386"/>
    <mergeCell ref="AX386:AY386"/>
    <mergeCell ref="BR386:CE386"/>
    <mergeCell ref="B386:C386"/>
    <mergeCell ref="D386:H386"/>
    <mergeCell ref="I386:P386"/>
    <mergeCell ref="Q386:Z386"/>
    <mergeCell ref="AA386:AD386"/>
    <mergeCell ref="AE386:AH386"/>
    <mergeCell ref="AI386:AN386"/>
    <mergeCell ref="AO387:AQ387"/>
    <mergeCell ref="AR387:AT387"/>
    <mergeCell ref="AU387:AW387"/>
    <mergeCell ref="AX387:AY387"/>
    <mergeCell ref="BR387:CE387"/>
    <mergeCell ref="B387:C387"/>
    <mergeCell ref="D387:H387"/>
    <mergeCell ref="I387:P387"/>
    <mergeCell ref="Q387:Z387"/>
    <mergeCell ref="AA387:AD387"/>
    <mergeCell ref="AE387:AH387"/>
    <mergeCell ref="AI387:AN387"/>
    <mergeCell ref="AO384:AQ384"/>
    <mergeCell ref="AR384:AT384"/>
    <mergeCell ref="AU384:AW384"/>
    <mergeCell ref="AX384:AY384"/>
    <mergeCell ref="BR384:CE384"/>
    <mergeCell ref="B384:C384"/>
    <mergeCell ref="D384:H384"/>
    <mergeCell ref="I384:P384"/>
    <mergeCell ref="Q384:Z384"/>
    <mergeCell ref="AA384:AD384"/>
    <mergeCell ref="AE384:AH384"/>
    <mergeCell ref="AI384:AN384"/>
    <mergeCell ref="AO385:AQ385"/>
    <mergeCell ref="AR385:AT385"/>
    <mergeCell ref="AU385:AW385"/>
    <mergeCell ref="AX385:AY385"/>
    <mergeCell ref="BR385:CE385"/>
    <mergeCell ref="B385:C385"/>
    <mergeCell ref="D385:H385"/>
    <mergeCell ref="I385:P385"/>
    <mergeCell ref="Q385:Z385"/>
    <mergeCell ref="AA385:AD385"/>
    <mergeCell ref="AE385:AH385"/>
    <mergeCell ref="AI385:AN385"/>
    <mergeCell ref="AO382:AQ382"/>
    <mergeCell ref="AR382:AT382"/>
    <mergeCell ref="AU382:AW382"/>
    <mergeCell ref="AX382:AY382"/>
    <mergeCell ref="BR382:CE382"/>
    <mergeCell ref="B382:C382"/>
    <mergeCell ref="D382:H382"/>
    <mergeCell ref="I382:P382"/>
    <mergeCell ref="Q382:Z382"/>
    <mergeCell ref="AA382:AD382"/>
    <mergeCell ref="AE382:AH382"/>
    <mergeCell ref="AI382:AN382"/>
    <mergeCell ref="AO383:AQ383"/>
    <mergeCell ref="AR383:AT383"/>
    <mergeCell ref="AU383:AW383"/>
    <mergeCell ref="AX383:AY383"/>
    <mergeCell ref="BR383:CE383"/>
    <mergeCell ref="B383:C383"/>
    <mergeCell ref="D383:H383"/>
    <mergeCell ref="I383:P383"/>
    <mergeCell ref="Q383:Z383"/>
    <mergeCell ref="AA383:AD383"/>
    <mergeCell ref="AE383:AH383"/>
    <mergeCell ref="AI383:AN383"/>
    <mergeCell ref="AO380:AQ380"/>
    <mergeCell ref="AR380:AT380"/>
    <mergeCell ref="AU380:AW380"/>
    <mergeCell ref="AX380:AY380"/>
    <mergeCell ref="BR380:CE380"/>
    <mergeCell ref="B380:C380"/>
    <mergeCell ref="D380:H380"/>
    <mergeCell ref="I380:P380"/>
    <mergeCell ref="Q380:Z380"/>
    <mergeCell ref="AA380:AD380"/>
    <mergeCell ref="AE380:AH380"/>
    <mergeCell ref="AI380:AN380"/>
    <mergeCell ref="AO381:AQ381"/>
    <mergeCell ref="AR381:AT381"/>
    <mergeCell ref="AU381:AW381"/>
    <mergeCell ref="AX381:AY381"/>
    <mergeCell ref="BR381:CE381"/>
    <mergeCell ref="B381:C381"/>
    <mergeCell ref="D381:H381"/>
    <mergeCell ref="I381:P381"/>
    <mergeCell ref="Q381:Z381"/>
    <mergeCell ref="AA381:AD381"/>
    <mergeCell ref="AE381:AH381"/>
    <mergeCell ref="AI381:AN381"/>
    <mergeCell ref="AO378:AQ378"/>
    <mergeCell ref="AR378:AT378"/>
    <mergeCell ref="AU378:AW378"/>
    <mergeCell ref="AX378:AY378"/>
    <mergeCell ref="BR378:CE378"/>
    <mergeCell ref="B378:C378"/>
    <mergeCell ref="D378:H378"/>
    <mergeCell ref="I378:P378"/>
    <mergeCell ref="Q378:Z378"/>
    <mergeCell ref="AA378:AD378"/>
    <mergeCell ref="AE378:AH378"/>
    <mergeCell ref="AI378:AN378"/>
    <mergeCell ref="AO379:AQ379"/>
    <mergeCell ref="AR379:AT379"/>
    <mergeCell ref="AU379:AW379"/>
    <mergeCell ref="AX379:AY379"/>
    <mergeCell ref="BR379:CE379"/>
    <mergeCell ref="B379:C379"/>
    <mergeCell ref="D379:H379"/>
    <mergeCell ref="I379:P379"/>
    <mergeCell ref="Q379:Z379"/>
    <mergeCell ref="AA379:AD379"/>
    <mergeCell ref="AE379:AH379"/>
    <mergeCell ref="AI379:AN379"/>
    <mergeCell ref="AO376:AQ376"/>
    <mergeCell ref="AR376:AT376"/>
    <mergeCell ref="AU376:AW376"/>
    <mergeCell ref="AX376:AY376"/>
    <mergeCell ref="BR376:CE376"/>
    <mergeCell ref="B376:C376"/>
    <mergeCell ref="D376:H376"/>
    <mergeCell ref="I376:P376"/>
    <mergeCell ref="Q376:Z376"/>
    <mergeCell ref="AA376:AD376"/>
    <mergeCell ref="AE376:AH376"/>
    <mergeCell ref="AI376:AN376"/>
    <mergeCell ref="AO377:AQ377"/>
    <mergeCell ref="AR377:AT377"/>
    <mergeCell ref="AU377:AW377"/>
    <mergeCell ref="AX377:AY377"/>
    <mergeCell ref="BR377:CE377"/>
    <mergeCell ref="B377:C377"/>
    <mergeCell ref="D377:H377"/>
    <mergeCell ref="I377:P377"/>
    <mergeCell ref="Q377:Z377"/>
    <mergeCell ref="AA377:AD377"/>
    <mergeCell ref="AE377:AH377"/>
    <mergeCell ref="AI377:AN377"/>
    <mergeCell ref="AO374:AQ374"/>
    <mergeCell ref="AR374:AT374"/>
    <mergeCell ref="AU374:AW374"/>
    <mergeCell ref="AX374:AY374"/>
    <mergeCell ref="BR374:CE374"/>
    <mergeCell ref="B374:C374"/>
    <mergeCell ref="D374:H374"/>
    <mergeCell ref="I374:P374"/>
    <mergeCell ref="Q374:Z374"/>
    <mergeCell ref="AA374:AD374"/>
    <mergeCell ref="AE374:AH374"/>
    <mergeCell ref="AI374:AN374"/>
    <mergeCell ref="AO375:AQ375"/>
    <mergeCell ref="AR375:AT375"/>
    <mergeCell ref="AU375:AW375"/>
    <mergeCell ref="AX375:AY375"/>
    <mergeCell ref="BR375:CE375"/>
    <mergeCell ref="B375:C375"/>
    <mergeCell ref="D375:H375"/>
    <mergeCell ref="I375:P375"/>
    <mergeCell ref="Q375:Z375"/>
    <mergeCell ref="AA375:AD375"/>
    <mergeCell ref="AE375:AH375"/>
    <mergeCell ref="AI375:AN375"/>
    <mergeCell ref="AO372:AQ372"/>
    <mergeCell ref="AR372:AT372"/>
    <mergeCell ref="AU372:AW372"/>
    <mergeCell ref="AX372:AY372"/>
    <mergeCell ref="BR372:CE372"/>
    <mergeCell ref="B372:C372"/>
    <mergeCell ref="D372:H372"/>
    <mergeCell ref="I372:P372"/>
    <mergeCell ref="Q372:Z372"/>
    <mergeCell ref="AA372:AD372"/>
    <mergeCell ref="AE372:AH372"/>
    <mergeCell ref="AI372:AN372"/>
    <mergeCell ref="AO373:AQ373"/>
    <mergeCell ref="AR373:AT373"/>
    <mergeCell ref="AU373:AW373"/>
    <mergeCell ref="AX373:AY373"/>
    <mergeCell ref="BR373:CE373"/>
    <mergeCell ref="B373:C373"/>
    <mergeCell ref="D373:H373"/>
    <mergeCell ref="I373:P373"/>
    <mergeCell ref="Q373:Z373"/>
    <mergeCell ref="AA373:AD373"/>
    <mergeCell ref="AE373:AH373"/>
    <mergeCell ref="AI373:AN373"/>
    <mergeCell ref="AO370:AQ370"/>
    <mergeCell ref="AR370:AT370"/>
    <mergeCell ref="AU370:AW370"/>
    <mergeCell ref="AX370:AY370"/>
    <mergeCell ref="BR370:CE370"/>
    <mergeCell ref="B370:C370"/>
    <mergeCell ref="D370:H370"/>
    <mergeCell ref="I370:P370"/>
    <mergeCell ref="Q370:Z370"/>
    <mergeCell ref="AA370:AD370"/>
    <mergeCell ref="AE370:AH370"/>
    <mergeCell ref="AI370:AN370"/>
    <mergeCell ref="AO371:AQ371"/>
    <mergeCell ref="AR371:AT371"/>
    <mergeCell ref="AU371:AW371"/>
    <mergeCell ref="AX371:AY371"/>
    <mergeCell ref="BR371:CE371"/>
    <mergeCell ref="B371:C371"/>
    <mergeCell ref="D371:H371"/>
    <mergeCell ref="I371:P371"/>
    <mergeCell ref="Q371:Z371"/>
    <mergeCell ref="AA371:AD371"/>
    <mergeCell ref="AE371:AH371"/>
    <mergeCell ref="AI371:AN371"/>
    <mergeCell ref="AO368:AQ368"/>
    <mergeCell ref="AR368:AT368"/>
    <mergeCell ref="AU368:AW368"/>
    <mergeCell ref="AX368:AY368"/>
    <mergeCell ref="BR368:CE368"/>
    <mergeCell ref="B368:C368"/>
    <mergeCell ref="D368:H368"/>
    <mergeCell ref="I368:P368"/>
    <mergeCell ref="Q368:Z368"/>
    <mergeCell ref="AA368:AD368"/>
    <mergeCell ref="AE368:AH368"/>
    <mergeCell ref="AI368:AN368"/>
    <mergeCell ref="AO369:AQ369"/>
    <mergeCell ref="AR369:AT369"/>
    <mergeCell ref="AU369:AW369"/>
    <mergeCell ref="AX369:AY369"/>
    <mergeCell ref="BR369:CE369"/>
    <mergeCell ref="B369:C369"/>
    <mergeCell ref="D369:H369"/>
    <mergeCell ref="I369:P369"/>
    <mergeCell ref="Q369:Z369"/>
    <mergeCell ref="AA369:AD369"/>
    <mergeCell ref="AE369:AH369"/>
    <mergeCell ref="AI369:AN369"/>
    <mergeCell ref="AO366:AQ366"/>
    <mergeCell ref="AR366:AT366"/>
    <mergeCell ref="AU366:AW366"/>
    <mergeCell ref="AX366:AY366"/>
    <mergeCell ref="BR366:CE366"/>
    <mergeCell ref="B366:C366"/>
    <mergeCell ref="D366:H366"/>
    <mergeCell ref="I366:P366"/>
    <mergeCell ref="Q366:Z366"/>
    <mergeCell ref="AA366:AD366"/>
    <mergeCell ref="AE366:AH366"/>
    <mergeCell ref="AI366:AN366"/>
    <mergeCell ref="AO367:AQ367"/>
    <mergeCell ref="AR367:AT367"/>
    <mergeCell ref="AU367:AW367"/>
    <mergeCell ref="AX367:AY367"/>
    <mergeCell ref="BR367:CE367"/>
    <mergeCell ref="B367:C367"/>
    <mergeCell ref="D367:H367"/>
    <mergeCell ref="I367:P367"/>
    <mergeCell ref="Q367:Z367"/>
    <mergeCell ref="AA367:AD367"/>
    <mergeCell ref="AE367:AH367"/>
    <mergeCell ref="AI367:AN367"/>
    <mergeCell ref="AO364:AQ364"/>
    <mergeCell ref="AR364:AT364"/>
    <mergeCell ref="AU364:AW364"/>
    <mergeCell ref="AX364:AY364"/>
    <mergeCell ref="BR364:CE364"/>
    <mergeCell ref="B364:C364"/>
    <mergeCell ref="D364:H364"/>
    <mergeCell ref="I364:P364"/>
    <mergeCell ref="Q364:Z364"/>
    <mergeCell ref="AA364:AD364"/>
    <mergeCell ref="AE364:AH364"/>
    <mergeCell ref="AI364:AN364"/>
    <mergeCell ref="AO365:AQ365"/>
    <mergeCell ref="AR365:AT365"/>
    <mergeCell ref="AU365:AW365"/>
    <mergeCell ref="AX365:AY365"/>
    <mergeCell ref="BR365:CE365"/>
    <mergeCell ref="B365:C365"/>
    <mergeCell ref="D365:H365"/>
    <mergeCell ref="I365:P365"/>
    <mergeCell ref="Q365:Z365"/>
    <mergeCell ref="AA365:AD365"/>
    <mergeCell ref="AE365:AH365"/>
    <mergeCell ref="AI365:AN365"/>
    <mergeCell ref="AO362:AQ362"/>
    <mergeCell ref="AR362:AT362"/>
    <mergeCell ref="AU362:AW362"/>
    <mergeCell ref="AX362:AY362"/>
    <mergeCell ref="BR362:CE362"/>
    <mergeCell ref="B362:C362"/>
    <mergeCell ref="D362:H362"/>
    <mergeCell ref="I362:P362"/>
    <mergeCell ref="Q362:Z362"/>
    <mergeCell ref="AA362:AD362"/>
    <mergeCell ref="AE362:AH362"/>
    <mergeCell ref="AI362:AN362"/>
    <mergeCell ref="AO363:AQ363"/>
    <mergeCell ref="AR363:AT363"/>
    <mergeCell ref="AU363:AW363"/>
    <mergeCell ref="AX363:AY363"/>
    <mergeCell ref="BR363:CE363"/>
    <mergeCell ref="B363:C363"/>
    <mergeCell ref="D363:H363"/>
    <mergeCell ref="I363:P363"/>
    <mergeCell ref="Q363:Z363"/>
    <mergeCell ref="AA363:AD363"/>
    <mergeCell ref="AE363:AH363"/>
    <mergeCell ref="AI363:AN363"/>
    <mergeCell ref="AO360:AQ360"/>
    <mergeCell ref="AR360:AT360"/>
    <mergeCell ref="AU360:AW360"/>
    <mergeCell ref="AX360:AY360"/>
    <mergeCell ref="BR360:CE360"/>
    <mergeCell ref="B360:C360"/>
    <mergeCell ref="D360:H360"/>
    <mergeCell ref="I360:P360"/>
    <mergeCell ref="Q360:Z360"/>
    <mergeCell ref="AA360:AD360"/>
    <mergeCell ref="AE360:AH360"/>
    <mergeCell ref="AI360:AN360"/>
    <mergeCell ref="AO361:AQ361"/>
    <mergeCell ref="AR361:AT361"/>
    <mergeCell ref="AU361:AW361"/>
    <mergeCell ref="AX361:AY361"/>
    <mergeCell ref="BR361:CE361"/>
    <mergeCell ref="B361:C361"/>
    <mergeCell ref="D361:H361"/>
    <mergeCell ref="I361:P361"/>
    <mergeCell ref="Q361:Z361"/>
    <mergeCell ref="AA361:AD361"/>
    <mergeCell ref="AE361:AH361"/>
    <mergeCell ref="AI361:AN361"/>
    <mergeCell ref="AO358:AQ358"/>
    <mergeCell ref="AR358:AT358"/>
    <mergeCell ref="AU358:AW358"/>
    <mergeCell ref="AX358:AY358"/>
    <mergeCell ref="BR358:CE358"/>
    <mergeCell ref="B358:C358"/>
    <mergeCell ref="D358:H358"/>
    <mergeCell ref="I358:P358"/>
    <mergeCell ref="Q358:Z358"/>
    <mergeCell ref="AA358:AD358"/>
    <mergeCell ref="AE358:AH358"/>
    <mergeCell ref="AI358:AN358"/>
    <mergeCell ref="AO359:AQ359"/>
    <mergeCell ref="AR359:AT359"/>
    <mergeCell ref="AU359:AW359"/>
    <mergeCell ref="AX359:AY359"/>
    <mergeCell ref="BR359:CE359"/>
    <mergeCell ref="B359:C359"/>
    <mergeCell ref="D359:H359"/>
    <mergeCell ref="I359:P359"/>
    <mergeCell ref="Q359:Z359"/>
    <mergeCell ref="AA359:AD359"/>
    <mergeCell ref="AE359:AH359"/>
    <mergeCell ref="AI359:AN359"/>
    <mergeCell ref="AO356:AQ356"/>
    <mergeCell ref="AR356:AT356"/>
    <mergeCell ref="AU356:AW356"/>
    <mergeCell ref="AX356:AY356"/>
    <mergeCell ref="BR356:CE356"/>
    <mergeCell ref="B356:C356"/>
    <mergeCell ref="D356:H356"/>
    <mergeCell ref="I356:P356"/>
    <mergeCell ref="Q356:Z356"/>
    <mergeCell ref="AA356:AD356"/>
    <mergeCell ref="AE356:AH356"/>
    <mergeCell ref="AI356:AN356"/>
    <mergeCell ref="AO357:AQ357"/>
    <mergeCell ref="AR357:AT357"/>
    <mergeCell ref="AU357:AW357"/>
    <mergeCell ref="AX357:AY357"/>
    <mergeCell ref="BR357:CE357"/>
    <mergeCell ref="B357:C357"/>
    <mergeCell ref="D357:H357"/>
    <mergeCell ref="I357:P357"/>
    <mergeCell ref="Q357:Z357"/>
    <mergeCell ref="AA357:AD357"/>
    <mergeCell ref="AE357:AH357"/>
    <mergeCell ref="AI357:AN357"/>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'Pick List '!$G$50:$G$53</xm:f>
          </x14:formula1>
          <xm:sqref>D12:D511</xm:sqref>
        </x14:dataValidation>
        <x14:dataValidation type="list" allowBlank="1" showErrorMessage="1" xr:uid="{00000000-0002-0000-0300-000001000000}">
          <x14:formula1>
            <xm:f>'Pick List '!$M$15:$M$16</xm:f>
          </x14:formula1>
          <xm:sqref>AU12:AU511 AX12:AX511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5A11"/>
  </sheetPr>
  <dimension ref="A1:BO511"/>
  <sheetViews>
    <sheetView workbookViewId="0">
      <pane ySplit="1" topLeftCell="A2" activePane="bottomLeft" state="frozen"/>
      <selection pane="bottomLeft" activeCell="B3" sqref="B3"/>
    </sheetView>
  </sheetViews>
  <sheetFormatPr defaultColWidth="12.625" defaultRowHeight="15" customHeight="1" x14ac:dyDescent="0.2"/>
  <cols>
    <col min="1" max="1" width="4.125" customWidth="1"/>
    <col min="2" max="2" width="4.625" customWidth="1"/>
    <col min="3" max="3" width="5.25" customWidth="1"/>
    <col min="4" max="67" width="4.125" customWidth="1"/>
  </cols>
  <sheetData>
    <row r="1" spans="1:67" ht="49.5" customHeight="1" x14ac:dyDescent="0.2">
      <c r="A1" s="45" t="s">
        <v>239</v>
      </c>
      <c r="B1" s="230" t="s">
        <v>307</v>
      </c>
      <c r="C1" s="79"/>
      <c r="D1" s="248" t="s">
        <v>308</v>
      </c>
      <c r="E1" s="78"/>
      <c r="F1" s="78"/>
      <c r="G1" s="78"/>
      <c r="H1" s="79"/>
      <c r="I1" s="230" t="s">
        <v>309</v>
      </c>
      <c r="J1" s="78"/>
      <c r="K1" s="78"/>
      <c r="L1" s="78"/>
      <c r="M1" s="78"/>
      <c r="N1" s="78"/>
      <c r="O1" s="78"/>
      <c r="P1" s="79"/>
      <c r="Q1" s="249" t="s">
        <v>310</v>
      </c>
      <c r="R1" s="78"/>
      <c r="S1" s="78"/>
      <c r="T1" s="78"/>
      <c r="U1" s="78"/>
      <c r="V1" s="78"/>
      <c r="W1" s="78"/>
      <c r="X1" s="79"/>
      <c r="Y1" s="230" t="s">
        <v>311</v>
      </c>
      <c r="Z1" s="79"/>
      <c r="AA1" s="249" t="s">
        <v>312</v>
      </c>
      <c r="AB1" s="78"/>
      <c r="AC1" s="78"/>
      <c r="AD1" s="79"/>
      <c r="AE1" s="230" t="s">
        <v>313</v>
      </c>
      <c r="AF1" s="78"/>
      <c r="AG1" s="79"/>
      <c r="AH1" s="249" t="s">
        <v>314</v>
      </c>
      <c r="AI1" s="78"/>
      <c r="AJ1" s="79"/>
      <c r="AK1" s="230" t="s">
        <v>315</v>
      </c>
      <c r="AL1" s="78"/>
      <c r="AM1" s="78"/>
      <c r="AN1" s="79"/>
      <c r="AO1" s="249" t="s">
        <v>276</v>
      </c>
      <c r="AP1" s="78"/>
      <c r="AQ1" s="78"/>
      <c r="AR1" s="78"/>
      <c r="AS1" s="78"/>
      <c r="AT1" s="78"/>
      <c r="AU1" s="78"/>
      <c r="AV1" s="79"/>
      <c r="AW1" s="250" t="s">
        <v>316</v>
      </c>
      <c r="AX1" s="78"/>
      <c r="AY1" s="79"/>
      <c r="AZ1" s="251" t="s">
        <v>262</v>
      </c>
      <c r="BA1" s="78"/>
      <c r="BB1" s="78"/>
      <c r="BC1" s="78"/>
      <c r="BD1" s="78"/>
      <c r="BE1" s="78"/>
      <c r="BF1" s="78"/>
      <c r="BG1" s="78"/>
      <c r="BH1" s="78"/>
      <c r="BI1" s="78"/>
      <c r="BJ1" s="78"/>
      <c r="BK1" s="78"/>
      <c r="BL1" s="78"/>
      <c r="BM1" s="78"/>
      <c r="BN1" s="78"/>
      <c r="BO1" s="79"/>
    </row>
    <row r="2" spans="1:67" ht="18.75" x14ac:dyDescent="0.2">
      <c r="A2" s="252" t="str">
        <f>'BASE GRANTEE INFO &amp; UPDATES'!A1</f>
        <v>WV Bureau for Behavioral Health  - Substance Use Disorders - Pregnant  and Postpartum Women  v 20200301F</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214"/>
    </row>
    <row r="3" spans="1:67" ht="16.5" customHeight="1" x14ac:dyDescent="0.2">
      <c r="A3" s="164" t="str">
        <f>'BASE GRANTEE INFO &amp; UPDATES'!A2</f>
        <v xml:space="preserve">Program reports need to be submitted electronically, via e-mail to DHHRBBHReporting@wv.gov  within 25 calendar days of the end of each month </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3"/>
    </row>
    <row r="4" spans="1:67" ht="15.75" customHeight="1" x14ac:dyDescent="0.2">
      <c r="A4" s="199" t="s">
        <v>317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3"/>
    </row>
    <row r="5" spans="1:67" x14ac:dyDescent="0.25">
      <c r="A5" s="165" t="s">
        <v>318</v>
      </c>
      <c r="B5" s="78"/>
      <c r="C5" s="78"/>
      <c r="D5" s="78"/>
      <c r="E5" s="78"/>
      <c r="F5" s="78"/>
      <c r="G5" s="78"/>
      <c r="H5" s="78"/>
      <c r="I5" s="78"/>
      <c r="J5" s="78"/>
      <c r="K5" s="78"/>
      <c r="L5" s="78"/>
      <c r="M5" s="79"/>
      <c r="N5" s="166" t="str">
        <f>'BASE GRANTEE INFO &amp; UPDATES'!N4</f>
        <v>Program Name (Listed on the Statement of Work)</v>
      </c>
      <c r="O5" s="143"/>
      <c r="P5" s="143"/>
      <c r="Q5" s="143"/>
      <c r="R5" s="143"/>
      <c r="S5" s="143"/>
      <c r="T5" s="143"/>
      <c r="U5" s="143"/>
      <c r="V5" s="143"/>
      <c r="W5" s="143"/>
      <c r="X5" s="143"/>
      <c r="Y5" s="144"/>
      <c r="Z5" s="7"/>
      <c r="AA5" s="167" t="s">
        <v>222</v>
      </c>
      <c r="AB5" s="74"/>
      <c r="AC5" s="74"/>
      <c r="AD5" s="74"/>
      <c r="AE5" s="75"/>
      <c r="AF5" s="166" t="str">
        <f>'BASE GRANTEE INFO &amp; UPDATES'!AF4</f>
        <v xml:space="preserve">Grantee's Formal Name (Name on the Grant) </v>
      </c>
      <c r="AG5" s="143"/>
      <c r="AH5" s="143"/>
      <c r="AI5" s="143"/>
      <c r="AJ5" s="143"/>
      <c r="AK5" s="143"/>
      <c r="AL5" s="143"/>
      <c r="AM5" s="143"/>
      <c r="AN5" s="143"/>
      <c r="AO5" s="143"/>
      <c r="AP5" s="143"/>
      <c r="AQ5" s="144"/>
    </row>
    <row r="6" spans="1:67" x14ac:dyDescent="0.25">
      <c r="A6" s="165" t="s">
        <v>319</v>
      </c>
      <c r="B6" s="78"/>
      <c r="C6" s="78"/>
      <c r="D6" s="78"/>
      <c r="E6" s="78"/>
      <c r="F6" s="78"/>
      <c r="G6" s="78"/>
      <c r="H6" s="78"/>
      <c r="I6" s="78"/>
      <c r="J6" s="78"/>
      <c r="K6" s="78"/>
      <c r="L6" s="78"/>
      <c r="M6" s="79"/>
      <c r="N6" s="166" t="str">
        <f>'BASE GRANTEE INFO &amp; UPDATES'!N5</f>
        <v>Grantee's Name for the program</v>
      </c>
      <c r="O6" s="143"/>
      <c r="P6" s="143"/>
      <c r="Q6" s="143"/>
      <c r="R6" s="143"/>
      <c r="S6" s="143"/>
      <c r="T6" s="143"/>
      <c r="U6" s="143"/>
      <c r="V6" s="143"/>
      <c r="W6" s="143"/>
      <c r="X6" s="143"/>
      <c r="Y6" s="144"/>
      <c r="Z6" s="8"/>
      <c r="AA6" s="174" t="s">
        <v>226</v>
      </c>
      <c r="AB6" s="78"/>
      <c r="AC6" s="78"/>
      <c r="AD6" s="78"/>
      <c r="AE6" s="79"/>
      <c r="AF6" s="166" t="str">
        <f>'BASE GRANTEE INFO &amp; UPDATES'!AF5</f>
        <v>John Doe, Jane Doe</v>
      </c>
      <c r="AG6" s="143"/>
      <c r="AH6" s="143"/>
      <c r="AI6" s="143"/>
      <c r="AJ6" s="143"/>
      <c r="AK6" s="143"/>
      <c r="AL6" s="143"/>
      <c r="AM6" s="143"/>
      <c r="AN6" s="143"/>
      <c r="AO6" s="143"/>
      <c r="AP6" s="143"/>
      <c r="AQ6" s="144"/>
    </row>
    <row r="7" spans="1:67" ht="15" customHeight="1" x14ac:dyDescent="0.25">
      <c r="A7" s="170" t="s">
        <v>228</v>
      </c>
      <c r="B7" s="103"/>
      <c r="C7" s="103"/>
      <c r="D7" s="103"/>
      <c r="E7" s="103"/>
      <c r="F7" s="103"/>
      <c r="G7" s="103"/>
      <c r="H7" s="103"/>
      <c r="I7" s="103"/>
      <c r="J7" s="103"/>
      <c r="K7" s="103"/>
      <c r="L7" s="103"/>
      <c r="M7" s="131"/>
      <c r="N7" s="176" t="str">
        <f>'BASE GRANTEE INFO &amp; UPDATES'!N6</f>
        <v>123 Any Street, Any City, WV 12345</v>
      </c>
      <c r="O7" s="103"/>
      <c r="P7" s="103"/>
      <c r="Q7" s="103"/>
      <c r="R7" s="103"/>
      <c r="S7" s="103"/>
      <c r="T7" s="103"/>
      <c r="U7" s="103"/>
      <c r="V7" s="103"/>
      <c r="W7" s="103"/>
      <c r="X7" s="103"/>
      <c r="Y7" s="131"/>
      <c r="Z7" s="8"/>
      <c r="AA7" s="165" t="s">
        <v>230</v>
      </c>
      <c r="AB7" s="78"/>
      <c r="AC7" s="78"/>
      <c r="AD7" s="78"/>
      <c r="AE7" s="79"/>
      <c r="AF7" s="166" t="str">
        <f>'BASE GRANTEE INFO &amp; UPDATES'!AF6</f>
        <v>(304) 123-4567 (304) 891-2345</v>
      </c>
      <c r="AG7" s="143"/>
      <c r="AH7" s="143"/>
      <c r="AI7" s="143"/>
      <c r="AJ7" s="143"/>
      <c r="AK7" s="143"/>
      <c r="AL7" s="143"/>
      <c r="AM7" s="143"/>
      <c r="AN7" s="143"/>
      <c r="AO7" s="143"/>
      <c r="AP7" s="143"/>
      <c r="AQ7" s="144"/>
    </row>
    <row r="8" spans="1:67" x14ac:dyDescent="0.25">
      <c r="A8" s="142"/>
      <c r="B8" s="143"/>
      <c r="C8" s="143"/>
      <c r="D8" s="143"/>
      <c r="E8" s="143"/>
      <c r="F8" s="143"/>
      <c r="G8" s="143"/>
      <c r="H8" s="143"/>
      <c r="I8" s="143"/>
      <c r="J8" s="143"/>
      <c r="K8" s="143"/>
      <c r="L8" s="143"/>
      <c r="M8" s="144"/>
      <c r="N8" s="142"/>
      <c r="O8" s="143"/>
      <c r="P8" s="143"/>
      <c r="Q8" s="143"/>
      <c r="R8" s="143"/>
      <c r="S8" s="143"/>
      <c r="T8" s="143"/>
      <c r="U8" s="143"/>
      <c r="V8" s="143"/>
      <c r="W8" s="143"/>
      <c r="X8" s="143"/>
      <c r="Y8" s="144"/>
      <c r="Z8" s="8"/>
      <c r="AA8" s="165" t="s">
        <v>232</v>
      </c>
      <c r="AB8" s="78"/>
      <c r="AC8" s="78"/>
      <c r="AD8" s="78"/>
      <c r="AE8" s="79"/>
      <c r="AF8" s="166" t="str">
        <f>'BASE GRANTEE INFO &amp; UPDATES'!AF7</f>
        <v>G20</v>
      </c>
      <c r="AG8" s="143"/>
      <c r="AH8" s="143"/>
      <c r="AI8" s="143"/>
      <c r="AJ8" s="143"/>
      <c r="AK8" s="143"/>
      <c r="AL8" s="143"/>
      <c r="AM8" s="143"/>
      <c r="AN8" s="143"/>
      <c r="AO8" s="143"/>
      <c r="AP8" s="143"/>
      <c r="AQ8" s="144"/>
    </row>
    <row r="9" spans="1:67" ht="15.75" customHeight="1" x14ac:dyDescent="0.25">
      <c r="A9" s="171" t="s">
        <v>320</v>
      </c>
      <c r="B9" s="78"/>
      <c r="C9" s="78"/>
      <c r="D9" s="78"/>
      <c r="E9" s="78"/>
      <c r="F9" s="78"/>
      <c r="G9" s="78"/>
      <c r="H9" s="78"/>
      <c r="I9" s="78"/>
      <c r="J9" s="78"/>
      <c r="K9" s="78"/>
      <c r="L9" s="78"/>
      <c r="M9" s="79"/>
      <c r="N9" s="208" t="str">
        <f>'BASE GRANTEE INFO &amp; UPDATES'!N8</f>
        <v>October 1 - 31</v>
      </c>
      <c r="O9" s="78"/>
      <c r="P9" s="78"/>
      <c r="Q9" s="78"/>
      <c r="R9" s="78"/>
      <c r="S9" s="78"/>
      <c r="T9" s="78"/>
      <c r="U9" s="79"/>
      <c r="V9" s="208">
        <f>'BASE GRANTEE INFO &amp; UPDATES'!V8</f>
        <v>2019</v>
      </c>
      <c r="W9" s="78"/>
      <c r="X9" s="78"/>
      <c r="Y9" s="79"/>
      <c r="Z9" s="8"/>
      <c r="AA9" s="168" t="s">
        <v>236</v>
      </c>
      <c r="AB9" s="78"/>
      <c r="AC9" s="78"/>
      <c r="AD9" s="78"/>
      <c r="AE9" s="79"/>
      <c r="AF9" s="209" t="str">
        <f>'BASE GRANTEE INFO &amp; UPDATES'!AF8</f>
        <v>0000000</v>
      </c>
      <c r="AG9" s="143"/>
      <c r="AH9" s="143"/>
      <c r="AI9" s="143"/>
      <c r="AJ9" s="143"/>
      <c r="AK9" s="143"/>
      <c r="AL9" s="143"/>
      <c r="AM9" s="143"/>
      <c r="AN9" s="143"/>
      <c r="AO9" s="143"/>
      <c r="AP9" s="143"/>
      <c r="AQ9" s="144"/>
    </row>
    <row r="10" spans="1:67" x14ac:dyDescent="0.25">
      <c r="A10" s="246" t="s">
        <v>321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214"/>
    </row>
    <row r="11" spans="1:67" ht="60" customHeight="1" x14ac:dyDescent="0.2">
      <c r="A11" s="14" t="s">
        <v>239</v>
      </c>
      <c r="B11" s="205" t="s">
        <v>322</v>
      </c>
      <c r="C11" s="79"/>
      <c r="D11" s="247" t="s">
        <v>308</v>
      </c>
      <c r="E11" s="78"/>
      <c r="F11" s="78"/>
      <c r="G11" s="78"/>
      <c r="H11" s="79"/>
      <c r="I11" s="245" t="s">
        <v>309</v>
      </c>
      <c r="J11" s="78"/>
      <c r="K11" s="78"/>
      <c r="L11" s="78"/>
      <c r="M11" s="78"/>
      <c r="N11" s="78"/>
      <c r="O11" s="78"/>
      <c r="P11" s="79"/>
      <c r="Q11" s="244" t="s">
        <v>310</v>
      </c>
      <c r="R11" s="78"/>
      <c r="S11" s="78"/>
      <c r="T11" s="78"/>
      <c r="U11" s="78"/>
      <c r="V11" s="78"/>
      <c r="W11" s="78"/>
      <c r="X11" s="79"/>
      <c r="Y11" s="227" t="s">
        <v>311</v>
      </c>
      <c r="Z11" s="79"/>
      <c r="AA11" s="244" t="s">
        <v>312</v>
      </c>
      <c r="AB11" s="78"/>
      <c r="AC11" s="78"/>
      <c r="AD11" s="79"/>
      <c r="AE11" s="245" t="s">
        <v>313</v>
      </c>
      <c r="AF11" s="78"/>
      <c r="AG11" s="79"/>
      <c r="AH11" s="253" t="s">
        <v>314</v>
      </c>
      <c r="AI11" s="78"/>
      <c r="AJ11" s="79"/>
      <c r="AK11" s="245" t="s">
        <v>315</v>
      </c>
      <c r="AL11" s="78"/>
      <c r="AM11" s="78"/>
      <c r="AN11" s="79"/>
      <c r="AO11" s="244" t="s">
        <v>276</v>
      </c>
      <c r="AP11" s="78"/>
      <c r="AQ11" s="78"/>
      <c r="AR11" s="78"/>
      <c r="AS11" s="78"/>
      <c r="AT11" s="78"/>
      <c r="AU11" s="78"/>
      <c r="AV11" s="79"/>
      <c r="AW11" s="254" t="s">
        <v>316</v>
      </c>
      <c r="AX11" s="78"/>
      <c r="AY11" s="79"/>
      <c r="AZ11" s="255" t="s">
        <v>262</v>
      </c>
      <c r="BA11" s="78"/>
      <c r="BB11" s="78"/>
      <c r="BC11" s="78"/>
      <c r="BD11" s="78"/>
      <c r="BE11" s="78"/>
      <c r="BF11" s="78"/>
      <c r="BG11" s="78"/>
      <c r="BH11" s="78"/>
      <c r="BI11" s="78"/>
      <c r="BJ11" s="78"/>
      <c r="BK11" s="78"/>
      <c r="BL11" s="78"/>
      <c r="BM11" s="78"/>
      <c r="BN11" s="78"/>
      <c r="BO11" s="79"/>
    </row>
    <row r="12" spans="1:67" ht="34.5" customHeight="1" x14ac:dyDescent="0.2">
      <c r="A12" s="14">
        <f t="shared" ref="A12:A511" si="0">ROW(A1)</f>
        <v>1</v>
      </c>
      <c r="B12" s="205"/>
      <c r="C12" s="79"/>
      <c r="D12" s="242"/>
      <c r="E12" s="78"/>
      <c r="F12" s="78"/>
      <c r="G12" s="78"/>
      <c r="H12" s="79"/>
      <c r="I12" s="238"/>
      <c r="J12" s="78"/>
      <c r="K12" s="78"/>
      <c r="L12" s="78"/>
      <c r="M12" s="78"/>
      <c r="N12" s="78"/>
      <c r="O12" s="78"/>
      <c r="P12" s="79"/>
      <c r="Q12" s="239"/>
      <c r="R12" s="78"/>
      <c r="S12" s="78"/>
      <c r="T12" s="78"/>
      <c r="U12" s="78"/>
      <c r="V12" s="78"/>
      <c r="W12" s="78"/>
      <c r="X12" s="79"/>
      <c r="Y12" s="243"/>
      <c r="Z12" s="79"/>
      <c r="AA12" s="239"/>
      <c r="AB12" s="78"/>
      <c r="AC12" s="78"/>
      <c r="AD12" s="79"/>
      <c r="AE12" s="238"/>
      <c r="AF12" s="78"/>
      <c r="AG12" s="79"/>
      <c r="AH12" s="238"/>
      <c r="AI12" s="78"/>
      <c r="AJ12" s="79"/>
      <c r="AK12" s="238"/>
      <c r="AL12" s="78"/>
      <c r="AM12" s="78"/>
      <c r="AN12" s="79"/>
      <c r="AO12" s="239"/>
      <c r="AP12" s="78"/>
      <c r="AQ12" s="78"/>
      <c r="AR12" s="78"/>
      <c r="AS12" s="78"/>
      <c r="AT12" s="78"/>
      <c r="AU12" s="78"/>
      <c r="AV12" s="79"/>
      <c r="AW12" s="240"/>
      <c r="AX12" s="78"/>
      <c r="AY12" s="79"/>
      <c r="AZ12" s="241"/>
      <c r="BA12" s="78"/>
      <c r="BB12" s="78"/>
      <c r="BC12" s="78"/>
      <c r="BD12" s="78"/>
      <c r="BE12" s="78"/>
      <c r="BF12" s="78"/>
      <c r="BG12" s="78"/>
      <c r="BH12" s="78"/>
      <c r="BI12" s="78"/>
      <c r="BJ12" s="78"/>
      <c r="BK12" s="78"/>
      <c r="BL12" s="78"/>
      <c r="BM12" s="78"/>
      <c r="BN12" s="78"/>
      <c r="BO12" s="79"/>
    </row>
    <row r="13" spans="1:67" ht="34.5" customHeight="1" x14ac:dyDescent="0.2">
      <c r="A13" s="45">
        <f t="shared" si="0"/>
        <v>2</v>
      </c>
      <c r="B13" s="205"/>
      <c r="C13" s="79"/>
      <c r="D13" s="242"/>
      <c r="E13" s="78"/>
      <c r="F13" s="78"/>
      <c r="G13" s="78"/>
      <c r="H13" s="79"/>
      <c r="I13" s="238"/>
      <c r="J13" s="78"/>
      <c r="K13" s="78"/>
      <c r="L13" s="78"/>
      <c r="M13" s="78"/>
      <c r="N13" s="78"/>
      <c r="O13" s="78"/>
      <c r="P13" s="79"/>
      <c r="Q13" s="239"/>
      <c r="R13" s="78"/>
      <c r="S13" s="78"/>
      <c r="T13" s="78"/>
      <c r="U13" s="78"/>
      <c r="V13" s="78"/>
      <c r="W13" s="78"/>
      <c r="X13" s="79"/>
      <c r="Y13" s="243"/>
      <c r="Z13" s="79"/>
      <c r="AA13" s="239"/>
      <c r="AB13" s="78"/>
      <c r="AC13" s="78"/>
      <c r="AD13" s="79"/>
      <c r="AE13" s="238"/>
      <c r="AF13" s="78"/>
      <c r="AG13" s="79"/>
      <c r="AH13" s="238"/>
      <c r="AI13" s="78"/>
      <c r="AJ13" s="79"/>
      <c r="AK13" s="238"/>
      <c r="AL13" s="78"/>
      <c r="AM13" s="78"/>
      <c r="AN13" s="79"/>
      <c r="AO13" s="239"/>
      <c r="AP13" s="78"/>
      <c r="AQ13" s="78"/>
      <c r="AR13" s="78"/>
      <c r="AS13" s="78"/>
      <c r="AT13" s="78"/>
      <c r="AU13" s="78"/>
      <c r="AV13" s="79"/>
      <c r="AW13" s="240"/>
      <c r="AX13" s="78"/>
      <c r="AY13" s="79"/>
      <c r="AZ13" s="241"/>
      <c r="BA13" s="78"/>
      <c r="BB13" s="78"/>
      <c r="BC13" s="78"/>
      <c r="BD13" s="78"/>
      <c r="BE13" s="78"/>
      <c r="BF13" s="78"/>
      <c r="BG13" s="78"/>
      <c r="BH13" s="78"/>
      <c r="BI13" s="78"/>
      <c r="BJ13" s="78"/>
      <c r="BK13" s="78"/>
      <c r="BL13" s="78"/>
      <c r="BM13" s="78"/>
      <c r="BN13" s="78"/>
      <c r="BO13" s="79"/>
    </row>
    <row r="14" spans="1:67" ht="34.5" customHeight="1" x14ac:dyDescent="0.2">
      <c r="A14" s="45">
        <f t="shared" si="0"/>
        <v>3</v>
      </c>
      <c r="B14" s="205"/>
      <c r="C14" s="79"/>
      <c r="D14" s="242"/>
      <c r="E14" s="78"/>
      <c r="F14" s="78"/>
      <c r="G14" s="78"/>
      <c r="H14" s="79"/>
      <c r="I14" s="238"/>
      <c r="J14" s="78"/>
      <c r="K14" s="78"/>
      <c r="L14" s="78"/>
      <c r="M14" s="78"/>
      <c r="N14" s="78"/>
      <c r="O14" s="78"/>
      <c r="P14" s="79"/>
      <c r="Q14" s="239"/>
      <c r="R14" s="78"/>
      <c r="S14" s="78"/>
      <c r="T14" s="78"/>
      <c r="U14" s="78"/>
      <c r="V14" s="78"/>
      <c r="W14" s="78"/>
      <c r="X14" s="79"/>
      <c r="Y14" s="243"/>
      <c r="Z14" s="79"/>
      <c r="AA14" s="239"/>
      <c r="AB14" s="78"/>
      <c r="AC14" s="78"/>
      <c r="AD14" s="79"/>
      <c r="AE14" s="238"/>
      <c r="AF14" s="78"/>
      <c r="AG14" s="79"/>
      <c r="AH14" s="238"/>
      <c r="AI14" s="78"/>
      <c r="AJ14" s="79"/>
      <c r="AK14" s="238"/>
      <c r="AL14" s="78"/>
      <c r="AM14" s="78"/>
      <c r="AN14" s="79"/>
      <c r="AO14" s="239"/>
      <c r="AP14" s="78"/>
      <c r="AQ14" s="78"/>
      <c r="AR14" s="78"/>
      <c r="AS14" s="78"/>
      <c r="AT14" s="78"/>
      <c r="AU14" s="78"/>
      <c r="AV14" s="79"/>
      <c r="AW14" s="240"/>
      <c r="AX14" s="78"/>
      <c r="AY14" s="79"/>
      <c r="AZ14" s="241"/>
      <c r="BA14" s="78"/>
      <c r="BB14" s="78"/>
      <c r="BC14" s="78"/>
      <c r="BD14" s="78"/>
      <c r="BE14" s="78"/>
      <c r="BF14" s="78"/>
      <c r="BG14" s="78"/>
      <c r="BH14" s="78"/>
      <c r="BI14" s="78"/>
      <c r="BJ14" s="78"/>
      <c r="BK14" s="78"/>
      <c r="BL14" s="78"/>
      <c r="BM14" s="78"/>
      <c r="BN14" s="78"/>
      <c r="BO14" s="79"/>
    </row>
    <row r="15" spans="1:67" ht="34.5" customHeight="1" x14ac:dyDescent="0.2">
      <c r="A15" s="45">
        <f t="shared" si="0"/>
        <v>4</v>
      </c>
      <c r="B15" s="205"/>
      <c r="C15" s="79"/>
      <c r="D15" s="242"/>
      <c r="E15" s="78"/>
      <c r="F15" s="78"/>
      <c r="G15" s="78"/>
      <c r="H15" s="79"/>
      <c r="I15" s="238"/>
      <c r="J15" s="78"/>
      <c r="K15" s="78"/>
      <c r="L15" s="78"/>
      <c r="M15" s="78"/>
      <c r="N15" s="78"/>
      <c r="O15" s="78"/>
      <c r="P15" s="79"/>
      <c r="Q15" s="239"/>
      <c r="R15" s="78"/>
      <c r="S15" s="78"/>
      <c r="T15" s="78"/>
      <c r="U15" s="78"/>
      <c r="V15" s="78"/>
      <c r="W15" s="78"/>
      <c r="X15" s="79"/>
      <c r="Y15" s="243"/>
      <c r="Z15" s="79"/>
      <c r="AA15" s="239"/>
      <c r="AB15" s="78"/>
      <c r="AC15" s="78"/>
      <c r="AD15" s="79"/>
      <c r="AE15" s="238"/>
      <c r="AF15" s="78"/>
      <c r="AG15" s="79"/>
      <c r="AH15" s="238"/>
      <c r="AI15" s="78"/>
      <c r="AJ15" s="79"/>
      <c r="AK15" s="238"/>
      <c r="AL15" s="78"/>
      <c r="AM15" s="78"/>
      <c r="AN15" s="79"/>
      <c r="AO15" s="239"/>
      <c r="AP15" s="78"/>
      <c r="AQ15" s="78"/>
      <c r="AR15" s="78"/>
      <c r="AS15" s="78"/>
      <c r="AT15" s="78"/>
      <c r="AU15" s="78"/>
      <c r="AV15" s="79"/>
      <c r="AW15" s="240"/>
      <c r="AX15" s="78"/>
      <c r="AY15" s="79"/>
      <c r="AZ15" s="241"/>
      <c r="BA15" s="78"/>
      <c r="BB15" s="78"/>
      <c r="BC15" s="78"/>
      <c r="BD15" s="78"/>
      <c r="BE15" s="78"/>
      <c r="BF15" s="78"/>
      <c r="BG15" s="78"/>
      <c r="BH15" s="78"/>
      <c r="BI15" s="78"/>
      <c r="BJ15" s="78"/>
      <c r="BK15" s="78"/>
      <c r="BL15" s="78"/>
      <c r="BM15" s="78"/>
      <c r="BN15" s="78"/>
      <c r="BO15" s="79"/>
    </row>
    <row r="16" spans="1:67" ht="34.5" customHeight="1" x14ac:dyDescent="0.2">
      <c r="A16" s="45">
        <f t="shared" si="0"/>
        <v>5</v>
      </c>
      <c r="B16" s="205"/>
      <c r="C16" s="79"/>
      <c r="D16" s="242"/>
      <c r="E16" s="78"/>
      <c r="F16" s="78"/>
      <c r="G16" s="78"/>
      <c r="H16" s="79"/>
      <c r="I16" s="238"/>
      <c r="J16" s="78"/>
      <c r="K16" s="78"/>
      <c r="L16" s="78"/>
      <c r="M16" s="78"/>
      <c r="N16" s="78"/>
      <c r="O16" s="78"/>
      <c r="P16" s="79"/>
      <c r="Q16" s="239"/>
      <c r="R16" s="78"/>
      <c r="S16" s="78"/>
      <c r="T16" s="78"/>
      <c r="U16" s="78"/>
      <c r="V16" s="78"/>
      <c r="W16" s="78"/>
      <c r="X16" s="79"/>
      <c r="Y16" s="243"/>
      <c r="Z16" s="79"/>
      <c r="AA16" s="239"/>
      <c r="AB16" s="78"/>
      <c r="AC16" s="78"/>
      <c r="AD16" s="79"/>
      <c r="AE16" s="238"/>
      <c r="AF16" s="78"/>
      <c r="AG16" s="79"/>
      <c r="AH16" s="238"/>
      <c r="AI16" s="78"/>
      <c r="AJ16" s="79"/>
      <c r="AK16" s="238"/>
      <c r="AL16" s="78"/>
      <c r="AM16" s="78"/>
      <c r="AN16" s="79"/>
      <c r="AO16" s="239"/>
      <c r="AP16" s="78"/>
      <c r="AQ16" s="78"/>
      <c r="AR16" s="78"/>
      <c r="AS16" s="78"/>
      <c r="AT16" s="78"/>
      <c r="AU16" s="78"/>
      <c r="AV16" s="79"/>
      <c r="AW16" s="240"/>
      <c r="AX16" s="78"/>
      <c r="AY16" s="79"/>
      <c r="AZ16" s="241"/>
      <c r="BA16" s="78"/>
      <c r="BB16" s="78"/>
      <c r="BC16" s="78"/>
      <c r="BD16" s="78"/>
      <c r="BE16" s="78"/>
      <c r="BF16" s="78"/>
      <c r="BG16" s="78"/>
      <c r="BH16" s="78"/>
      <c r="BI16" s="78"/>
      <c r="BJ16" s="78"/>
      <c r="BK16" s="78"/>
      <c r="BL16" s="78"/>
      <c r="BM16" s="78"/>
      <c r="BN16" s="78"/>
      <c r="BO16" s="79"/>
    </row>
    <row r="17" spans="1:67" ht="34.5" customHeight="1" x14ac:dyDescent="0.2">
      <c r="A17" s="45">
        <f t="shared" si="0"/>
        <v>6</v>
      </c>
      <c r="B17" s="205"/>
      <c r="C17" s="79"/>
      <c r="D17" s="242"/>
      <c r="E17" s="78"/>
      <c r="F17" s="78"/>
      <c r="G17" s="78"/>
      <c r="H17" s="79"/>
      <c r="I17" s="238"/>
      <c r="J17" s="78"/>
      <c r="K17" s="78"/>
      <c r="L17" s="78"/>
      <c r="M17" s="78"/>
      <c r="N17" s="78"/>
      <c r="O17" s="78"/>
      <c r="P17" s="79"/>
      <c r="Q17" s="239"/>
      <c r="R17" s="78"/>
      <c r="S17" s="78"/>
      <c r="T17" s="78"/>
      <c r="U17" s="78"/>
      <c r="V17" s="78"/>
      <c r="W17" s="78"/>
      <c r="X17" s="79"/>
      <c r="Y17" s="243"/>
      <c r="Z17" s="79"/>
      <c r="AA17" s="239"/>
      <c r="AB17" s="78"/>
      <c r="AC17" s="78"/>
      <c r="AD17" s="79"/>
      <c r="AE17" s="238"/>
      <c r="AF17" s="78"/>
      <c r="AG17" s="79"/>
      <c r="AH17" s="238"/>
      <c r="AI17" s="78"/>
      <c r="AJ17" s="79"/>
      <c r="AK17" s="238"/>
      <c r="AL17" s="78"/>
      <c r="AM17" s="78"/>
      <c r="AN17" s="79"/>
      <c r="AO17" s="239"/>
      <c r="AP17" s="78"/>
      <c r="AQ17" s="78"/>
      <c r="AR17" s="78"/>
      <c r="AS17" s="78"/>
      <c r="AT17" s="78"/>
      <c r="AU17" s="78"/>
      <c r="AV17" s="79"/>
      <c r="AW17" s="240"/>
      <c r="AX17" s="78"/>
      <c r="AY17" s="79"/>
      <c r="AZ17" s="241"/>
      <c r="BA17" s="78"/>
      <c r="BB17" s="78"/>
      <c r="BC17" s="78"/>
      <c r="BD17" s="78"/>
      <c r="BE17" s="78"/>
      <c r="BF17" s="78"/>
      <c r="BG17" s="78"/>
      <c r="BH17" s="78"/>
      <c r="BI17" s="78"/>
      <c r="BJ17" s="78"/>
      <c r="BK17" s="78"/>
      <c r="BL17" s="78"/>
      <c r="BM17" s="78"/>
      <c r="BN17" s="78"/>
      <c r="BO17" s="79"/>
    </row>
    <row r="18" spans="1:67" ht="34.5" customHeight="1" x14ac:dyDescent="0.2">
      <c r="A18" s="45">
        <f t="shared" si="0"/>
        <v>7</v>
      </c>
      <c r="B18" s="205"/>
      <c r="C18" s="79"/>
      <c r="D18" s="242"/>
      <c r="E18" s="78"/>
      <c r="F18" s="78"/>
      <c r="G18" s="78"/>
      <c r="H18" s="79"/>
      <c r="I18" s="238"/>
      <c r="J18" s="78"/>
      <c r="K18" s="78"/>
      <c r="L18" s="78"/>
      <c r="M18" s="78"/>
      <c r="N18" s="78"/>
      <c r="O18" s="78"/>
      <c r="P18" s="79"/>
      <c r="Q18" s="239"/>
      <c r="R18" s="78"/>
      <c r="S18" s="78"/>
      <c r="T18" s="78"/>
      <c r="U18" s="78"/>
      <c r="V18" s="78"/>
      <c r="W18" s="78"/>
      <c r="X18" s="79"/>
      <c r="Y18" s="243"/>
      <c r="Z18" s="79"/>
      <c r="AA18" s="239"/>
      <c r="AB18" s="78"/>
      <c r="AC18" s="78"/>
      <c r="AD18" s="79"/>
      <c r="AE18" s="238"/>
      <c r="AF18" s="78"/>
      <c r="AG18" s="79"/>
      <c r="AH18" s="238"/>
      <c r="AI18" s="78"/>
      <c r="AJ18" s="79"/>
      <c r="AK18" s="238"/>
      <c r="AL18" s="78"/>
      <c r="AM18" s="78"/>
      <c r="AN18" s="79"/>
      <c r="AO18" s="239"/>
      <c r="AP18" s="78"/>
      <c r="AQ18" s="78"/>
      <c r="AR18" s="78"/>
      <c r="AS18" s="78"/>
      <c r="AT18" s="78"/>
      <c r="AU18" s="78"/>
      <c r="AV18" s="79"/>
      <c r="AW18" s="240"/>
      <c r="AX18" s="78"/>
      <c r="AY18" s="79"/>
      <c r="AZ18" s="241"/>
      <c r="BA18" s="78"/>
      <c r="BB18" s="78"/>
      <c r="BC18" s="78"/>
      <c r="BD18" s="78"/>
      <c r="BE18" s="78"/>
      <c r="BF18" s="78"/>
      <c r="BG18" s="78"/>
      <c r="BH18" s="78"/>
      <c r="BI18" s="78"/>
      <c r="BJ18" s="78"/>
      <c r="BK18" s="78"/>
      <c r="BL18" s="78"/>
      <c r="BM18" s="78"/>
      <c r="BN18" s="78"/>
      <c r="BO18" s="79"/>
    </row>
    <row r="19" spans="1:67" ht="34.5" customHeight="1" x14ac:dyDescent="0.2">
      <c r="A19" s="45">
        <f t="shared" si="0"/>
        <v>8</v>
      </c>
      <c r="B19" s="205"/>
      <c r="C19" s="79"/>
      <c r="D19" s="242"/>
      <c r="E19" s="78"/>
      <c r="F19" s="78"/>
      <c r="G19" s="78"/>
      <c r="H19" s="79"/>
      <c r="I19" s="238"/>
      <c r="J19" s="78"/>
      <c r="K19" s="78"/>
      <c r="L19" s="78"/>
      <c r="M19" s="78"/>
      <c r="N19" s="78"/>
      <c r="O19" s="78"/>
      <c r="P19" s="79"/>
      <c r="Q19" s="239"/>
      <c r="R19" s="78"/>
      <c r="S19" s="78"/>
      <c r="T19" s="78"/>
      <c r="U19" s="78"/>
      <c r="V19" s="78"/>
      <c r="W19" s="78"/>
      <c r="X19" s="79"/>
      <c r="Y19" s="243"/>
      <c r="Z19" s="79"/>
      <c r="AA19" s="239"/>
      <c r="AB19" s="78"/>
      <c r="AC19" s="78"/>
      <c r="AD19" s="79"/>
      <c r="AE19" s="238"/>
      <c r="AF19" s="78"/>
      <c r="AG19" s="79"/>
      <c r="AH19" s="238"/>
      <c r="AI19" s="78"/>
      <c r="AJ19" s="79"/>
      <c r="AK19" s="238"/>
      <c r="AL19" s="78"/>
      <c r="AM19" s="78"/>
      <c r="AN19" s="79"/>
      <c r="AO19" s="239"/>
      <c r="AP19" s="78"/>
      <c r="AQ19" s="78"/>
      <c r="AR19" s="78"/>
      <c r="AS19" s="78"/>
      <c r="AT19" s="78"/>
      <c r="AU19" s="78"/>
      <c r="AV19" s="79"/>
      <c r="AW19" s="240"/>
      <c r="AX19" s="78"/>
      <c r="AY19" s="79"/>
      <c r="AZ19" s="241"/>
      <c r="BA19" s="78"/>
      <c r="BB19" s="78"/>
      <c r="BC19" s="78"/>
      <c r="BD19" s="78"/>
      <c r="BE19" s="78"/>
      <c r="BF19" s="78"/>
      <c r="BG19" s="78"/>
      <c r="BH19" s="78"/>
      <c r="BI19" s="78"/>
      <c r="BJ19" s="78"/>
      <c r="BK19" s="78"/>
      <c r="BL19" s="78"/>
      <c r="BM19" s="78"/>
      <c r="BN19" s="78"/>
      <c r="BO19" s="79"/>
    </row>
    <row r="20" spans="1:67" ht="34.5" customHeight="1" x14ac:dyDescent="0.2">
      <c r="A20" s="45">
        <f t="shared" si="0"/>
        <v>9</v>
      </c>
      <c r="B20" s="205"/>
      <c r="C20" s="79"/>
      <c r="D20" s="242"/>
      <c r="E20" s="78"/>
      <c r="F20" s="78"/>
      <c r="G20" s="78"/>
      <c r="H20" s="79"/>
      <c r="I20" s="238"/>
      <c r="J20" s="78"/>
      <c r="K20" s="78"/>
      <c r="L20" s="78"/>
      <c r="M20" s="78"/>
      <c r="N20" s="78"/>
      <c r="O20" s="78"/>
      <c r="P20" s="79"/>
      <c r="Q20" s="239"/>
      <c r="R20" s="78"/>
      <c r="S20" s="78"/>
      <c r="T20" s="78"/>
      <c r="U20" s="78"/>
      <c r="V20" s="78"/>
      <c r="W20" s="78"/>
      <c r="X20" s="79"/>
      <c r="Y20" s="243"/>
      <c r="Z20" s="79"/>
      <c r="AA20" s="239"/>
      <c r="AB20" s="78"/>
      <c r="AC20" s="78"/>
      <c r="AD20" s="79"/>
      <c r="AE20" s="238"/>
      <c r="AF20" s="78"/>
      <c r="AG20" s="79"/>
      <c r="AH20" s="238"/>
      <c r="AI20" s="78"/>
      <c r="AJ20" s="79"/>
      <c r="AK20" s="238"/>
      <c r="AL20" s="78"/>
      <c r="AM20" s="78"/>
      <c r="AN20" s="79"/>
      <c r="AO20" s="239"/>
      <c r="AP20" s="78"/>
      <c r="AQ20" s="78"/>
      <c r="AR20" s="78"/>
      <c r="AS20" s="78"/>
      <c r="AT20" s="78"/>
      <c r="AU20" s="78"/>
      <c r="AV20" s="79"/>
      <c r="AW20" s="240"/>
      <c r="AX20" s="78"/>
      <c r="AY20" s="79"/>
      <c r="AZ20" s="241"/>
      <c r="BA20" s="78"/>
      <c r="BB20" s="78"/>
      <c r="BC20" s="78"/>
      <c r="BD20" s="78"/>
      <c r="BE20" s="78"/>
      <c r="BF20" s="78"/>
      <c r="BG20" s="78"/>
      <c r="BH20" s="78"/>
      <c r="BI20" s="78"/>
      <c r="BJ20" s="78"/>
      <c r="BK20" s="78"/>
      <c r="BL20" s="78"/>
      <c r="BM20" s="78"/>
      <c r="BN20" s="78"/>
      <c r="BO20" s="79"/>
    </row>
    <row r="21" spans="1:67" ht="34.5" customHeight="1" x14ac:dyDescent="0.2">
      <c r="A21" s="45">
        <f t="shared" si="0"/>
        <v>10</v>
      </c>
      <c r="B21" s="205"/>
      <c r="C21" s="79"/>
      <c r="D21" s="242"/>
      <c r="E21" s="78"/>
      <c r="F21" s="78"/>
      <c r="G21" s="78"/>
      <c r="H21" s="79"/>
      <c r="I21" s="238"/>
      <c r="J21" s="78"/>
      <c r="K21" s="78"/>
      <c r="L21" s="78"/>
      <c r="M21" s="78"/>
      <c r="N21" s="78"/>
      <c r="O21" s="78"/>
      <c r="P21" s="79"/>
      <c r="Q21" s="239"/>
      <c r="R21" s="78"/>
      <c r="S21" s="78"/>
      <c r="T21" s="78"/>
      <c r="U21" s="78"/>
      <c r="V21" s="78"/>
      <c r="W21" s="78"/>
      <c r="X21" s="79"/>
      <c r="Y21" s="243"/>
      <c r="Z21" s="79"/>
      <c r="AA21" s="239"/>
      <c r="AB21" s="78"/>
      <c r="AC21" s="78"/>
      <c r="AD21" s="79"/>
      <c r="AE21" s="238"/>
      <c r="AF21" s="78"/>
      <c r="AG21" s="79"/>
      <c r="AH21" s="238"/>
      <c r="AI21" s="78"/>
      <c r="AJ21" s="79"/>
      <c r="AK21" s="238"/>
      <c r="AL21" s="78"/>
      <c r="AM21" s="78"/>
      <c r="AN21" s="79"/>
      <c r="AO21" s="239"/>
      <c r="AP21" s="78"/>
      <c r="AQ21" s="78"/>
      <c r="AR21" s="78"/>
      <c r="AS21" s="78"/>
      <c r="AT21" s="78"/>
      <c r="AU21" s="78"/>
      <c r="AV21" s="79"/>
      <c r="AW21" s="240"/>
      <c r="AX21" s="78"/>
      <c r="AY21" s="79"/>
      <c r="AZ21" s="241"/>
      <c r="BA21" s="78"/>
      <c r="BB21" s="78"/>
      <c r="BC21" s="78"/>
      <c r="BD21" s="78"/>
      <c r="BE21" s="78"/>
      <c r="BF21" s="78"/>
      <c r="BG21" s="78"/>
      <c r="BH21" s="78"/>
      <c r="BI21" s="78"/>
      <c r="BJ21" s="78"/>
      <c r="BK21" s="78"/>
      <c r="BL21" s="78"/>
      <c r="BM21" s="78"/>
      <c r="BN21" s="78"/>
      <c r="BO21" s="79"/>
    </row>
    <row r="22" spans="1:67" ht="34.5" customHeight="1" x14ac:dyDescent="0.2">
      <c r="A22" s="14">
        <f t="shared" si="0"/>
        <v>11</v>
      </c>
      <c r="B22" s="205"/>
      <c r="C22" s="79"/>
      <c r="D22" s="242"/>
      <c r="E22" s="78"/>
      <c r="F22" s="78"/>
      <c r="G22" s="78"/>
      <c r="H22" s="79"/>
      <c r="I22" s="238"/>
      <c r="J22" s="78"/>
      <c r="K22" s="78"/>
      <c r="L22" s="78"/>
      <c r="M22" s="78"/>
      <c r="N22" s="78"/>
      <c r="O22" s="78"/>
      <c r="P22" s="79"/>
      <c r="Q22" s="239"/>
      <c r="R22" s="78"/>
      <c r="S22" s="78"/>
      <c r="T22" s="78"/>
      <c r="U22" s="78"/>
      <c r="V22" s="78"/>
      <c r="W22" s="78"/>
      <c r="X22" s="79"/>
      <c r="Y22" s="243"/>
      <c r="Z22" s="79"/>
      <c r="AA22" s="239"/>
      <c r="AB22" s="78"/>
      <c r="AC22" s="78"/>
      <c r="AD22" s="79"/>
      <c r="AE22" s="238"/>
      <c r="AF22" s="78"/>
      <c r="AG22" s="79"/>
      <c r="AH22" s="238"/>
      <c r="AI22" s="78"/>
      <c r="AJ22" s="79"/>
      <c r="AK22" s="238"/>
      <c r="AL22" s="78"/>
      <c r="AM22" s="78"/>
      <c r="AN22" s="79"/>
      <c r="AO22" s="239"/>
      <c r="AP22" s="78"/>
      <c r="AQ22" s="78"/>
      <c r="AR22" s="78"/>
      <c r="AS22" s="78"/>
      <c r="AT22" s="78"/>
      <c r="AU22" s="78"/>
      <c r="AV22" s="79"/>
      <c r="AW22" s="240"/>
      <c r="AX22" s="78"/>
      <c r="AY22" s="79"/>
      <c r="AZ22" s="241"/>
      <c r="BA22" s="78"/>
      <c r="BB22" s="78"/>
      <c r="BC22" s="78"/>
      <c r="BD22" s="78"/>
      <c r="BE22" s="78"/>
      <c r="BF22" s="78"/>
      <c r="BG22" s="78"/>
      <c r="BH22" s="78"/>
      <c r="BI22" s="78"/>
      <c r="BJ22" s="78"/>
      <c r="BK22" s="78"/>
      <c r="BL22" s="78"/>
      <c r="BM22" s="78"/>
      <c r="BN22" s="78"/>
      <c r="BO22" s="79"/>
    </row>
    <row r="23" spans="1:67" ht="34.5" customHeight="1" x14ac:dyDescent="0.2">
      <c r="A23" s="45">
        <f t="shared" si="0"/>
        <v>12</v>
      </c>
      <c r="B23" s="205"/>
      <c r="C23" s="79"/>
      <c r="D23" s="242"/>
      <c r="E23" s="78"/>
      <c r="F23" s="78"/>
      <c r="G23" s="78"/>
      <c r="H23" s="79"/>
      <c r="I23" s="238"/>
      <c r="J23" s="78"/>
      <c r="K23" s="78"/>
      <c r="L23" s="78"/>
      <c r="M23" s="78"/>
      <c r="N23" s="78"/>
      <c r="O23" s="78"/>
      <c r="P23" s="79"/>
      <c r="Q23" s="239"/>
      <c r="R23" s="78"/>
      <c r="S23" s="78"/>
      <c r="T23" s="78"/>
      <c r="U23" s="78"/>
      <c r="V23" s="78"/>
      <c r="W23" s="78"/>
      <c r="X23" s="79"/>
      <c r="Y23" s="243"/>
      <c r="Z23" s="79"/>
      <c r="AA23" s="239"/>
      <c r="AB23" s="78"/>
      <c r="AC23" s="78"/>
      <c r="AD23" s="79"/>
      <c r="AE23" s="238"/>
      <c r="AF23" s="78"/>
      <c r="AG23" s="79"/>
      <c r="AH23" s="238"/>
      <c r="AI23" s="78"/>
      <c r="AJ23" s="79"/>
      <c r="AK23" s="238"/>
      <c r="AL23" s="78"/>
      <c r="AM23" s="78"/>
      <c r="AN23" s="79"/>
      <c r="AO23" s="239"/>
      <c r="AP23" s="78"/>
      <c r="AQ23" s="78"/>
      <c r="AR23" s="78"/>
      <c r="AS23" s="78"/>
      <c r="AT23" s="78"/>
      <c r="AU23" s="78"/>
      <c r="AV23" s="79"/>
      <c r="AW23" s="240"/>
      <c r="AX23" s="78"/>
      <c r="AY23" s="79"/>
      <c r="AZ23" s="241"/>
      <c r="BA23" s="78"/>
      <c r="BB23" s="78"/>
      <c r="BC23" s="78"/>
      <c r="BD23" s="78"/>
      <c r="BE23" s="78"/>
      <c r="BF23" s="78"/>
      <c r="BG23" s="78"/>
      <c r="BH23" s="78"/>
      <c r="BI23" s="78"/>
      <c r="BJ23" s="78"/>
      <c r="BK23" s="78"/>
      <c r="BL23" s="78"/>
      <c r="BM23" s="78"/>
      <c r="BN23" s="78"/>
      <c r="BO23" s="79"/>
    </row>
    <row r="24" spans="1:67" ht="34.5" customHeight="1" x14ac:dyDescent="0.2">
      <c r="A24" s="45">
        <f t="shared" si="0"/>
        <v>13</v>
      </c>
      <c r="B24" s="205"/>
      <c r="C24" s="79"/>
      <c r="D24" s="242"/>
      <c r="E24" s="78"/>
      <c r="F24" s="78"/>
      <c r="G24" s="78"/>
      <c r="H24" s="79"/>
      <c r="I24" s="238"/>
      <c r="J24" s="78"/>
      <c r="K24" s="78"/>
      <c r="L24" s="78"/>
      <c r="M24" s="78"/>
      <c r="N24" s="78"/>
      <c r="O24" s="78"/>
      <c r="P24" s="79"/>
      <c r="Q24" s="239"/>
      <c r="R24" s="78"/>
      <c r="S24" s="78"/>
      <c r="T24" s="78"/>
      <c r="U24" s="78"/>
      <c r="V24" s="78"/>
      <c r="W24" s="78"/>
      <c r="X24" s="79"/>
      <c r="Y24" s="243"/>
      <c r="Z24" s="79"/>
      <c r="AA24" s="239"/>
      <c r="AB24" s="78"/>
      <c r="AC24" s="78"/>
      <c r="AD24" s="79"/>
      <c r="AE24" s="238"/>
      <c r="AF24" s="78"/>
      <c r="AG24" s="79"/>
      <c r="AH24" s="238"/>
      <c r="AI24" s="78"/>
      <c r="AJ24" s="79"/>
      <c r="AK24" s="238"/>
      <c r="AL24" s="78"/>
      <c r="AM24" s="78"/>
      <c r="AN24" s="79"/>
      <c r="AO24" s="239"/>
      <c r="AP24" s="78"/>
      <c r="AQ24" s="78"/>
      <c r="AR24" s="78"/>
      <c r="AS24" s="78"/>
      <c r="AT24" s="78"/>
      <c r="AU24" s="78"/>
      <c r="AV24" s="79"/>
      <c r="AW24" s="240"/>
      <c r="AX24" s="78"/>
      <c r="AY24" s="79"/>
      <c r="AZ24" s="241"/>
      <c r="BA24" s="78"/>
      <c r="BB24" s="78"/>
      <c r="BC24" s="78"/>
      <c r="BD24" s="78"/>
      <c r="BE24" s="78"/>
      <c r="BF24" s="78"/>
      <c r="BG24" s="78"/>
      <c r="BH24" s="78"/>
      <c r="BI24" s="78"/>
      <c r="BJ24" s="78"/>
      <c r="BK24" s="78"/>
      <c r="BL24" s="78"/>
      <c r="BM24" s="78"/>
      <c r="BN24" s="78"/>
      <c r="BO24" s="79"/>
    </row>
    <row r="25" spans="1:67" ht="34.5" customHeight="1" x14ac:dyDescent="0.2">
      <c r="A25" s="45">
        <f t="shared" si="0"/>
        <v>14</v>
      </c>
      <c r="B25" s="205"/>
      <c r="C25" s="79"/>
      <c r="D25" s="242"/>
      <c r="E25" s="78"/>
      <c r="F25" s="78"/>
      <c r="G25" s="78"/>
      <c r="H25" s="79"/>
      <c r="I25" s="238"/>
      <c r="J25" s="78"/>
      <c r="K25" s="78"/>
      <c r="L25" s="78"/>
      <c r="M25" s="78"/>
      <c r="N25" s="78"/>
      <c r="O25" s="78"/>
      <c r="P25" s="79"/>
      <c r="Q25" s="239"/>
      <c r="R25" s="78"/>
      <c r="S25" s="78"/>
      <c r="T25" s="78"/>
      <c r="U25" s="78"/>
      <c r="V25" s="78"/>
      <c r="W25" s="78"/>
      <c r="X25" s="79"/>
      <c r="Y25" s="243"/>
      <c r="Z25" s="79"/>
      <c r="AA25" s="239"/>
      <c r="AB25" s="78"/>
      <c r="AC25" s="78"/>
      <c r="AD25" s="79"/>
      <c r="AE25" s="238"/>
      <c r="AF25" s="78"/>
      <c r="AG25" s="79"/>
      <c r="AH25" s="238"/>
      <c r="AI25" s="78"/>
      <c r="AJ25" s="79"/>
      <c r="AK25" s="238"/>
      <c r="AL25" s="78"/>
      <c r="AM25" s="78"/>
      <c r="AN25" s="79"/>
      <c r="AO25" s="239"/>
      <c r="AP25" s="78"/>
      <c r="AQ25" s="78"/>
      <c r="AR25" s="78"/>
      <c r="AS25" s="78"/>
      <c r="AT25" s="78"/>
      <c r="AU25" s="78"/>
      <c r="AV25" s="79"/>
      <c r="AW25" s="240"/>
      <c r="AX25" s="78"/>
      <c r="AY25" s="79"/>
      <c r="AZ25" s="241"/>
      <c r="BA25" s="78"/>
      <c r="BB25" s="78"/>
      <c r="BC25" s="78"/>
      <c r="BD25" s="78"/>
      <c r="BE25" s="78"/>
      <c r="BF25" s="78"/>
      <c r="BG25" s="78"/>
      <c r="BH25" s="78"/>
      <c r="BI25" s="78"/>
      <c r="BJ25" s="78"/>
      <c r="BK25" s="78"/>
      <c r="BL25" s="78"/>
      <c r="BM25" s="78"/>
      <c r="BN25" s="78"/>
      <c r="BO25" s="79"/>
    </row>
    <row r="26" spans="1:67" ht="34.5" customHeight="1" x14ac:dyDescent="0.2">
      <c r="A26" s="45">
        <f t="shared" si="0"/>
        <v>15</v>
      </c>
      <c r="B26" s="205"/>
      <c r="C26" s="79"/>
      <c r="D26" s="242"/>
      <c r="E26" s="78"/>
      <c r="F26" s="78"/>
      <c r="G26" s="78"/>
      <c r="H26" s="79"/>
      <c r="I26" s="238"/>
      <c r="J26" s="78"/>
      <c r="K26" s="78"/>
      <c r="L26" s="78"/>
      <c r="M26" s="78"/>
      <c r="N26" s="78"/>
      <c r="O26" s="78"/>
      <c r="P26" s="79"/>
      <c r="Q26" s="239"/>
      <c r="R26" s="78"/>
      <c r="S26" s="78"/>
      <c r="T26" s="78"/>
      <c r="U26" s="78"/>
      <c r="V26" s="78"/>
      <c r="W26" s="78"/>
      <c r="X26" s="79"/>
      <c r="Y26" s="243"/>
      <c r="Z26" s="79"/>
      <c r="AA26" s="239"/>
      <c r="AB26" s="78"/>
      <c r="AC26" s="78"/>
      <c r="AD26" s="79"/>
      <c r="AE26" s="238"/>
      <c r="AF26" s="78"/>
      <c r="AG26" s="79"/>
      <c r="AH26" s="238"/>
      <c r="AI26" s="78"/>
      <c r="AJ26" s="79"/>
      <c r="AK26" s="238"/>
      <c r="AL26" s="78"/>
      <c r="AM26" s="78"/>
      <c r="AN26" s="79"/>
      <c r="AO26" s="239"/>
      <c r="AP26" s="78"/>
      <c r="AQ26" s="78"/>
      <c r="AR26" s="78"/>
      <c r="AS26" s="78"/>
      <c r="AT26" s="78"/>
      <c r="AU26" s="78"/>
      <c r="AV26" s="79"/>
      <c r="AW26" s="240"/>
      <c r="AX26" s="78"/>
      <c r="AY26" s="79"/>
      <c r="AZ26" s="241"/>
      <c r="BA26" s="78"/>
      <c r="BB26" s="78"/>
      <c r="BC26" s="78"/>
      <c r="BD26" s="78"/>
      <c r="BE26" s="78"/>
      <c r="BF26" s="78"/>
      <c r="BG26" s="78"/>
      <c r="BH26" s="78"/>
      <c r="BI26" s="78"/>
      <c r="BJ26" s="78"/>
      <c r="BK26" s="78"/>
      <c r="BL26" s="78"/>
      <c r="BM26" s="78"/>
      <c r="BN26" s="78"/>
      <c r="BO26" s="79"/>
    </row>
    <row r="27" spans="1:67" ht="34.5" customHeight="1" x14ac:dyDescent="0.2">
      <c r="A27" s="45">
        <f t="shared" si="0"/>
        <v>16</v>
      </c>
      <c r="B27" s="205"/>
      <c r="C27" s="79"/>
      <c r="D27" s="242"/>
      <c r="E27" s="78"/>
      <c r="F27" s="78"/>
      <c r="G27" s="78"/>
      <c r="H27" s="79"/>
      <c r="I27" s="238"/>
      <c r="J27" s="78"/>
      <c r="K27" s="78"/>
      <c r="L27" s="78"/>
      <c r="M27" s="78"/>
      <c r="N27" s="78"/>
      <c r="O27" s="78"/>
      <c r="P27" s="79"/>
      <c r="Q27" s="239"/>
      <c r="R27" s="78"/>
      <c r="S27" s="78"/>
      <c r="T27" s="78"/>
      <c r="U27" s="78"/>
      <c r="V27" s="78"/>
      <c r="W27" s="78"/>
      <c r="X27" s="79"/>
      <c r="Y27" s="243"/>
      <c r="Z27" s="79"/>
      <c r="AA27" s="239"/>
      <c r="AB27" s="78"/>
      <c r="AC27" s="78"/>
      <c r="AD27" s="79"/>
      <c r="AE27" s="238"/>
      <c r="AF27" s="78"/>
      <c r="AG27" s="79"/>
      <c r="AH27" s="238"/>
      <c r="AI27" s="78"/>
      <c r="AJ27" s="79"/>
      <c r="AK27" s="238"/>
      <c r="AL27" s="78"/>
      <c r="AM27" s="78"/>
      <c r="AN27" s="79"/>
      <c r="AO27" s="239"/>
      <c r="AP27" s="78"/>
      <c r="AQ27" s="78"/>
      <c r="AR27" s="78"/>
      <c r="AS27" s="78"/>
      <c r="AT27" s="78"/>
      <c r="AU27" s="78"/>
      <c r="AV27" s="79"/>
      <c r="AW27" s="240"/>
      <c r="AX27" s="78"/>
      <c r="AY27" s="79"/>
      <c r="AZ27" s="241"/>
      <c r="BA27" s="78"/>
      <c r="BB27" s="78"/>
      <c r="BC27" s="78"/>
      <c r="BD27" s="78"/>
      <c r="BE27" s="78"/>
      <c r="BF27" s="78"/>
      <c r="BG27" s="78"/>
      <c r="BH27" s="78"/>
      <c r="BI27" s="78"/>
      <c r="BJ27" s="78"/>
      <c r="BK27" s="78"/>
      <c r="BL27" s="78"/>
      <c r="BM27" s="78"/>
      <c r="BN27" s="78"/>
      <c r="BO27" s="79"/>
    </row>
    <row r="28" spans="1:67" ht="34.5" customHeight="1" x14ac:dyDescent="0.2">
      <c r="A28" s="45">
        <f t="shared" si="0"/>
        <v>17</v>
      </c>
      <c r="B28" s="205"/>
      <c r="C28" s="79"/>
      <c r="D28" s="242"/>
      <c r="E28" s="78"/>
      <c r="F28" s="78"/>
      <c r="G28" s="78"/>
      <c r="H28" s="79"/>
      <c r="I28" s="238"/>
      <c r="J28" s="78"/>
      <c r="K28" s="78"/>
      <c r="L28" s="78"/>
      <c r="M28" s="78"/>
      <c r="N28" s="78"/>
      <c r="O28" s="78"/>
      <c r="P28" s="79"/>
      <c r="Q28" s="239"/>
      <c r="R28" s="78"/>
      <c r="S28" s="78"/>
      <c r="T28" s="78"/>
      <c r="U28" s="78"/>
      <c r="V28" s="78"/>
      <c r="W28" s="78"/>
      <c r="X28" s="79"/>
      <c r="Y28" s="243"/>
      <c r="Z28" s="79"/>
      <c r="AA28" s="239"/>
      <c r="AB28" s="78"/>
      <c r="AC28" s="78"/>
      <c r="AD28" s="79"/>
      <c r="AE28" s="238"/>
      <c r="AF28" s="78"/>
      <c r="AG28" s="79"/>
      <c r="AH28" s="238"/>
      <c r="AI28" s="78"/>
      <c r="AJ28" s="79"/>
      <c r="AK28" s="238"/>
      <c r="AL28" s="78"/>
      <c r="AM28" s="78"/>
      <c r="AN28" s="79"/>
      <c r="AO28" s="239"/>
      <c r="AP28" s="78"/>
      <c r="AQ28" s="78"/>
      <c r="AR28" s="78"/>
      <c r="AS28" s="78"/>
      <c r="AT28" s="78"/>
      <c r="AU28" s="78"/>
      <c r="AV28" s="79"/>
      <c r="AW28" s="240"/>
      <c r="AX28" s="78"/>
      <c r="AY28" s="79"/>
      <c r="AZ28" s="241"/>
      <c r="BA28" s="78"/>
      <c r="BB28" s="78"/>
      <c r="BC28" s="78"/>
      <c r="BD28" s="78"/>
      <c r="BE28" s="78"/>
      <c r="BF28" s="78"/>
      <c r="BG28" s="78"/>
      <c r="BH28" s="78"/>
      <c r="BI28" s="78"/>
      <c r="BJ28" s="78"/>
      <c r="BK28" s="78"/>
      <c r="BL28" s="78"/>
      <c r="BM28" s="78"/>
      <c r="BN28" s="78"/>
      <c r="BO28" s="79"/>
    </row>
    <row r="29" spans="1:67" ht="34.5" customHeight="1" x14ac:dyDescent="0.2">
      <c r="A29" s="45">
        <f t="shared" si="0"/>
        <v>18</v>
      </c>
      <c r="B29" s="205"/>
      <c r="C29" s="79"/>
      <c r="D29" s="242"/>
      <c r="E29" s="78"/>
      <c r="F29" s="78"/>
      <c r="G29" s="78"/>
      <c r="H29" s="79"/>
      <c r="I29" s="238"/>
      <c r="J29" s="78"/>
      <c r="K29" s="78"/>
      <c r="L29" s="78"/>
      <c r="M29" s="78"/>
      <c r="N29" s="78"/>
      <c r="O29" s="78"/>
      <c r="P29" s="79"/>
      <c r="Q29" s="239"/>
      <c r="R29" s="78"/>
      <c r="S29" s="78"/>
      <c r="T29" s="78"/>
      <c r="U29" s="78"/>
      <c r="V29" s="78"/>
      <c r="W29" s="78"/>
      <c r="X29" s="79"/>
      <c r="Y29" s="243"/>
      <c r="Z29" s="79"/>
      <c r="AA29" s="239"/>
      <c r="AB29" s="78"/>
      <c r="AC29" s="78"/>
      <c r="AD29" s="79"/>
      <c r="AE29" s="238"/>
      <c r="AF29" s="78"/>
      <c r="AG29" s="79"/>
      <c r="AH29" s="238"/>
      <c r="AI29" s="78"/>
      <c r="AJ29" s="79"/>
      <c r="AK29" s="238"/>
      <c r="AL29" s="78"/>
      <c r="AM29" s="78"/>
      <c r="AN29" s="79"/>
      <c r="AO29" s="239"/>
      <c r="AP29" s="78"/>
      <c r="AQ29" s="78"/>
      <c r="AR29" s="78"/>
      <c r="AS29" s="78"/>
      <c r="AT29" s="78"/>
      <c r="AU29" s="78"/>
      <c r="AV29" s="79"/>
      <c r="AW29" s="240"/>
      <c r="AX29" s="78"/>
      <c r="AY29" s="79"/>
      <c r="AZ29" s="241"/>
      <c r="BA29" s="78"/>
      <c r="BB29" s="78"/>
      <c r="BC29" s="78"/>
      <c r="BD29" s="78"/>
      <c r="BE29" s="78"/>
      <c r="BF29" s="78"/>
      <c r="BG29" s="78"/>
      <c r="BH29" s="78"/>
      <c r="BI29" s="78"/>
      <c r="BJ29" s="78"/>
      <c r="BK29" s="78"/>
      <c r="BL29" s="78"/>
      <c r="BM29" s="78"/>
      <c r="BN29" s="78"/>
      <c r="BO29" s="79"/>
    </row>
    <row r="30" spans="1:67" ht="34.5" customHeight="1" x14ac:dyDescent="0.2">
      <c r="A30" s="45">
        <f t="shared" si="0"/>
        <v>19</v>
      </c>
      <c r="B30" s="205"/>
      <c r="C30" s="79"/>
      <c r="D30" s="242"/>
      <c r="E30" s="78"/>
      <c r="F30" s="78"/>
      <c r="G30" s="78"/>
      <c r="H30" s="79"/>
      <c r="I30" s="238"/>
      <c r="J30" s="78"/>
      <c r="K30" s="78"/>
      <c r="L30" s="78"/>
      <c r="M30" s="78"/>
      <c r="N30" s="78"/>
      <c r="O30" s="78"/>
      <c r="P30" s="79"/>
      <c r="Q30" s="239"/>
      <c r="R30" s="78"/>
      <c r="S30" s="78"/>
      <c r="T30" s="78"/>
      <c r="U30" s="78"/>
      <c r="V30" s="78"/>
      <c r="W30" s="78"/>
      <c r="X30" s="79"/>
      <c r="Y30" s="243"/>
      <c r="Z30" s="79"/>
      <c r="AA30" s="239"/>
      <c r="AB30" s="78"/>
      <c r="AC30" s="78"/>
      <c r="AD30" s="79"/>
      <c r="AE30" s="238"/>
      <c r="AF30" s="78"/>
      <c r="AG30" s="79"/>
      <c r="AH30" s="238"/>
      <c r="AI30" s="78"/>
      <c r="AJ30" s="79"/>
      <c r="AK30" s="238"/>
      <c r="AL30" s="78"/>
      <c r="AM30" s="78"/>
      <c r="AN30" s="79"/>
      <c r="AO30" s="239"/>
      <c r="AP30" s="78"/>
      <c r="AQ30" s="78"/>
      <c r="AR30" s="78"/>
      <c r="AS30" s="78"/>
      <c r="AT30" s="78"/>
      <c r="AU30" s="78"/>
      <c r="AV30" s="79"/>
      <c r="AW30" s="240"/>
      <c r="AX30" s="78"/>
      <c r="AY30" s="79"/>
      <c r="AZ30" s="241"/>
      <c r="BA30" s="78"/>
      <c r="BB30" s="78"/>
      <c r="BC30" s="78"/>
      <c r="BD30" s="78"/>
      <c r="BE30" s="78"/>
      <c r="BF30" s="78"/>
      <c r="BG30" s="78"/>
      <c r="BH30" s="78"/>
      <c r="BI30" s="78"/>
      <c r="BJ30" s="78"/>
      <c r="BK30" s="78"/>
      <c r="BL30" s="78"/>
      <c r="BM30" s="78"/>
      <c r="BN30" s="78"/>
      <c r="BO30" s="79"/>
    </row>
    <row r="31" spans="1:67" ht="34.5" customHeight="1" x14ac:dyDescent="0.2">
      <c r="A31" s="45">
        <f t="shared" si="0"/>
        <v>20</v>
      </c>
      <c r="B31" s="205"/>
      <c r="C31" s="79"/>
      <c r="D31" s="242"/>
      <c r="E31" s="78"/>
      <c r="F31" s="78"/>
      <c r="G31" s="78"/>
      <c r="H31" s="79"/>
      <c r="I31" s="238"/>
      <c r="J31" s="78"/>
      <c r="K31" s="78"/>
      <c r="L31" s="78"/>
      <c r="M31" s="78"/>
      <c r="N31" s="78"/>
      <c r="O31" s="78"/>
      <c r="P31" s="79"/>
      <c r="Q31" s="239"/>
      <c r="R31" s="78"/>
      <c r="S31" s="78"/>
      <c r="T31" s="78"/>
      <c r="U31" s="78"/>
      <c r="V31" s="78"/>
      <c r="W31" s="78"/>
      <c r="X31" s="79"/>
      <c r="Y31" s="243"/>
      <c r="Z31" s="79"/>
      <c r="AA31" s="239"/>
      <c r="AB31" s="78"/>
      <c r="AC31" s="78"/>
      <c r="AD31" s="79"/>
      <c r="AE31" s="238"/>
      <c r="AF31" s="78"/>
      <c r="AG31" s="79"/>
      <c r="AH31" s="238"/>
      <c r="AI31" s="78"/>
      <c r="AJ31" s="79"/>
      <c r="AK31" s="238"/>
      <c r="AL31" s="78"/>
      <c r="AM31" s="78"/>
      <c r="AN31" s="79"/>
      <c r="AO31" s="239"/>
      <c r="AP31" s="78"/>
      <c r="AQ31" s="78"/>
      <c r="AR31" s="78"/>
      <c r="AS31" s="78"/>
      <c r="AT31" s="78"/>
      <c r="AU31" s="78"/>
      <c r="AV31" s="79"/>
      <c r="AW31" s="240"/>
      <c r="AX31" s="78"/>
      <c r="AY31" s="79"/>
      <c r="AZ31" s="241"/>
      <c r="BA31" s="78"/>
      <c r="BB31" s="78"/>
      <c r="BC31" s="78"/>
      <c r="BD31" s="78"/>
      <c r="BE31" s="78"/>
      <c r="BF31" s="78"/>
      <c r="BG31" s="78"/>
      <c r="BH31" s="78"/>
      <c r="BI31" s="78"/>
      <c r="BJ31" s="78"/>
      <c r="BK31" s="78"/>
      <c r="BL31" s="78"/>
      <c r="BM31" s="78"/>
      <c r="BN31" s="78"/>
      <c r="BO31" s="79"/>
    </row>
    <row r="32" spans="1:67" ht="34.5" customHeight="1" x14ac:dyDescent="0.2">
      <c r="A32" s="14">
        <f t="shared" si="0"/>
        <v>21</v>
      </c>
      <c r="B32" s="205"/>
      <c r="C32" s="79"/>
      <c r="D32" s="242"/>
      <c r="E32" s="78"/>
      <c r="F32" s="78"/>
      <c r="G32" s="78"/>
      <c r="H32" s="79"/>
      <c r="I32" s="238"/>
      <c r="J32" s="78"/>
      <c r="K32" s="78"/>
      <c r="L32" s="78"/>
      <c r="M32" s="78"/>
      <c r="N32" s="78"/>
      <c r="O32" s="78"/>
      <c r="P32" s="79"/>
      <c r="Q32" s="239"/>
      <c r="R32" s="78"/>
      <c r="S32" s="78"/>
      <c r="T32" s="78"/>
      <c r="U32" s="78"/>
      <c r="V32" s="78"/>
      <c r="W32" s="78"/>
      <c r="X32" s="79"/>
      <c r="Y32" s="243"/>
      <c r="Z32" s="79"/>
      <c r="AA32" s="239"/>
      <c r="AB32" s="78"/>
      <c r="AC32" s="78"/>
      <c r="AD32" s="79"/>
      <c r="AE32" s="238"/>
      <c r="AF32" s="78"/>
      <c r="AG32" s="79"/>
      <c r="AH32" s="238"/>
      <c r="AI32" s="78"/>
      <c r="AJ32" s="79"/>
      <c r="AK32" s="238"/>
      <c r="AL32" s="78"/>
      <c r="AM32" s="78"/>
      <c r="AN32" s="79"/>
      <c r="AO32" s="239"/>
      <c r="AP32" s="78"/>
      <c r="AQ32" s="78"/>
      <c r="AR32" s="78"/>
      <c r="AS32" s="78"/>
      <c r="AT32" s="78"/>
      <c r="AU32" s="78"/>
      <c r="AV32" s="79"/>
      <c r="AW32" s="240"/>
      <c r="AX32" s="78"/>
      <c r="AY32" s="79"/>
      <c r="AZ32" s="241"/>
      <c r="BA32" s="78"/>
      <c r="BB32" s="78"/>
      <c r="BC32" s="78"/>
      <c r="BD32" s="78"/>
      <c r="BE32" s="78"/>
      <c r="BF32" s="78"/>
      <c r="BG32" s="78"/>
      <c r="BH32" s="78"/>
      <c r="BI32" s="78"/>
      <c r="BJ32" s="78"/>
      <c r="BK32" s="78"/>
      <c r="BL32" s="78"/>
      <c r="BM32" s="78"/>
      <c r="BN32" s="78"/>
      <c r="BO32" s="79"/>
    </row>
    <row r="33" spans="1:67" ht="34.5" customHeight="1" x14ac:dyDescent="0.2">
      <c r="A33" s="45">
        <f t="shared" si="0"/>
        <v>22</v>
      </c>
      <c r="B33" s="205"/>
      <c r="C33" s="79"/>
      <c r="D33" s="242"/>
      <c r="E33" s="78"/>
      <c r="F33" s="78"/>
      <c r="G33" s="78"/>
      <c r="H33" s="79"/>
      <c r="I33" s="238"/>
      <c r="J33" s="78"/>
      <c r="K33" s="78"/>
      <c r="L33" s="78"/>
      <c r="M33" s="78"/>
      <c r="N33" s="78"/>
      <c r="O33" s="78"/>
      <c r="P33" s="79"/>
      <c r="Q33" s="239"/>
      <c r="R33" s="78"/>
      <c r="S33" s="78"/>
      <c r="T33" s="78"/>
      <c r="U33" s="78"/>
      <c r="V33" s="78"/>
      <c r="W33" s="78"/>
      <c r="X33" s="79"/>
      <c r="Y33" s="243"/>
      <c r="Z33" s="79"/>
      <c r="AA33" s="239"/>
      <c r="AB33" s="78"/>
      <c r="AC33" s="78"/>
      <c r="AD33" s="79"/>
      <c r="AE33" s="238"/>
      <c r="AF33" s="78"/>
      <c r="AG33" s="79"/>
      <c r="AH33" s="238"/>
      <c r="AI33" s="78"/>
      <c r="AJ33" s="79"/>
      <c r="AK33" s="238"/>
      <c r="AL33" s="78"/>
      <c r="AM33" s="78"/>
      <c r="AN33" s="79"/>
      <c r="AO33" s="239"/>
      <c r="AP33" s="78"/>
      <c r="AQ33" s="78"/>
      <c r="AR33" s="78"/>
      <c r="AS33" s="78"/>
      <c r="AT33" s="78"/>
      <c r="AU33" s="78"/>
      <c r="AV33" s="79"/>
      <c r="AW33" s="240"/>
      <c r="AX33" s="78"/>
      <c r="AY33" s="79"/>
      <c r="AZ33" s="241"/>
      <c r="BA33" s="78"/>
      <c r="BB33" s="78"/>
      <c r="BC33" s="78"/>
      <c r="BD33" s="78"/>
      <c r="BE33" s="78"/>
      <c r="BF33" s="78"/>
      <c r="BG33" s="78"/>
      <c r="BH33" s="78"/>
      <c r="BI33" s="78"/>
      <c r="BJ33" s="78"/>
      <c r="BK33" s="78"/>
      <c r="BL33" s="78"/>
      <c r="BM33" s="78"/>
      <c r="BN33" s="78"/>
      <c r="BO33" s="79"/>
    </row>
    <row r="34" spans="1:67" ht="34.5" customHeight="1" x14ac:dyDescent="0.2">
      <c r="A34" s="45">
        <f t="shared" si="0"/>
        <v>23</v>
      </c>
      <c r="B34" s="205"/>
      <c r="C34" s="79"/>
      <c r="D34" s="242"/>
      <c r="E34" s="78"/>
      <c r="F34" s="78"/>
      <c r="G34" s="78"/>
      <c r="H34" s="79"/>
      <c r="I34" s="238"/>
      <c r="J34" s="78"/>
      <c r="K34" s="78"/>
      <c r="L34" s="78"/>
      <c r="M34" s="78"/>
      <c r="N34" s="78"/>
      <c r="O34" s="78"/>
      <c r="P34" s="79"/>
      <c r="Q34" s="239"/>
      <c r="R34" s="78"/>
      <c r="S34" s="78"/>
      <c r="T34" s="78"/>
      <c r="U34" s="78"/>
      <c r="V34" s="78"/>
      <c r="W34" s="78"/>
      <c r="X34" s="79"/>
      <c r="Y34" s="243"/>
      <c r="Z34" s="79"/>
      <c r="AA34" s="239"/>
      <c r="AB34" s="78"/>
      <c r="AC34" s="78"/>
      <c r="AD34" s="79"/>
      <c r="AE34" s="238"/>
      <c r="AF34" s="78"/>
      <c r="AG34" s="79"/>
      <c r="AH34" s="238"/>
      <c r="AI34" s="78"/>
      <c r="AJ34" s="79"/>
      <c r="AK34" s="238"/>
      <c r="AL34" s="78"/>
      <c r="AM34" s="78"/>
      <c r="AN34" s="79"/>
      <c r="AO34" s="239"/>
      <c r="AP34" s="78"/>
      <c r="AQ34" s="78"/>
      <c r="AR34" s="78"/>
      <c r="AS34" s="78"/>
      <c r="AT34" s="78"/>
      <c r="AU34" s="78"/>
      <c r="AV34" s="79"/>
      <c r="AW34" s="240"/>
      <c r="AX34" s="78"/>
      <c r="AY34" s="79"/>
      <c r="AZ34" s="241"/>
      <c r="BA34" s="78"/>
      <c r="BB34" s="78"/>
      <c r="BC34" s="78"/>
      <c r="BD34" s="78"/>
      <c r="BE34" s="78"/>
      <c r="BF34" s="78"/>
      <c r="BG34" s="78"/>
      <c r="BH34" s="78"/>
      <c r="BI34" s="78"/>
      <c r="BJ34" s="78"/>
      <c r="BK34" s="78"/>
      <c r="BL34" s="78"/>
      <c r="BM34" s="78"/>
      <c r="BN34" s="78"/>
      <c r="BO34" s="79"/>
    </row>
    <row r="35" spans="1:67" ht="34.5" customHeight="1" x14ac:dyDescent="0.2">
      <c r="A35" s="45">
        <f t="shared" si="0"/>
        <v>24</v>
      </c>
      <c r="B35" s="205"/>
      <c r="C35" s="79"/>
      <c r="D35" s="242"/>
      <c r="E35" s="78"/>
      <c r="F35" s="78"/>
      <c r="G35" s="78"/>
      <c r="H35" s="79"/>
      <c r="I35" s="238"/>
      <c r="J35" s="78"/>
      <c r="K35" s="78"/>
      <c r="L35" s="78"/>
      <c r="M35" s="78"/>
      <c r="N35" s="78"/>
      <c r="O35" s="78"/>
      <c r="P35" s="79"/>
      <c r="Q35" s="239"/>
      <c r="R35" s="78"/>
      <c r="S35" s="78"/>
      <c r="T35" s="78"/>
      <c r="U35" s="78"/>
      <c r="V35" s="78"/>
      <c r="W35" s="78"/>
      <c r="X35" s="79"/>
      <c r="Y35" s="243"/>
      <c r="Z35" s="79"/>
      <c r="AA35" s="239"/>
      <c r="AB35" s="78"/>
      <c r="AC35" s="78"/>
      <c r="AD35" s="79"/>
      <c r="AE35" s="238"/>
      <c r="AF35" s="78"/>
      <c r="AG35" s="79"/>
      <c r="AH35" s="238"/>
      <c r="AI35" s="78"/>
      <c r="AJ35" s="79"/>
      <c r="AK35" s="238"/>
      <c r="AL35" s="78"/>
      <c r="AM35" s="78"/>
      <c r="AN35" s="79"/>
      <c r="AO35" s="239"/>
      <c r="AP35" s="78"/>
      <c r="AQ35" s="78"/>
      <c r="AR35" s="78"/>
      <c r="AS35" s="78"/>
      <c r="AT35" s="78"/>
      <c r="AU35" s="78"/>
      <c r="AV35" s="79"/>
      <c r="AW35" s="240"/>
      <c r="AX35" s="78"/>
      <c r="AY35" s="79"/>
      <c r="AZ35" s="241"/>
      <c r="BA35" s="78"/>
      <c r="BB35" s="78"/>
      <c r="BC35" s="78"/>
      <c r="BD35" s="78"/>
      <c r="BE35" s="78"/>
      <c r="BF35" s="78"/>
      <c r="BG35" s="78"/>
      <c r="BH35" s="78"/>
      <c r="BI35" s="78"/>
      <c r="BJ35" s="78"/>
      <c r="BK35" s="78"/>
      <c r="BL35" s="78"/>
      <c r="BM35" s="78"/>
      <c r="BN35" s="78"/>
      <c r="BO35" s="79"/>
    </row>
    <row r="36" spans="1:67" ht="34.5" customHeight="1" x14ac:dyDescent="0.2">
      <c r="A36" s="45">
        <f t="shared" si="0"/>
        <v>25</v>
      </c>
      <c r="B36" s="205"/>
      <c r="C36" s="79"/>
      <c r="D36" s="242"/>
      <c r="E36" s="78"/>
      <c r="F36" s="78"/>
      <c r="G36" s="78"/>
      <c r="H36" s="79"/>
      <c r="I36" s="238"/>
      <c r="J36" s="78"/>
      <c r="K36" s="78"/>
      <c r="L36" s="78"/>
      <c r="M36" s="78"/>
      <c r="N36" s="78"/>
      <c r="O36" s="78"/>
      <c r="P36" s="79"/>
      <c r="Q36" s="239"/>
      <c r="R36" s="78"/>
      <c r="S36" s="78"/>
      <c r="T36" s="78"/>
      <c r="U36" s="78"/>
      <c r="V36" s="78"/>
      <c r="W36" s="78"/>
      <c r="X36" s="79"/>
      <c r="Y36" s="243"/>
      <c r="Z36" s="79"/>
      <c r="AA36" s="239"/>
      <c r="AB36" s="78"/>
      <c r="AC36" s="78"/>
      <c r="AD36" s="79"/>
      <c r="AE36" s="238"/>
      <c r="AF36" s="78"/>
      <c r="AG36" s="79"/>
      <c r="AH36" s="238"/>
      <c r="AI36" s="78"/>
      <c r="AJ36" s="79"/>
      <c r="AK36" s="238"/>
      <c r="AL36" s="78"/>
      <c r="AM36" s="78"/>
      <c r="AN36" s="79"/>
      <c r="AO36" s="239"/>
      <c r="AP36" s="78"/>
      <c r="AQ36" s="78"/>
      <c r="AR36" s="78"/>
      <c r="AS36" s="78"/>
      <c r="AT36" s="78"/>
      <c r="AU36" s="78"/>
      <c r="AV36" s="79"/>
      <c r="AW36" s="240"/>
      <c r="AX36" s="78"/>
      <c r="AY36" s="79"/>
      <c r="AZ36" s="241"/>
      <c r="BA36" s="78"/>
      <c r="BB36" s="78"/>
      <c r="BC36" s="78"/>
      <c r="BD36" s="78"/>
      <c r="BE36" s="78"/>
      <c r="BF36" s="78"/>
      <c r="BG36" s="78"/>
      <c r="BH36" s="78"/>
      <c r="BI36" s="78"/>
      <c r="BJ36" s="78"/>
      <c r="BK36" s="78"/>
      <c r="BL36" s="78"/>
      <c r="BM36" s="78"/>
      <c r="BN36" s="78"/>
      <c r="BO36" s="79"/>
    </row>
    <row r="37" spans="1:67" ht="34.5" customHeight="1" x14ac:dyDescent="0.2">
      <c r="A37" s="45">
        <f t="shared" si="0"/>
        <v>26</v>
      </c>
      <c r="B37" s="205"/>
      <c r="C37" s="79"/>
      <c r="D37" s="242"/>
      <c r="E37" s="78"/>
      <c r="F37" s="78"/>
      <c r="G37" s="78"/>
      <c r="H37" s="79"/>
      <c r="I37" s="238"/>
      <c r="J37" s="78"/>
      <c r="K37" s="78"/>
      <c r="L37" s="78"/>
      <c r="M37" s="78"/>
      <c r="N37" s="78"/>
      <c r="O37" s="78"/>
      <c r="P37" s="79"/>
      <c r="Q37" s="239"/>
      <c r="R37" s="78"/>
      <c r="S37" s="78"/>
      <c r="T37" s="78"/>
      <c r="U37" s="78"/>
      <c r="V37" s="78"/>
      <c r="W37" s="78"/>
      <c r="X37" s="79"/>
      <c r="Y37" s="243"/>
      <c r="Z37" s="79"/>
      <c r="AA37" s="239"/>
      <c r="AB37" s="78"/>
      <c r="AC37" s="78"/>
      <c r="AD37" s="79"/>
      <c r="AE37" s="238"/>
      <c r="AF37" s="78"/>
      <c r="AG37" s="79"/>
      <c r="AH37" s="238"/>
      <c r="AI37" s="78"/>
      <c r="AJ37" s="79"/>
      <c r="AK37" s="238"/>
      <c r="AL37" s="78"/>
      <c r="AM37" s="78"/>
      <c r="AN37" s="79"/>
      <c r="AO37" s="239"/>
      <c r="AP37" s="78"/>
      <c r="AQ37" s="78"/>
      <c r="AR37" s="78"/>
      <c r="AS37" s="78"/>
      <c r="AT37" s="78"/>
      <c r="AU37" s="78"/>
      <c r="AV37" s="79"/>
      <c r="AW37" s="240"/>
      <c r="AX37" s="78"/>
      <c r="AY37" s="79"/>
      <c r="AZ37" s="241"/>
      <c r="BA37" s="78"/>
      <c r="BB37" s="78"/>
      <c r="BC37" s="78"/>
      <c r="BD37" s="78"/>
      <c r="BE37" s="78"/>
      <c r="BF37" s="78"/>
      <c r="BG37" s="78"/>
      <c r="BH37" s="78"/>
      <c r="BI37" s="78"/>
      <c r="BJ37" s="78"/>
      <c r="BK37" s="78"/>
      <c r="BL37" s="78"/>
      <c r="BM37" s="78"/>
      <c r="BN37" s="78"/>
      <c r="BO37" s="79"/>
    </row>
    <row r="38" spans="1:67" ht="34.5" customHeight="1" x14ac:dyDescent="0.2">
      <c r="A38" s="45">
        <f t="shared" si="0"/>
        <v>27</v>
      </c>
      <c r="B38" s="205"/>
      <c r="C38" s="79"/>
      <c r="D38" s="242"/>
      <c r="E38" s="78"/>
      <c r="F38" s="78"/>
      <c r="G38" s="78"/>
      <c r="H38" s="79"/>
      <c r="I38" s="238"/>
      <c r="J38" s="78"/>
      <c r="K38" s="78"/>
      <c r="L38" s="78"/>
      <c r="M38" s="78"/>
      <c r="N38" s="78"/>
      <c r="O38" s="78"/>
      <c r="P38" s="79"/>
      <c r="Q38" s="239"/>
      <c r="R38" s="78"/>
      <c r="S38" s="78"/>
      <c r="T38" s="78"/>
      <c r="U38" s="78"/>
      <c r="V38" s="78"/>
      <c r="W38" s="78"/>
      <c r="X38" s="79"/>
      <c r="Y38" s="243"/>
      <c r="Z38" s="79"/>
      <c r="AA38" s="239"/>
      <c r="AB38" s="78"/>
      <c r="AC38" s="78"/>
      <c r="AD38" s="79"/>
      <c r="AE38" s="238"/>
      <c r="AF38" s="78"/>
      <c r="AG38" s="79"/>
      <c r="AH38" s="238"/>
      <c r="AI38" s="78"/>
      <c r="AJ38" s="79"/>
      <c r="AK38" s="238"/>
      <c r="AL38" s="78"/>
      <c r="AM38" s="78"/>
      <c r="AN38" s="79"/>
      <c r="AO38" s="239"/>
      <c r="AP38" s="78"/>
      <c r="AQ38" s="78"/>
      <c r="AR38" s="78"/>
      <c r="AS38" s="78"/>
      <c r="AT38" s="78"/>
      <c r="AU38" s="78"/>
      <c r="AV38" s="79"/>
      <c r="AW38" s="240"/>
      <c r="AX38" s="78"/>
      <c r="AY38" s="79"/>
      <c r="AZ38" s="241"/>
      <c r="BA38" s="78"/>
      <c r="BB38" s="78"/>
      <c r="BC38" s="78"/>
      <c r="BD38" s="78"/>
      <c r="BE38" s="78"/>
      <c r="BF38" s="78"/>
      <c r="BG38" s="78"/>
      <c r="BH38" s="78"/>
      <c r="BI38" s="78"/>
      <c r="BJ38" s="78"/>
      <c r="BK38" s="78"/>
      <c r="BL38" s="78"/>
      <c r="BM38" s="78"/>
      <c r="BN38" s="78"/>
      <c r="BO38" s="79"/>
    </row>
    <row r="39" spans="1:67" ht="34.5" customHeight="1" x14ac:dyDescent="0.2">
      <c r="A39" s="45">
        <f t="shared" si="0"/>
        <v>28</v>
      </c>
      <c r="B39" s="205"/>
      <c r="C39" s="79"/>
      <c r="D39" s="242"/>
      <c r="E39" s="78"/>
      <c r="F39" s="78"/>
      <c r="G39" s="78"/>
      <c r="H39" s="79"/>
      <c r="I39" s="238"/>
      <c r="J39" s="78"/>
      <c r="K39" s="78"/>
      <c r="L39" s="78"/>
      <c r="M39" s="78"/>
      <c r="N39" s="78"/>
      <c r="O39" s="78"/>
      <c r="P39" s="79"/>
      <c r="Q39" s="239"/>
      <c r="R39" s="78"/>
      <c r="S39" s="78"/>
      <c r="T39" s="78"/>
      <c r="U39" s="78"/>
      <c r="V39" s="78"/>
      <c r="W39" s="78"/>
      <c r="X39" s="79"/>
      <c r="Y39" s="243"/>
      <c r="Z39" s="79"/>
      <c r="AA39" s="239"/>
      <c r="AB39" s="78"/>
      <c r="AC39" s="78"/>
      <c r="AD39" s="79"/>
      <c r="AE39" s="238"/>
      <c r="AF39" s="78"/>
      <c r="AG39" s="79"/>
      <c r="AH39" s="238"/>
      <c r="AI39" s="78"/>
      <c r="AJ39" s="79"/>
      <c r="AK39" s="238"/>
      <c r="AL39" s="78"/>
      <c r="AM39" s="78"/>
      <c r="AN39" s="79"/>
      <c r="AO39" s="239"/>
      <c r="AP39" s="78"/>
      <c r="AQ39" s="78"/>
      <c r="AR39" s="78"/>
      <c r="AS39" s="78"/>
      <c r="AT39" s="78"/>
      <c r="AU39" s="78"/>
      <c r="AV39" s="79"/>
      <c r="AW39" s="240"/>
      <c r="AX39" s="78"/>
      <c r="AY39" s="79"/>
      <c r="AZ39" s="241"/>
      <c r="BA39" s="78"/>
      <c r="BB39" s="78"/>
      <c r="BC39" s="78"/>
      <c r="BD39" s="78"/>
      <c r="BE39" s="78"/>
      <c r="BF39" s="78"/>
      <c r="BG39" s="78"/>
      <c r="BH39" s="78"/>
      <c r="BI39" s="78"/>
      <c r="BJ39" s="78"/>
      <c r="BK39" s="78"/>
      <c r="BL39" s="78"/>
      <c r="BM39" s="78"/>
      <c r="BN39" s="78"/>
      <c r="BO39" s="79"/>
    </row>
    <row r="40" spans="1:67" ht="34.5" customHeight="1" x14ac:dyDescent="0.2">
      <c r="A40" s="45">
        <f t="shared" si="0"/>
        <v>29</v>
      </c>
      <c r="B40" s="205"/>
      <c r="C40" s="79"/>
      <c r="D40" s="242"/>
      <c r="E40" s="78"/>
      <c r="F40" s="78"/>
      <c r="G40" s="78"/>
      <c r="H40" s="79"/>
      <c r="I40" s="238"/>
      <c r="J40" s="78"/>
      <c r="K40" s="78"/>
      <c r="L40" s="78"/>
      <c r="M40" s="78"/>
      <c r="N40" s="78"/>
      <c r="O40" s="78"/>
      <c r="P40" s="79"/>
      <c r="Q40" s="239"/>
      <c r="R40" s="78"/>
      <c r="S40" s="78"/>
      <c r="T40" s="78"/>
      <c r="U40" s="78"/>
      <c r="V40" s="78"/>
      <c r="W40" s="78"/>
      <c r="X40" s="79"/>
      <c r="Y40" s="243"/>
      <c r="Z40" s="79"/>
      <c r="AA40" s="239"/>
      <c r="AB40" s="78"/>
      <c r="AC40" s="78"/>
      <c r="AD40" s="79"/>
      <c r="AE40" s="238"/>
      <c r="AF40" s="78"/>
      <c r="AG40" s="79"/>
      <c r="AH40" s="238"/>
      <c r="AI40" s="78"/>
      <c r="AJ40" s="79"/>
      <c r="AK40" s="238"/>
      <c r="AL40" s="78"/>
      <c r="AM40" s="78"/>
      <c r="AN40" s="79"/>
      <c r="AO40" s="239"/>
      <c r="AP40" s="78"/>
      <c r="AQ40" s="78"/>
      <c r="AR40" s="78"/>
      <c r="AS40" s="78"/>
      <c r="AT40" s="78"/>
      <c r="AU40" s="78"/>
      <c r="AV40" s="79"/>
      <c r="AW40" s="240"/>
      <c r="AX40" s="78"/>
      <c r="AY40" s="79"/>
      <c r="AZ40" s="241"/>
      <c r="BA40" s="78"/>
      <c r="BB40" s="78"/>
      <c r="BC40" s="78"/>
      <c r="BD40" s="78"/>
      <c r="BE40" s="78"/>
      <c r="BF40" s="78"/>
      <c r="BG40" s="78"/>
      <c r="BH40" s="78"/>
      <c r="BI40" s="78"/>
      <c r="BJ40" s="78"/>
      <c r="BK40" s="78"/>
      <c r="BL40" s="78"/>
      <c r="BM40" s="78"/>
      <c r="BN40" s="78"/>
      <c r="BO40" s="79"/>
    </row>
    <row r="41" spans="1:67" ht="34.5" customHeight="1" x14ac:dyDescent="0.2">
      <c r="A41" s="45">
        <f t="shared" si="0"/>
        <v>30</v>
      </c>
      <c r="B41" s="205"/>
      <c r="C41" s="79"/>
      <c r="D41" s="242"/>
      <c r="E41" s="78"/>
      <c r="F41" s="78"/>
      <c r="G41" s="78"/>
      <c r="H41" s="79"/>
      <c r="I41" s="238"/>
      <c r="J41" s="78"/>
      <c r="K41" s="78"/>
      <c r="L41" s="78"/>
      <c r="M41" s="78"/>
      <c r="N41" s="78"/>
      <c r="O41" s="78"/>
      <c r="P41" s="79"/>
      <c r="Q41" s="239"/>
      <c r="R41" s="78"/>
      <c r="S41" s="78"/>
      <c r="T41" s="78"/>
      <c r="U41" s="78"/>
      <c r="V41" s="78"/>
      <c r="W41" s="78"/>
      <c r="X41" s="79"/>
      <c r="Y41" s="243"/>
      <c r="Z41" s="79"/>
      <c r="AA41" s="239"/>
      <c r="AB41" s="78"/>
      <c r="AC41" s="78"/>
      <c r="AD41" s="79"/>
      <c r="AE41" s="238"/>
      <c r="AF41" s="78"/>
      <c r="AG41" s="79"/>
      <c r="AH41" s="238"/>
      <c r="AI41" s="78"/>
      <c r="AJ41" s="79"/>
      <c r="AK41" s="238"/>
      <c r="AL41" s="78"/>
      <c r="AM41" s="78"/>
      <c r="AN41" s="79"/>
      <c r="AO41" s="239"/>
      <c r="AP41" s="78"/>
      <c r="AQ41" s="78"/>
      <c r="AR41" s="78"/>
      <c r="AS41" s="78"/>
      <c r="AT41" s="78"/>
      <c r="AU41" s="78"/>
      <c r="AV41" s="79"/>
      <c r="AW41" s="240"/>
      <c r="AX41" s="78"/>
      <c r="AY41" s="79"/>
      <c r="AZ41" s="241"/>
      <c r="BA41" s="78"/>
      <c r="BB41" s="78"/>
      <c r="BC41" s="78"/>
      <c r="BD41" s="78"/>
      <c r="BE41" s="78"/>
      <c r="BF41" s="78"/>
      <c r="BG41" s="78"/>
      <c r="BH41" s="78"/>
      <c r="BI41" s="78"/>
      <c r="BJ41" s="78"/>
      <c r="BK41" s="78"/>
      <c r="BL41" s="78"/>
      <c r="BM41" s="78"/>
      <c r="BN41" s="78"/>
      <c r="BO41" s="79"/>
    </row>
    <row r="42" spans="1:67" ht="34.5" customHeight="1" x14ac:dyDescent="0.2">
      <c r="A42" s="14">
        <f t="shared" si="0"/>
        <v>31</v>
      </c>
      <c r="B42" s="205"/>
      <c r="C42" s="79"/>
      <c r="D42" s="242"/>
      <c r="E42" s="78"/>
      <c r="F42" s="78"/>
      <c r="G42" s="78"/>
      <c r="H42" s="79"/>
      <c r="I42" s="238"/>
      <c r="J42" s="78"/>
      <c r="K42" s="78"/>
      <c r="L42" s="78"/>
      <c r="M42" s="78"/>
      <c r="N42" s="78"/>
      <c r="O42" s="78"/>
      <c r="P42" s="79"/>
      <c r="Q42" s="239"/>
      <c r="R42" s="78"/>
      <c r="S42" s="78"/>
      <c r="T42" s="78"/>
      <c r="U42" s="78"/>
      <c r="V42" s="78"/>
      <c r="W42" s="78"/>
      <c r="X42" s="79"/>
      <c r="Y42" s="243"/>
      <c r="Z42" s="79"/>
      <c r="AA42" s="239"/>
      <c r="AB42" s="78"/>
      <c r="AC42" s="78"/>
      <c r="AD42" s="79"/>
      <c r="AE42" s="238"/>
      <c r="AF42" s="78"/>
      <c r="AG42" s="79"/>
      <c r="AH42" s="238"/>
      <c r="AI42" s="78"/>
      <c r="AJ42" s="79"/>
      <c r="AK42" s="238"/>
      <c r="AL42" s="78"/>
      <c r="AM42" s="78"/>
      <c r="AN42" s="79"/>
      <c r="AO42" s="239"/>
      <c r="AP42" s="78"/>
      <c r="AQ42" s="78"/>
      <c r="AR42" s="78"/>
      <c r="AS42" s="78"/>
      <c r="AT42" s="78"/>
      <c r="AU42" s="78"/>
      <c r="AV42" s="79"/>
      <c r="AW42" s="240"/>
      <c r="AX42" s="78"/>
      <c r="AY42" s="79"/>
      <c r="AZ42" s="241"/>
      <c r="BA42" s="78"/>
      <c r="BB42" s="78"/>
      <c r="BC42" s="78"/>
      <c r="BD42" s="78"/>
      <c r="BE42" s="78"/>
      <c r="BF42" s="78"/>
      <c r="BG42" s="78"/>
      <c r="BH42" s="78"/>
      <c r="BI42" s="78"/>
      <c r="BJ42" s="78"/>
      <c r="BK42" s="78"/>
      <c r="BL42" s="78"/>
      <c r="BM42" s="78"/>
      <c r="BN42" s="78"/>
      <c r="BO42" s="79"/>
    </row>
    <row r="43" spans="1:67" ht="34.5" customHeight="1" x14ac:dyDescent="0.2">
      <c r="A43" s="45">
        <f t="shared" si="0"/>
        <v>32</v>
      </c>
      <c r="B43" s="205"/>
      <c r="C43" s="79"/>
      <c r="D43" s="242"/>
      <c r="E43" s="78"/>
      <c r="F43" s="78"/>
      <c r="G43" s="78"/>
      <c r="H43" s="79"/>
      <c r="I43" s="238"/>
      <c r="J43" s="78"/>
      <c r="K43" s="78"/>
      <c r="L43" s="78"/>
      <c r="M43" s="78"/>
      <c r="N43" s="78"/>
      <c r="O43" s="78"/>
      <c r="P43" s="79"/>
      <c r="Q43" s="239"/>
      <c r="R43" s="78"/>
      <c r="S43" s="78"/>
      <c r="T43" s="78"/>
      <c r="U43" s="78"/>
      <c r="V43" s="78"/>
      <c r="W43" s="78"/>
      <c r="X43" s="79"/>
      <c r="Y43" s="243"/>
      <c r="Z43" s="79"/>
      <c r="AA43" s="239"/>
      <c r="AB43" s="78"/>
      <c r="AC43" s="78"/>
      <c r="AD43" s="79"/>
      <c r="AE43" s="238"/>
      <c r="AF43" s="78"/>
      <c r="AG43" s="79"/>
      <c r="AH43" s="238"/>
      <c r="AI43" s="78"/>
      <c r="AJ43" s="79"/>
      <c r="AK43" s="238"/>
      <c r="AL43" s="78"/>
      <c r="AM43" s="78"/>
      <c r="AN43" s="79"/>
      <c r="AO43" s="239"/>
      <c r="AP43" s="78"/>
      <c r="AQ43" s="78"/>
      <c r="AR43" s="78"/>
      <c r="AS43" s="78"/>
      <c r="AT43" s="78"/>
      <c r="AU43" s="78"/>
      <c r="AV43" s="79"/>
      <c r="AW43" s="240"/>
      <c r="AX43" s="78"/>
      <c r="AY43" s="79"/>
      <c r="AZ43" s="241"/>
      <c r="BA43" s="78"/>
      <c r="BB43" s="78"/>
      <c r="BC43" s="78"/>
      <c r="BD43" s="78"/>
      <c r="BE43" s="78"/>
      <c r="BF43" s="78"/>
      <c r="BG43" s="78"/>
      <c r="BH43" s="78"/>
      <c r="BI43" s="78"/>
      <c r="BJ43" s="78"/>
      <c r="BK43" s="78"/>
      <c r="BL43" s="78"/>
      <c r="BM43" s="78"/>
      <c r="BN43" s="78"/>
      <c r="BO43" s="79"/>
    </row>
    <row r="44" spans="1:67" ht="34.5" customHeight="1" x14ac:dyDescent="0.2">
      <c r="A44" s="45">
        <f t="shared" si="0"/>
        <v>33</v>
      </c>
      <c r="B44" s="205"/>
      <c r="C44" s="79"/>
      <c r="D44" s="242"/>
      <c r="E44" s="78"/>
      <c r="F44" s="78"/>
      <c r="G44" s="78"/>
      <c r="H44" s="79"/>
      <c r="I44" s="238"/>
      <c r="J44" s="78"/>
      <c r="K44" s="78"/>
      <c r="L44" s="78"/>
      <c r="M44" s="78"/>
      <c r="N44" s="78"/>
      <c r="O44" s="78"/>
      <c r="P44" s="79"/>
      <c r="Q44" s="239"/>
      <c r="R44" s="78"/>
      <c r="S44" s="78"/>
      <c r="T44" s="78"/>
      <c r="U44" s="78"/>
      <c r="V44" s="78"/>
      <c r="W44" s="78"/>
      <c r="X44" s="79"/>
      <c r="Y44" s="243"/>
      <c r="Z44" s="79"/>
      <c r="AA44" s="239"/>
      <c r="AB44" s="78"/>
      <c r="AC44" s="78"/>
      <c r="AD44" s="79"/>
      <c r="AE44" s="238"/>
      <c r="AF44" s="78"/>
      <c r="AG44" s="79"/>
      <c r="AH44" s="238"/>
      <c r="AI44" s="78"/>
      <c r="AJ44" s="79"/>
      <c r="AK44" s="238"/>
      <c r="AL44" s="78"/>
      <c r="AM44" s="78"/>
      <c r="AN44" s="79"/>
      <c r="AO44" s="239"/>
      <c r="AP44" s="78"/>
      <c r="AQ44" s="78"/>
      <c r="AR44" s="78"/>
      <c r="AS44" s="78"/>
      <c r="AT44" s="78"/>
      <c r="AU44" s="78"/>
      <c r="AV44" s="79"/>
      <c r="AW44" s="240"/>
      <c r="AX44" s="78"/>
      <c r="AY44" s="79"/>
      <c r="AZ44" s="241"/>
      <c r="BA44" s="78"/>
      <c r="BB44" s="78"/>
      <c r="BC44" s="78"/>
      <c r="BD44" s="78"/>
      <c r="BE44" s="78"/>
      <c r="BF44" s="78"/>
      <c r="BG44" s="78"/>
      <c r="BH44" s="78"/>
      <c r="BI44" s="78"/>
      <c r="BJ44" s="78"/>
      <c r="BK44" s="78"/>
      <c r="BL44" s="78"/>
      <c r="BM44" s="78"/>
      <c r="BN44" s="78"/>
      <c r="BO44" s="79"/>
    </row>
    <row r="45" spans="1:67" ht="34.5" customHeight="1" x14ac:dyDescent="0.2">
      <c r="A45" s="45">
        <f t="shared" si="0"/>
        <v>34</v>
      </c>
      <c r="B45" s="205"/>
      <c r="C45" s="79"/>
      <c r="D45" s="242"/>
      <c r="E45" s="78"/>
      <c r="F45" s="78"/>
      <c r="G45" s="78"/>
      <c r="H45" s="79"/>
      <c r="I45" s="238"/>
      <c r="J45" s="78"/>
      <c r="K45" s="78"/>
      <c r="L45" s="78"/>
      <c r="M45" s="78"/>
      <c r="N45" s="78"/>
      <c r="O45" s="78"/>
      <c r="P45" s="79"/>
      <c r="Q45" s="239"/>
      <c r="R45" s="78"/>
      <c r="S45" s="78"/>
      <c r="T45" s="78"/>
      <c r="U45" s="78"/>
      <c r="V45" s="78"/>
      <c r="W45" s="78"/>
      <c r="X45" s="79"/>
      <c r="Y45" s="243"/>
      <c r="Z45" s="79"/>
      <c r="AA45" s="239"/>
      <c r="AB45" s="78"/>
      <c r="AC45" s="78"/>
      <c r="AD45" s="79"/>
      <c r="AE45" s="238"/>
      <c r="AF45" s="78"/>
      <c r="AG45" s="79"/>
      <c r="AH45" s="238"/>
      <c r="AI45" s="78"/>
      <c r="AJ45" s="79"/>
      <c r="AK45" s="238"/>
      <c r="AL45" s="78"/>
      <c r="AM45" s="78"/>
      <c r="AN45" s="79"/>
      <c r="AO45" s="239"/>
      <c r="AP45" s="78"/>
      <c r="AQ45" s="78"/>
      <c r="AR45" s="78"/>
      <c r="AS45" s="78"/>
      <c r="AT45" s="78"/>
      <c r="AU45" s="78"/>
      <c r="AV45" s="79"/>
      <c r="AW45" s="240"/>
      <c r="AX45" s="78"/>
      <c r="AY45" s="79"/>
      <c r="AZ45" s="241"/>
      <c r="BA45" s="78"/>
      <c r="BB45" s="78"/>
      <c r="BC45" s="78"/>
      <c r="BD45" s="78"/>
      <c r="BE45" s="78"/>
      <c r="BF45" s="78"/>
      <c r="BG45" s="78"/>
      <c r="BH45" s="78"/>
      <c r="BI45" s="78"/>
      <c r="BJ45" s="78"/>
      <c r="BK45" s="78"/>
      <c r="BL45" s="78"/>
      <c r="BM45" s="78"/>
      <c r="BN45" s="78"/>
      <c r="BO45" s="79"/>
    </row>
    <row r="46" spans="1:67" ht="34.5" customHeight="1" x14ac:dyDescent="0.2">
      <c r="A46" s="45">
        <f t="shared" si="0"/>
        <v>35</v>
      </c>
      <c r="B46" s="205"/>
      <c r="C46" s="79"/>
      <c r="D46" s="242"/>
      <c r="E46" s="78"/>
      <c r="F46" s="78"/>
      <c r="G46" s="78"/>
      <c r="H46" s="79"/>
      <c r="I46" s="238"/>
      <c r="J46" s="78"/>
      <c r="K46" s="78"/>
      <c r="L46" s="78"/>
      <c r="M46" s="78"/>
      <c r="N46" s="78"/>
      <c r="O46" s="78"/>
      <c r="P46" s="79"/>
      <c r="Q46" s="239"/>
      <c r="R46" s="78"/>
      <c r="S46" s="78"/>
      <c r="T46" s="78"/>
      <c r="U46" s="78"/>
      <c r="V46" s="78"/>
      <c r="W46" s="78"/>
      <c r="X46" s="79"/>
      <c r="Y46" s="243"/>
      <c r="Z46" s="79"/>
      <c r="AA46" s="239"/>
      <c r="AB46" s="78"/>
      <c r="AC46" s="78"/>
      <c r="AD46" s="79"/>
      <c r="AE46" s="238"/>
      <c r="AF46" s="78"/>
      <c r="AG46" s="79"/>
      <c r="AH46" s="238"/>
      <c r="AI46" s="78"/>
      <c r="AJ46" s="79"/>
      <c r="AK46" s="238"/>
      <c r="AL46" s="78"/>
      <c r="AM46" s="78"/>
      <c r="AN46" s="79"/>
      <c r="AO46" s="239"/>
      <c r="AP46" s="78"/>
      <c r="AQ46" s="78"/>
      <c r="AR46" s="78"/>
      <c r="AS46" s="78"/>
      <c r="AT46" s="78"/>
      <c r="AU46" s="78"/>
      <c r="AV46" s="79"/>
      <c r="AW46" s="240"/>
      <c r="AX46" s="78"/>
      <c r="AY46" s="79"/>
      <c r="AZ46" s="241"/>
      <c r="BA46" s="78"/>
      <c r="BB46" s="78"/>
      <c r="BC46" s="78"/>
      <c r="BD46" s="78"/>
      <c r="BE46" s="78"/>
      <c r="BF46" s="78"/>
      <c r="BG46" s="78"/>
      <c r="BH46" s="78"/>
      <c r="BI46" s="78"/>
      <c r="BJ46" s="78"/>
      <c r="BK46" s="78"/>
      <c r="BL46" s="78"/>
      <c r="BM46" s="78"/>
      <c r="BN46" s="78"/>
      <c r="BO46" s="79"/>
    </row>
    <row r="47" spans="1:67" ht="34.5" customHeight="1" x14ac:dyDescent="0.2">
      <c r="A47" s="45">
        <f t="shared" si="0"/>
        <v>36</v>
      </c>
      <c r="B47" s="205"/>
      <c r="C47" s="79"/>
      <c r="D47" s="242"/>
      <c r="E47" s="78"/>
      <c r="F47" s="78"/>
      <c r="G47" s="78"/>
      <c r="H47" s="79"/>
      <c r="I47" s="238"/>
      <c r="J47" s="78"/>
      <c r="K47" s="78"/>
      <c r="L47" s="78"/>
      <c r="M47" s="78"/>
      <c r="N47" s="78"/>
      <c r="O47" s="78"/>
      <c r="P47" s="79"/>
      <c r="Q47" s="239"/>
      <c r="R47" s="78"/>
      <c r="S47" s="78"/>
      <c r="T47" s="78"/>
      <c r="U47" s="78"/>
      <c r="V47" s="78"/>
      <c r="W47" s="78"/>
      <c r="X47" s="79"/>
      <c r="Y47" s="243"/>
      <c r="Z47" s="79"/>
      <c r="AA47" s="239"/>
      <c r="AB47" s="78"/>
      <c r="AC47" s="78"/>
      <c r="AD47" s="79"/>
      <c r="AE47" s="238"/>
      <c r="AF47" s="78"/>
      <c r="AG47" s="79"/>
      <c r="AH47" s="238"/>
      <c r="AI47" s="78"/>
      <c r="AJ47" s="79"/>
      <c r="AK47" s="238"/>
      <c r="AL47" s="78"/>
      <c r="AM47" s="78"/>
      <c r="AN47" s="79"/>
      <c r="AO47" s="239"/>
      <c r="AP47" s="78"/>
      <c r="AQ47" s="78"/>
      <c r="AR47" s="78"/>
      <c r="AS47" s="78"/>
      <c r="AT47" s="78"/>
      <c r="AU47" s="78"/>
      <c r="AV47" s="79"/>
      <c r="AW47" s="240"/>
      <c r="AX47" s="78"/>
      <c r="AY47" s="79"/>
      <c r="AZ47" s="241"/>
      <c r="BA47" s="78"/>
      <c r="BB47" s="78"/>
      <c r="BC47" s="78"/>
      <c r="BD47" s="78"/>
      <c r="BE47" s="78"/>
      <c r="BF47" s="78"/>
      <c r="BG47" s="78"/>
      <c r="BH47" s="78"/>
      <c r="BI47" s="78"/>
      <c r="BJ47" s="78"/>
      <c r="BK47" s="78"/>
      <c r="BL47" s="78"/>
      <c r="BM47" s="78"/>
      <c r="BN47" s="78"/>
      <c r="BO47" s="79"/>
    </row>
    <row r="48" spans="1:67" ht="34.5" customHeight="1" x14ac:dyDescent="0.2">
      <c r="A48" s="45">
        <f t="shared" si="0"/>
        <v>37</v>
      </c>
      <c r="B48" s="205"/>
      <c r="C48" s="79"/>
      <c r="D48" s="242"/>
      <c r="E48" s="78"/>
      <c r="F48" s="78"/>
      <c r="G48" s="78"/>
      <c r="H48" s="79"/>
      <c r="I48" s="238"/>
      <c r="J48" s="78"/>
      <c r="K48" s="78"/>
      <c r="L48" s="78"/>
      <c r="M48" s="78"/>
      <c r="N48" s="78"/>
      <c r="O48" s="78"/>
      <c r="P48" s="79"/>
      <c r="Q48" s="239"/>
      <c r="R48" s="78"/>
      <c r="S48" s="78"/>
      <c r="T48" s="78"/>
      <c r="U48" s="78"/>
      <c r="V48" s="78"/>
      <c r="W48" s="78"/>
      <c r="X48" s="79"/>
      <c r="Y48" s="243"/>
      <c r="Z48" s="79"/>
      <c r="AA48" s="239"/>
      <c r="AB48" s="78"/>
      <c r="AC48" s="78"/>
      <c r="AD48" s="79"/>
      <c r="AE48" s="238"/>
      <c r="AF48" s="78"/>
      <c r="AG48" s="79"/>
      <c r="AH48" s="238"/>
      <c r="AI48" s="78"/>
      <c r="AJ48" s="79"/>
      <c r="AK48" s="238"/>
      <c r="AL48" s="78"/>
      <c r="AM48" s="78"/>
      <c r="AN48" s="79"/>
      <c r="AO48" s="239"/>
      <c r="AP48" s="78"/>
      <c r="AQ48" s="78"/>
      <c r="AR48" s="78"/>
      <c r="AS48" s="78"/>
      <c r="AT48" s="78"/>
      <c r="AU48" s="78"/>
      <c r="AV48" s="79"/>
      <c r="AW48" s="240"/>
      <c r="AX48" s="78"/>
      <c r="AY48" s="79"/>
      <c r="AZ48" s="241"/>
      <c r="BA48" s="78"/>
      <c r="BB48" s="78"/>
      <c r="BC48" s="78"/>
      <c r="BD48" s="78"/>
      <c r="BE48" s="78"/>
      <c r="BF48" s="78"/>
      <c r="BG48" s="78"/>
      <c r="BH48" s="78"/>
      <c r="BI48" s="78"/>
      <c r="BJ48" s="78"/>
      <c r="BK48" s="78"/>
      <c r="BL48" s="78"/>
      <c r="BM48" s="78"/>
      <c r="BN48" s="78"/>
      <c r="BO48" s="79"/>
    </row>
    <row r="49" spans="1:67" ht="34.5" customHeight="1" x14ac:dyDescent="0.2">
      <c r="A49" s="45">
        <f t="shared" si="0"/>
        <v>38</v>
      </c>
      <c r="B49" s="205"/>
      <c r="C49" s="79"/>
      <c r="D49" s="242"/>
      <c r="E49" s="78"/>
      <c r="F49" s="78"/>
      <c r="G49" s="78"/>
      <c r="H49" s="79"/>
      <c r="I49" s="238"/>
      <c r="J49" s="78"/>
      <c r="K49" s="78"/>
      <c r="L49" s="78"/>
      <c r="M49" s="78"/>
      <c r="N49" s="78"/>
      <c r="O49" s="78"/>
      <c r="P49" s="79"/>
      <c r="Q49" s="239"/>
      <c r="R49" s="78"/>
      <c r="S49" s="78"/>
      <c r="T49" s="78"/>
      <c r="U49" s="78"/>
      <c r="V49" s="78"/>
      <c r="W49" s="78"/>
      <c r="X49" s="79"/>
      <c r="Y49" s="243"/>
      <c r="Z49" s="79"/>
      <c r="AA49" s="239"/>
      <c r="AB49" s="78"/>
      <c r="AC49" s="78"/>
      <c r="AD49" s="79"/>
      <c r="AE49" s="238"/>
      <c r="AF49" s="78"/>
      <c r="AG49" s="79"/>
      <c r="AH49" s="238"/>
      <c r="AI49" s="78"/>
      <c r="AJ49" s="79"/>
      <c r="AK49" s="238"/>
      <c r="AL49" s="78"/>
      <c r="AM49" s="78"/>
      <c r="AN49" s="79"/>
      <c r="AO49" s="239"/>
      <c r="AP49" s="78"/>
      <c r="AQ49" s="78"/>
      <c r="AR49" s="78"/>
      <c r="AS49" s="78"/>
      <c r="AT49" s="78"/>
      <c r="AU49" s="78"/>
      <c r="AV49" s="79"/>
      <c r="AW49" s="240"/>
      <c r="AX49" s="78"/>
      <c r="AY49" s="79"/>
      <c r="AZ49" s="241"/>
      <c r="BA49" s="78"/>
      <c r="BB49" s="78"/>
      <c r="BC49" s="78"/>
      <c r="BD49" s="78"/>
      <c r="BE49" s="78"/>
      <c r="BF49" s="78"/>
      <c r="BG49" s="78"/>
      <c r="BH49" s="78"/>
      <c r="BI49" s="78"/>
      <c r="BJ49" s="78"/>
      <c r="BK49" s="78"/>
      <c r="BL49" s="78"/>
      <c r="BM49" s="78"/>
      <c r="BN49" s="78"/>
      <c r="BO49" s="79"/>
    </row>
    <row r="50" spans="1:67" ht="34.5" customHeight="1" x14ac:dyDescent="0.2">
      <c r="A50" s="45">
        <f t="shared" si="0"/>
        <v>39</v>
      </c>
      <c r="B50" s="205"/>
      <c r="C50" s="79"/>
      <c r="D50" s="242"/>
      <c r="E50" s="78"/>
      <c r="F50" s="78"/>
      <c r="G50" s="78"/>
      <c r="H50" s="79"/>
      <c r="I50" s="238"/>
      <c r="J50" s="78"/>
      <c r="K50" s="78"/>
      <c r="L50" s="78"/>
      <c r="M50" s="78"/>
      <c r="N50" s="78"/>
      <c r="O50" s="78"/>
      <c r="P50" s="79"/>
      <c r="Q50" s="239"/>
      <c r="R50" s="78"/>
      <c r="S50" s="78"/>
      <c r="T50" s="78"/>
      <c r="U50" s="78"/>
      <c r="V50" s="78"/>
      <c r="W50" s="78"/>
      <c r="X50" s="79"/>
      <c r="Y50" s="243"/>
      <c r="Z50" s="79"/>
      <c r="AA50" s="239"/>
      <c r="AB50" s="78"/>
      <c r="AC50" s="78"/>
      <c r="AD50" s="79"/>
      <c r="AE50" s="238"/>
      <c r="AF50" s="78"/>
      <c r="AG50" s="79"/>
      <c r="AH50" s="238"/>
      <c r="AI50" s="78"/>
      <c r="AJ50" s="79"/>
      <c r="AK50" s="238"/>
      <c r="AL50" s="78"/>
      <c r="AM50" s="78"/>
      <c r="AN50" s="79"/>
      <c r="AO50" s="239"/>
      <c r="AP50" s="78"/>
      <c r="AQ50" s="78"/>
      <c r="AR50" s="78"/>
      <c r="AS50" s="78"/>
      <c r="AT50" s="78"/>
      <c r="AU50" s="78"/>
      <c r="AV50" s="79"/>
      <c r="AW50" s="240"/>
      <c r="AX50" s="78"/>
      <c r="AY50" s="79"/>
      <c r="AZ50" s="241"/>
      <c r="BA50" s="78"/>
      <c r="BB50" s="78"/>
      <c r="BC50" s="78"/>
      <c r="BD50" s="78"/>
      <c r="BE50" s="78"/>
      <c r="BF50" s="78"/>
      <c r="BG50" s="78"/>
      <c r="BH50" s="78"/>
      <c r="BI50" s="78"/>
      <c r="BJ50" s="78"/>
      <c r="BK50" s="78"/>
      <c r="BL50" s="78"/>
      <c r="BM50" s="78"/>
      <c r="BN50" s="78"/>
      <c r="BO50" s="79"/>
    </row>
    <row r="51" spans="1:67" ht="34.5" customHeight="1" x14ac:dyDescent="0.2">
      <c r="A51" s="45">
        <f t="shared" si="0"/>
        <v>40</v>
      </c>
      <c r="B51" s="205"/>
      <c r="C51" s="79"/>
      <c r="D51" s="242"/>
      <c r="E51" s="78"/>
      <c r="F51" s="78"/>
      <c r="G51" s="78"/>
      <c r="H51" s="79"/>
      <c r="I51" s="238"/>
      <c r="J51" s="78"/>
      <c r="K51" s="78"/>
      <c r="L51" s="78"/>
      <c r="M51" s="78"/>
      <c r="N51" s="78"/>
      <c r="O51" s="78"/>
      <c r="P51" s="79"/>
      <c r="Q51" s="239"/>
      <c r="R51" s="78"/>
      <c r="S51" s="78"/>
      <c r="T51" s="78"/>
      <c r="U51" s="78"/>
      <c r="V51" s="78"/>
      <c r="W51" s="78"/>
      <c r="X51" s="79"/>
      <c r="Y51" s="243"/>
      <c r="Z51" s="79"/>
      <c r="AA51" s="239"/>
      <c r="AB51" s="78"/>
      <c r="AC51" s="78"/>
      <c r="AD51" s="79"/>
      <c r="AE51" s="238"/>
      <c r="AF51" s="78"/>
      <c r="AG51" s="79"/>
      <c r="AH51" s="238"/>
      <c r="AI51" s="78"/>
      <c r="AJ51" s="79"/>
      <c r="AK51" s="238"/>
      <c r="AL51" s="78"/>
      <c r="AM51" s="78"/>
      <c r="AN51" s="79"/>
      <c r="AO51" s="239"/>
      <c r="AP51" s="78"/>
      <c r="AQ51" s="78"/>
      <c r="AR51" s="78"/>
      <c r="AS51" s="78"/>
      <c r="AT51" s="78"/>
      <c r="AU51" s="78"/>
      <c r="AV51" s="79"/>
      <c r="AW51" s="240"/>
      <c r="AX51" s="78"/>
      <c r="AY51" s="79"/>
      <c r="AZ51" s="241"/>
      <c r="BA51" s="78"/>
      <c r="BB51" s="78"/>
      <c r="BC51" s="78"/>
      <c r="BD51" s="78"/>
      <c r="BE51" s="78"/>
      <c r="BF51" s="78"/>
      <c r="BG51" s="78"/>
      <c r="BH51" s="78"/>
      <c r="BI51" s="78"/>
      <c r="BJ51" s="78"/>
      <c r="BK51" s="78"/>
      <c r="BL51" s="78"/>
      <c r="BM51" s="78"/>
      <c r="BN51" s="78"/>
      <c r="BO51" s="79"/>
    </row>
    <row r="52" spans="1:67" ht="34.5" customHeight="1" x14ac:dyDescent="0.2">
      <c r="A52" s="14">
        <f t="shared" si="0"/>
        <v>41</v>
      </c>
      <c r="B52" s="205"/>
      <c r="C52" s="79"/>
      <c r="D52" s="242"/>
      <c r="E52" s="78"/>
      <c r="F52" s="78"/>
      <c r="G52" s="78"/>
      <c r="H52" s="79"/>
      <c r="I52" s="238"/>
      <c r="J52" s="78"/>
      <c r="K52" s="78"/>
      <c r="L52" s="78"/>
      <c r="M52" s="78"/>
      <c r="N52" s="78"/>
      <c r="O52" s="78"/>
      <c r="P52" s="79"/>
      <c r="Q52" s="239"/>
      <c r="R52" s="78"/>
      <c r="S52" s="78"/>
      <c r="T52" s="78"/>
      <c r="U52" s="78"/>
      <c r="V52" s="78"/>
      <c r="W52" s="78"/>
      <c r="X52" s="79"/>
      <c r="Y52" s="243"/>
      <c r="Z52" s="79"/>
      <c r="AA52" s="239"/>
      <c r="AB52" s="78"/>
      <c r="AC52" s="78"/>
      <c r="AD52" s="79"/>
      <c r="AE52" s="238"/>
      <c r="AF52" s="78"/>
      <c r="AG52" s="79"/>
      <c r="AH52" s="238"/>
      <c r="AI52" s="78"/>
      <c r="AJ52" s="79"/>
      <c r="AK52" s="238"/>
      <c r="AL52" s="78"/>
      <c r="AM52" s="78"/>
      <c r="AN52" s="79"/>
      <c r="AO52" s="239"/>
      <c r="AP52" s="78"/>
      <c r="AQ52" s="78"/>
      <c r="AR52" s="78"/>
      <c r="AS52" s="78"/>
      <c r="AT52" s="78"/>
      <c r="AU52" s="78"/>
      <c r="AV52" s="79"/>
      <c r="AW52" s="240"/>
      <c r="AX52" s="78"/>
      <c r="AY52" s="79"/>
      <c r="AZ52" s="241"/>
      <c r="BA52" s="78"/>
      <c r="BB52" s="78"/>
      <c r="BC52" s="78"/>
      <c r="BD52" s="78"/>
      <c r="BE52" s="78"/>
      <c r="BF52" s="78"/>
      <c r="BG52" s="78"/>
      <c r="BH52" s="78"/>
      <c r="BI52" s="78"/>
      <c r="BJ52" s="78"/>
      <c r="BK52" s="78"/>
      <c r="BL52" s="78"/>
      <c r="BM52" s="78"/>
      <c r="BN52" s="78"/>
      <c r="BO52" s="79"/>
    </row>
    <row r="53" spans="1:67" ht="34.5" customHeight="1" x14ac:dyDescent="0.2">
      <c r="A53" s="45">
        <f t="shared" si="0"/>
        <v>42</v>
      </c>
      <c r="B53" s="205"/>
      <c r="C53" s="79"/>
      <c r="D53" s="242"/>
      <c r="E53" s="78"/>
      <c r="F53" s="78"/>
      <c r="G53" s="78"/>
      <c r="H53" s="79"/>
      <c r="I53" s="238"/>
      <c r="J53" s="78"/>
      <c r="K53" s="78"/>
      <c r="L53" s="78"/>
      <c r="M53" s="78"/>
      <c r="N53" s="78"/>
      <c r="O53" s="78"/>
      <c r="P53" s="79"/>
      <c r="Q53" s="239"/>
      <c r="R53" s="78"/>
      <c r="S53" s="78"/>
      <c r="T53" s="78"/>
      <c r="U53" s="78"/>
      <c r="V53" s="78"/>
      <c r="W53" s="78"/>
      <c r="X53" s="79"/>
      <c r="Y53" s="243"/>
      <c r="Z53" s="79"/>
      <c r="AA53" s="239"/>
      <c r="AB53" s="78"/>
      <c r="AC53" s="78"/>
      <c r="AD53" s="79"/>
      <c r="AE53" s="238"/>
      <c r="AF53" s="78"/>
      <c r="AG53" s="79"/>
      <c r="AH53" s="238"/>
      <c r="AI53" s="78"/>
      <c r="AJ53" s="79"/>
      <c r="AK53" s="238"/>
      <c r="AL53" s="78"/>
      <c r="AM53" s="78"/>
      <c r="AN53" s="79"/>
      <c r="AO53" s="239"/>
      <c r="AP53" s="78"/>
      <c r="AQ53" s="78"/>
      <c r="AR53" s="78"/>
      <c r="AS53" s="78"/>
      <c r="AT53" s="78"/>
      <c r="AU53" s="78"/>
      <c r="AV53" s="79"/>
      <c r="AW53" s="240"/>
      <c r="AX53" s="78"/>
      <c r="AY53" s="79"/>
      <c r="AZ53" s="241"/>
      <c r="BA53" s="78"/>
      <c r="BB53" s="78"/>
      <c r="BC53" s="78"/>
      <c r="BD53" s="78"/>
      <c r="BE53" s="78"/>
      <c r="BF53" s="78"/>
      <c r="BG53" s="78"/>
      <c r="BH53" s="78"/>
      <c r="BI53" s="78"/>
      <c r="BJ53" s="78"/>
      <c r="BK53" s="78"/>
      <c r="BL53" s="78"/>
      <c r="BM53" s="78"/>
      <c r="BN53" s="78"/>
      <c r="BO53" s="79"/>
    </row>
    <row r="54" spans="1:67" ht="34.5" customHeight="1" x14ac:dyDescent="0.2">
      <c r="A54" s="45">
        <f t="shared" si="0"/>
        <v>43</v>
      </c>
      <c r="B54" s="205"/>
      <c r="C54" s="79"/>
      <c r="D54" s="242"/>
      <c r="E54" s="78"/>
      <c r="F54" s="78"/>
      <c r="G54" s="78"/>
      <c r="H54" s="79"/>
      <c r="I54" s="238"/>
      <c r="J54" s="78"/>
      <c r="K54" s="78"/>
      <c r="L54" s="78"/>
      <c r="M54" s="78"/>
      <c r="N54" s="78"/>
      <c r="O54" s="78"/>
      <c r="P54" s="79"/>
      <c r="Q54" s="239"/>
      <c r="R54" s="78"/>
      <c r="S54" s="78"/>
      <c r="T54" s="78"/>
      <c r="U54" s="78"/>
      <c r="V54" s="78"/>
      <c r="W54" s="78"/>
      <c r="X54" s="79"/>
      <c r="Y54" s="243"/>
      <c r="Z54" s="79"/>
      <c r="AA54" s="239"/>
      <c r="AB54" s="78"/>
      <c r="AC54" s="78"/>
      <c r="AD54" s="79"/>
      <c r="AE54" s="238"/>
      <c r="AF54" s="78"/>
      <c r="AG54" s="79"/>
      <c r="AH54" s="238"/>
      <c r="AI54" s="78"/>
      <c r="AJ54" s="79"/>
      <c r="AK54" s="238"/>
      <c r="AL54" s="78"/>
      <c r="AM54" s="78"/>
      <c r="AN54" s="79"/>
      <c r="AO54" s="239"/>
      <c r="AP54" s="78"/>
      <c r="AQ54" s="78"/>
      <c r="AR54" s="78"/>
      <c r="AS54" s="78"/>
      <c r="AT54" s="78"/>
      <c r="AU54" s="78"/>
      <c r="AV54" s="79"/>
      <c r="AW54" s="240"/>
      <c r="AX54" s="78"/>
      <c r="AY54" s="79"/>
      <c r="AZ54" s="241"/>
      <c r="BA54" s="78"/>
      <c r="BB54" s="78"/>
      <c r="BC54" s="78"/>
      <c r="BD54" s="78"/>
      <c r="BE54" s="78"/>
      <c r="BF54" s="78"/>
      <c r="BG54" s="78"/>
      <c r="BH54" s="78"/>
      <c r="BI54" s="78"/>
      <c r="BJ54" s="78"/>
      <c r="BK54" s="78"/>
      <c r="BL54" s="78"/>
      <c r="BM54" s="78"/>
      <c r="BN54" s="78"/>
      <c r="BO54" s="79"/>
    </row>
    <row r="55" spans="1:67" ht="34.5" customHeight="1" x14ac:dyDescent="0.2">
      <c r="A55" s="45">
        <f t="shared" si="0"/>
        <v>44</v>
      </c>
      <c r="B55" s="205"/>
      <c r="C55" s="79"/>
      <c r="D55" s="242"/>
      <c r="E55" s="78"/>
      <c r="F55" s="78"/>
      <c r="G55" s="78"/>
      <c r="H55" s="79"/>
      <c r="I55" s="238"/>
      <c r="J55" s="78"/>
      <c r="K55" s="78"/>
      <c r="L55" s="78"/>
      <c r="M55" s="78"/>
      <c r="N55" s="78"/>
      <c r="O55" s="78"/>
      <c r="P55" s="79"/>
      <c r="Q55" s="239"/>
      <c r="R55" s="78"/>
      <c r="S55" s="78"/>
      <c r="T55" s="78"/>
      <c r="U55" s="78"/>
      <c r="V55" s="78"/>
      <c r="W55" s="78"/>
      <c r="X55" s="79"/>
      <c r="Y55" s="243"/>
      <c r="Z55" s="79"/>
      <c r="AA55" s="239"/>
      <c r="AB55" s="78"/>
      <c r="AC55" s="78"/>
      <c r="AD55" s="79"/>
      <c r="AE55" s="238"/>
      <c r="AF55" s="78"/>
      <c r="AG55" s="79"/>
      <c r="AH55" s="238"/>
      <c r="AI55" s="78"/>
      <c r="AJ55" s="79"/>
      <c r="AK55" s="238"/>
      <c r="AL55" s="78"/>
      <c r="AM55" s="78"/>
      <c r="AN55" s="79"/>
      <c r="AO55" s="239"/>
      <c r="AP55" s="78"/>
      <c r="AQ55" s="78"/>
      <c r="AR55" s="78"/>
      <c r="AS55" s="78"/>
      <c r="AT55" s="78"/>
      <c r="AU55" s="78"/>
      <c r="AV55" s="79"/>
      <c r="AW55" s="240"/>
      <c r="AX55" s="78"/>
      <c r="AY55" s="79"/>
      <c r="AZ55" s="241"/>
      <c r="BA55" s="78"/>
      <c r="BB55" s="78"/>
      <c r="BC55" s="78"/>
      <c r="BD55" s="78"/>
      <c r="BE55" s="78"/>
      <c r="BF55" s="78"/>
      <c r="BG55" s="78"/>
      <c r="BH55" s="78"/>
      <c r="BI55" s="78"/>
      <c r="BJ55" s="78"/>
      <c r="BK55" s="78"/>
      <c r="BL55" s="78"/>
      <c r="BM55" s="78"/>
      <c r="BN55" s="78"/>
      <c r="BO55" s="79"/>
    </row>
    <row r="56" spans="1:67" ht="34.5" customHeight="1" x14ac:dyDescent="0.2">
      <c r="A56" s="45">
        <f t="shared" si="0"/>
        <v>45</v>
      </c>
      <c r="B56" s="205"/>
      <c r="C56" s="79"/>
      <c r="D56" s="242"/>
      <c r="E56" s="78"/>
      <c r="F56" s="78"/>
      <c r="G56" s="78"/>
      <c r="H56" s="79"/>
      <c r="I56" s="238"/>
      <c r="J56" s="78"/>
      <c r="K56" s="78"/>
      <c r="L56" s="78"/>
      <c r="M56" s="78"/>
      <c r="N56" s="78"/>
      <c r="O56" s="78"/>
      <c r="P56" s="79"/>
      <c r="Q56" s="239"/>
      <c r="R56" s="78"/>
      <c r="S56" s="78"/>
      <c r="T56" s="78"/>
      <c r="U56" s="78"/>
      <c r="V56" s="78"/>
      <c r="W56" s="78"/>
      <c r="X56" s="79"/>
      <c r="Y56" s="243"/>
      <c r="Z56" s="79"/>
      <c r="AA56" s="239"/>
      <c r="AB56" s="78"/>
      <c r="AC56" s="78"/>
      <c r="AD56" s="79"/>
      <c r="AE56" s="238"/>
      <c r="AF56" s="78"/>
      <c r="AG56" s="79"/>
      <c r="AH56" s="238"/>
      <c r="AI56" s="78"/>
      <c r="AJ56" s="79"/>
      <c r="AK56" s="238"/>
      <c r="AL56" s="78"/>
      <c r="AM56" s="78"/>
      <c r="AN56" s="79"/>
      <c r="AO56" s="239"/>
      <c r="AP56" s="78"/>
      <c r="AQ56" s="78"/>
      <c r="AR56" s="78"/>
      <c r="AS56" s="78"/>
      <c r="AT56" s="78"/>
      <c r="AU56" s="78"/>
      <c r="AV56" s="79"/>
      <c r="AW56" s="240"/>
      <c r="AX56" s="78"/>
      <c r="AY56" s="79"/>
      <c r="AZ56" s="241"/>
      <c r="BA56" s="78"/>
      <c r="BB56" s="78"/>
      <c r="BC56" s="78"/>
      <c r="BD56" s="78"/>
      <c r="BE56" s="78"/>
      <c r="BF56" s="78"/>
      <c r="BG56" s="78"/>
      <c r="BH56" s="78"/>
      <c r="BI56" s="78"/>
      <c r="BJ56" s="78"/>
      <c r="BK56" s="78"/>
      <c r="BL56" s="78"/>
      <c r="BM56" s="78"/>
      <c r="BN56" s="78"/>
      <c r="BO56" s="79"/>
    </row>
    <row r="57" spans="1:67" ht="34.5" customHeight="1" x14ac:dyDescent="0.2">
      <c r="A57" s="45">
        <f t="shared" si="0"/>
        <v>46</v>
      </c>
      <c r="B57" s="205"/>
      <c r="C57" s="79"/>
      <c r="D57" s="242"/>
      <c r="E57" s="78"/>
      <c r="F57" s="78"/>
      <c r="G57" s="78"/>
      <c r="H57" s="79"/>
      <c r="I57" s="238"/>
      <c r="J57" s="78"/>
      <c r="K57" s="78"/>
      <c r="L57" s="78"/>
      <c r="M57" s="78"/>
      <c r="N57" s="78"/>
      <c r="O57" s="78"/>
      <c r="P57" s="79"/>
      <c r="Q57" s="239"/>
      <c r="R57" s="78"/>
      <c r="S57" s="78"/>
      <c r="T57" s="78"/>
      <c r="U57" s="78"/>
      <c r="V57" s="78"/>
      <c r="W57" s="78"/>
      <c r="X57" s="79"/>
      <c r="Y57" s="243"/>
      <c r="Z57" s="79"/>
      <c r="AA57" s="239"/>
      <c r="AB57" s="78"/>
      <c r="AC57" s="78"/>
      <c r="AD57" s="79"/>
      <c r="AE57" s="238"/>
      <c r="AF57" s="78"/>
      <c r="AG57" s="79"/>
      <c r="AH57" s="238"/>
      <c r="AI57" s="78"/>
      <c r="AJ57" s="79"/>
      <c r="AK57" s="238"/>
      <c r="AL57" s="78"/>
      <c r="AM57" s="78"/>
      <c r="AN57" s="79"/>
      <c r="AO57" s="239"/>
      <c r="AP57" s="78"/>
      <c r="AQ57" s="78"/>
      <c r="AR57" s="78"/>
      <c r="AS57" s="78"/>
      <c r="AT57" s="78"/>
      <c r="AU57" s="78"/>
      <c r="AV57" s="79"/>
      <c r="AW57" s="240"/>
      <c r="AX57" s="78"/>
      <c r="AY57" s="79"/>
      <c r="AZ57" s="241"/>
      <c r="BA57" s="78"/>
      <c r="BB57" s="78"/>
      <c r="BC57" s="78"/>
      <c r="BD57" s="78"/>
      <c r="BE57" s="78"/>
      <c r="BF57" s="78"/>
      <c r="BG57" s="78"/>
      <c r="BH57" s="78"/>
      <c r="BI57" s="78"/>
      <c r="BJ57" s="78"/>
      <c r="BK57" s="78"/>
      <c r="BL57" s="78"/>
      <c r="BM57" s="78"/>
      <c r="BN57" s="78"/>
      <c r="BO57" s="79"/>
    </row>
    <row r="58" spans="1:67" ht="34.5" customHeight="1" x14ac:dyDescent="0.2">
      <c r="A58" s="45">
        <f t="shared" si="0"/>
        <v>47</v>
      </c>
      <c r="B58" s="205"/>
      <c r="C58" s="79"/>
      <c r="D58" s="242"/>
      <c r="E58" s="78"/>
      <c r="F58" s="78"/>
      <c r="G58" s="78"/>
      <c r="H58" s="79"/>
      <c r="I58" s="238"/>
      <c r="J58" s="78"/>
      <c r="K58" s="78"/>
      <c r="L58" s="78"/>
      <c r="M58" s="78"/>
      <c r="N58" s="78"/>
      <c r="O58" s="78"/>
      <c r="P58" s="79"/>
      <c r="Q58" s="239"/>
      <c r="R58" s="78"/>
      <c r="S58" s="78"/>
      <c r="T58" s="78"/>
      <c r="U58" s="78"/>
      <c r="V58" s="78"/>
      <c r="W58" s="78"/>
      <c r="X58" s="79"/>
      <c r="Y58" s="243"/>
      <c r="Z58" s="79"/>
      <c r="AA58" s="239"/>
      <c r="AB58" s="78"/>
      <c r="AC58" s="78"/>
      <c r="AD58" s="79"/>
      <c r="AE58" s="238"/>
      <c r="AF58" s="78"/>
      <c r="AG58" s="79"/>
      <c r="AH58" s="238"/>
      <c r="AI58" s="78"/>
      <c r="AJ58" s="79"/>
      <c r="AK58" s="238"/>
      <c r="AL58" s="78"/>
      <c r="AM58" s="78"/>
      <c r="AN58" s="79"/>
      <c r="AO58" s="239"/>
      <c r="AP58" s="78"/>
      <c r="AQ58" s="78"/>
      <c r="AR58" s="78"/>
      <c r="AS58" s="78"/>
      <c r="AT58" s="78"/>
      <c r="AU58" s="78"/>
      <c r="AV58" s="79"/>
      <c r="AW58" s="240"/>
      <c r="AX58" s="78"/>
      <c r="AY58" s="79"/>
      <c r="AZ58" s="241"/>
      <c r="BA58" s="78"/>
      <c r="BB58" s="78"/>
      <c r="BC58" s="78"/>
      <c r="BD58" s="78"/>
      <c r="BE58" s="78"/>
      <c r="BF58" s="78"/>
      <c r="BG58" s="78"/>
      <c r="BH58" s="78"/>
      <c r="BI58" s="78"/>
      <c r="BJ58" s="78"/>
      <c r="BK58" s="78"/>
      <c r="BL58" s="78"/>
      <c r="BM58" s="78"/>
      <c r="BN58" s="78"/>
      <c r="BO58" s="79"/>
    </row>
    <row r="59" spans="1:67" ht="34.5" customHeight="1" x14ac:dyDescent="0.2">
      <c r="A59" s="45">
        <f t="shared" si="0"/>
        <v>48</v>
      </c>
      <c r="B59" s="205"/>
      <c r="C59" s="79"/>
      <c r="D59" s="242"/>
      <c r="E59" s="78"/>
      <c r="F59" s="78"/>
      <c r="G59" s="78"/>
      <c r="H59" s="79"/>
      <c r="I59" s="238"/>
      <c r="J59" s="78"/>
      <c r="K59" s="78"/>
      <c r="L59" s="78"/>
      <c r="M59" s="78"/>
      <c r="N59" s="78"/>
      <c r="O59" s="78"/>
      <c r="P59" s="79"/>
      <c r="Q59" s="239"/>
      <c r="R59" s="78"/>
      <c r="S59" s="78"/>
      <c r="T59" s="78"/>
      <c r="U59" s="78"/>
      <c r="V59" s="78"/>
      <c r="W59" s="78"/>
      <c r="X59" s="79"/>
      <c r="Y59" s="243"/>
      <c r="Z59" s="79"/>
      <c r="AA59" s="239"/>
      <c r="AB59" s="78"/>
      <c r="AC59" s="78"/>
      <c r="AD59" s="79"/>
      <c r="AE59" s="238"/>
      <c r="AF59" s="78"/>
      <c r="AG59" s="79"/>
      <c r="AH59" s="238"/>
      <c r="AI59" s="78"/>
      <c r="AJ59" s="79"/>
      <c r="AK59" s="238"/>
      <c r="AL59" s="78"/>
      <c r="AM59" s="78"/>
      <c r="AN59" s="79"/>
      <c r="AO59" s="239"/>
      <c r="AP59" s="78"/>
      <c r="AQ59" s="78"/>
      <c r="AR59" s="78"/>
      <c r="AS59" s="78"/>
      <c r="AT59" s="78"/>
      <c r="AU59" s="78"/>
      <c r="AV59" s="79"/>
      <c r="AW59" s="240"/>
      <c r="AX59" s="78"/>
      <c r="AY59" s="79"/>
      <c r="AZ59" s="241"/>
      <c r="BA59" s="78"/>
      <c r="BB59" s="78"/>
      <c r="BC59" s="78"/>
      <c r="BD59" s="78"/>
      <c r="BE59" s="78"/>
      <c r="BF59" s="78"/>
      <c r="BG59" s="78"/>
      <c r="BH59" s="78"/>
      <c r="BI59" s="78"/>
      <c r="BJ59" s="78"/>
      <c r="BK59" s="78"/>
      <c r="BL59" s="78"/>
      <c r="BM59" s="78"/>
      <c r="BN59" s="78"/>
      <c r="BO59" s="79"/>
    </row>
    <row r="60" spans="1:67" ht="34.5" customHeight="1" x14ac:dyDescent="0.2">
      <c r="A60" s="45">
        <f t="shared" si="0"/>
        <v>49</v>
      </c>
      <c r="B60" s="205"/>
      <c r="C60" s="79"/>
      <c r="D60" s="242"/>
      <c r="E60" s="78"/>
      <c r="F60" s="78"/>
      <c r="G60" s="78"/>
      <c r="H60" s="79"/>
      <c r="I60" s="238"/>
      <c r="J60" s="78"/>
      <c r="K60" s="78"/>
      <c r="L60" s="78"/>
      <c r="M60" s="78"/>
      <c r="N60" s="78"/>
      <c r="O60" s="78"/>
      <c r="P60" s="79"/>
      <c r="Q60" s="239"/>
      <c r="R60" s="78"/>
      <c r="S60" s="78"/>
      <c r="T60" s="78"/>
      <c r="U60" s="78"/>
      <c r="V60" s="78"/>
      <c r="W60" s="78"/>
      <c r="X60" s="79"/>
      <c r="Y60" s="243"/>
      <c r="Z60" s="79"/>
      <c r="AA60" s="239"/>
      <c r="AB60" s="78"/>
      <c r="AC60" s="78"/>
      <c r="AD60" s="79"/>
      <c r="AE60" s="238"/>
      <c r="AF60" s="78"/>
      <c r="AG60" s="79"/>
      <c r="AH60" s="238"/>
      <c r="AI60" s="78"/>
      <c r="AJ60" s="79"/>
      <c r="AK60" s="238"/>
      <c r="AL60" s="78"/>
      <c r="AM60" s="78"/>
      <c r="AN60" s="79"/>
      <c r="AO60" s="239"/>
      <c r="AP60" s="78"/>
      <c r="AQ60" s="78"/>
      <c r="AR60" s="78"/>
      <c r="AS60" s="78"/>
      <c r="AT60" s="78"/>
      <c r="AU60" s="78"/>
      <c r="AV60" s="79"/>
      <c r="AW60" s="240"/>
      <c r="AX60" s="78"/>
      <c r="AY60" s="79"/>
      <c r="AZ60" s="241"/>
      <c r="BA60" s="78"/>
      <c r="BB60" s="78"/>
      <c r="BC60" s="78"/>
      <c r="BD60" s="78"/>
      <c r="BE60" s="78"/>
      <c r="BF60" s="78"/>
      <c r="BG60" s="78"/>
      <c r="BH60" s="78"/>
      <c r="BI60" s="78"/>
      <c r="BJ60" s="78"/>
      <c r="BK60" s="78"/>
      <c r="BL60" s="78"/>
      <c r="BM60" s="78"/>
      <c r="BN60" s="78"/>
      <c r="BO60" s="79"/>
    </row>
    <row r="61" spans="1:67" ht="34.5" customHeight="1" x14ac:dyDescent="0.2">
      <c r="A61" s="45">
        <f t="shared" si="0"/>
        <v>50</v>
      </c>
      <c r="B61" s="205"/>
      <c r="C61" s="79"/>
      <c r="D61" s="242"/>
      <c r="E61" s="78"/>
      <c r="F61" s="78"/>
      <c r="G61" s="78"/>
      <c r="H61" s="79"/>
      <c r="I61" s="238"/>
      <c r="J61" s="78"/>
      <c r="K61" s="78"/>
      <c r="L61" s="78"/>
      <c r="M61" s="78"/>
      <c r="N61" s="78"/>
      <c r="O61" s="78"/>
      <c r="P61" s="79"/>
      <c r="Q61" s="239"/>
      <c r="R61" s="78"/>
      <c r="S61" s="78"/>
      <c r="T61" s="78"/>
      <c r="U61" s="78"/>
      <c r="V61" s="78"/>
      <c r="W61" s="78"/>
      <c r="X61" s="79"/>
      <c r="Y61" s="243"/>
      <c r="Z61" s="79"/>
      <c r="AA61" s="239"/>
      <c r="AB61" s="78"/>
      <c r="AC61" s="78"/>
      <c r="AD61" s="79"/>
      <c r="AE61" s="238"/>
      <c r="AF61" s="78"/>
      <c r="AG61" s="79"/>
      <c r="AH61" s="238"/>
      <c r="AI61" s="78"/>
      <c r="AJ61" s="79"/>
      <c r="AK61" s="238"/>
      <c r="AL61" s="78"/>
      <c r="AM61" s="78"/>
      <c r="AN61" s="79"/>
      <c r="AO61" s="239"/>
      <c r="AP61" s="78"/>
      <c r="AQ61" s="78"/>
      <c r="AR61" s="78"/>
      <c r="AS61" s="78"/>
      <c r="AT61" s="78"/>
      <c r="AU61" s="78"/>
      <c r="AV61" s="79"/>
      <c r="AW61" s="240"/>
      <c r="AX61" s="78"/>
      <c r="AY61" s="79"/>
      <c r="AZ61" s="241"/>
      <c r="BA61" s="78"/>
      <c r="BB61" s="78"/>
      <c r="BC61" s="78"/>
      <c r="BD61" s="78"/>
      <c r="BE61" s="78"/>
      <c r="BF61" s="78"/>
      <c r="BG61" s="78"/>
      <c r="BH61" s="78"/>
      <c r="BI61" s="78"/>
      <c r="BJ61" s="78"/>
      <c r="BK61" s="78"/>
      <c r="BL61" s="78"/>
      <c r="BM61" s="78"/>
      <c r="BN61" s="78"/>
      <c r="BO61" s="79"/>
    </row>
    <row r="62" spans="1:67" ht="34.5" customHeight="1" x14ac:dyDescent="0.2">
      <c r="A62" s="14">
        <f t="shared" si="0"/>
        <v>51</v>
      </c>
      <c r="B62" s="205"/>
      <c r="C62" s="79"/>
      <c r="D62" s="242"/>
      <c r="E62" s="78"/>
      <c r="F62" s="78"/>
      <c r="G62" s="78"/>
      <c r="H62" s="79"/>
      <c r="I62" s="238"/>
      <c r="J62" s="78"/>
      <c r="K62" s="78"/>
      <c r="L62" s="78"/>
      <c r="M62" s="78"/>
      <c r="N62" s="78"/>
      <c r="O62" s="78"/>
      <c r="P62" s="79"/>
      <c r="Q62" s="239"/>
      <c r="R62" s="78"/>
      <c r="S62" s="78"/>
      <c r="T62" s="78"/>
      <c r="U62" s="78"/>
      <c r="V62" s="78"/>
      <c r="W62" s="78"/>
      <c r="X62" s="79"/>
      <c r="Y62" s="243"/>
      <c r="Z62" s="79"/>
      <c r="AA62" s="239"/>
      <c r="AB62" s="78"/>
      <c r="AC62" s="78"/>
      <c r="AD62" s="79"/>
      <c r="AE62" s="238"/>
      <c r="AF62" s="78"/>
      <c r="AG62" s="79"/>
      <c r="AH62" s="238"/>
      <c r="AI62" s="78"/>
      <c r="AJ62" s="79"/>
      <c r="AK62" s="238"/>
      <c r="AL62" s="78"/>
      <c r="AM62" s="78"/>
      <c r="AN62" s="79"/>
      <c r="AO62" s="239"/>
      <c r="AP62" s="78"/>
      <c r="AQ62" s="78"/>
      <c r="AR62" s="78"/>
      <c r="AS62" s="78"/>
      <c r="AT62" s="78"/>
      <c r="AU62" s="78"/>
      <c r="AV62" s="79"/>
      <c r="AW62" s="240"/>
      <c r="AX62" s="78"/>
      <c r="AY62" s="79"/>
      <c r="AZ62" s="241"/>
      <c r="BA62" s="78"/>
      <c r="BB62" s="78"/>
      <c r="BC62" s="78"/>
      <c r="BD62" s="78"/>
      <c r="BE62" s="78"/>
      <c r="BF62" s="78"/>
      <c r="BG62" s="78"/>
      <c r="BH62" s="78"/>
      <c r="BI62" s="78"/>
      <c r="BJ62" s="78"/>
      <c r="BK62" s="78"/>
      <c r="BL62" s="78"/>
      <c r="BM62" s="78"/>
      <c r="BN62" s="78"/>
      <c r="BO62" s="79"/>
    </row>
    <row r="63" spans="1:67" ht="34.5" customHeight="1" x14ac:dyDescent="0.2">
      <c r="A63" s="45">
        <f t="shared" si="0"/>
        <v>52</v>
      </c>
      <c r="B63" s="205"/>
      <c r="C63" s="79"/>
      <c r="D63" s="242"/>
      <c r="E63" s="78"/>
      <c r="F63" s="78"/>
      <c r="G63" s="78"/>
      <c r="H63" s="79"/>
      <c r="I63" s="238"/>
      <c r="J63" s="78"/>
      <c r="K63" s="78"/>
      <c r="L63" s="78"/>
      <c r="M63" s="78"/>
      <c r="N63" s="78"/>
      <c r="O63" s="78"/>
      <c r="P63" s="79"/>
      <c r="Q63" s="239"/>
      <c r="R63" s="78"/>
      <c r="S63" s="78"/>
      <c r="T63" s="78"/>
      <c r="U63" s="78"/>
      <c r="V63" s="78"/>
      <c r="W63" s="78"/>
      <c r="X63" s="79"/>
      <c r="Y63" s="243"/>
      <c r="Z63" s="79"/>
      <c r="AA63" s="239"/>
      <c r="AB63" s="78"/>
      <c r="AC63" s="78"/>
      <c r="AD63" s="79"/>
      <c r="AE63" s="238"/>
      <c r="AF63" s="78"/>
      <c r="AG63" s="79"/>
      <c r="AH63" s="238"/>
      <c r="AI63" s="78"/>
      <c r="AJ63" s="79"/>
      <c r="AK63" s="238"/>
      <c r="AL63" s="78"/>
      <c r="AM63" s="78"/>
      <c r="AN63" s="79"/>
      <c r="AO63" s="239"/>
      <c r="AP63" s="78"/>
      <c r="AQ63" s="78"/>
      <c r="AR63" s="78"/>
      <c r="AS63" s="78"/>
      <c r="AT63" s="78"/>
      <c r="AU63" s="78"/>
      <c r="AV63" s="79"/>
      <c r="AW63" s="240"/>
      <c r="AX63" s="78"/>
      <c r="AY63" s="79"/>
      <c r="AZ63" s="241"/>
      <c r="BA63" s="78"/>
      <c r="BB63" s="78"/>
      <c r="BC63" s="78"/>
      <c r="BD63" s="78"/>
      <c r="BE63" s="78"/>
      <c r="BF63" s="78"/>
      <c r="BG63" s="78"/>
      <c r="BH63" s="78"/>
      <c r="BI63" s="78"/>
      <c r="BJ63" s="78"/>
      <c r="BK63" s="78"/>
      <c r="BL63" s="78"/>
      <c r="BM63" s="78"/>
      <c r="BN63" s="78"/>
      <c r="BO63" s="79"/>
    </row>
    <row r="64" spans="1:67" ht="34.5" customHeight="1" x14ac:dyDescent="0.2">
      <c r="A64" s="45">
        <f t="shared" si="0"/>
        <v>53</v>
      </c>
      <c r="B64" s="205"/>
      <c r="C64" s="79"/>
      <c r="D64" s="242"/>
      <c r="E64" s="78"/>
      <c r="F64" s="78"/>
      <c r="G64" s="78"/>
      <c r="H64" s="79"/>
      <c r="I64" s="238"/>
      <c r="J64" s="78"/>
      <c r="K64" s="78"/>
      <c r="L64" s="78"/>
      <c r="M64" s="78"/>
      <c r="N64" s="78"/>
      <c r="O64" s="78"/>
      <c r="P64" s="79"/>
      <c r="Q64" s="239"/>
      <c r="R64" s="78"/>
      <c r="S64" s="78"/>
      <c r="T64" s="78"/>
      <c r="U64" s="78"/>
      <c r="V64" s="78"/>
      <c r="W64" s="78"/>
      <c r="X64" s="79"/>
      <c r="Y64" s="243"/>
      <c r="Z64" s="79"/>
      <c r="AA64" s="239"/>
      <c r="AB64" s="78"/>
      <c r="AC64" s="78"/>
      <c r="AD64" s="79"/>
      <c r="AE64" s="238"/>
      <c r="AF64" s="78"/>
      <c r="AG64" s="79"/>
      <c r="AH64" s="238"/>
      <c r="AI64" s="78"/>
      <c r="AJ64" s="79"/>
      <c r="AK64" s="238"/>
      <c r="AL64" s="78"/>
      <c r="AM64" s="78"/>
      <c r="AN64" s="79"/>
      <c r="AO64" s="239"/>
      <c r="AP64" s="78"/>
      <c r="AQ64" s="78"/>
      <c r="AR64" s="78"/>
      <c r="AS64" s="78"/>
      <c r="AT64" s="78"/>
      <c r="AU64" s="78"/>
      <c r="AV64" s="79"/>
      <c r="AW64" s="240"/>
      <c r="AX64" s="78"/>
      <c r="AY64" s="79"/>
      <c r="AZ64" s="241"/>
      <c r="BA64" s="78"/>
      <c r="BB64" s="78"/>
      <c r="BC64" s="78"/>
      <c r="BD64" s="78"/>
      <c r="BE64" s="78"/>
      <c r="BF64" s="78"/>
      <c r="BG64" s="78"/>
      <c r="BH64" s="78"/>
      <c r="BI64" s="78"/>
      <c r="BJ64" s="78"/>
      <c r="BK64" s="78"/>
      <c r="BL64" s="78"/>
      <c r="BM64" s="78"/>
      <c r="BN64" s="78"/>
      <c r="BO64" s="79"/>
    </row>
    <row r="65" spans="1:67" ht="34.5" customHeight="1" x14ac:dyDescent="0.2">
      <c r="A65" s="45">
        <f t="shared" si="0"/>
        <v>54</v>
      </c>
      <c r="B65" s="205"/>
      <c r="C65" s="79"/>
      <c r="D65" s="242"/>
      <c r="E65" s="78"/>
      <c r="F65" s="78"/>
      <c r="G65" s="78"/>
      <c r="H65" s="79"/>
      <c r="I65" s="238"/>
      <c r="J65" s="78"/>
      <c r="K65" s="78"/>
      <c r="L65" s="78"/>
      <c r="M65" s="78"/>
      <c r="N65" s="78"/>
      <c r="O65" s="78"/>
      <c r="P65" s="79"/>
      <c r="Q65" s="239"/>
      <c r="R65" s="78"/>
      <c r="S65" s="78"/>
      <c r="T65" s="78"/>
      <c r="U65" s="78"/>
      <c r="V65" s="78"/>
      <c r="W65" s="78"/>
      <c r="X65" s="79"/>
      <c r="Y65" s="243"/>
      <c r="Z65" s="79"/>
      <c r="AA65" s="239"/>
      <c r="AB65" s="78"/>
      <c r="AC65" s="78"/>
      <c r="AD65" s="79"/>
      <c r="AE65" s="238"/>
      <c r="AF65" s="78"/>
      <c r="AG65" s="79"/>
      <c r="AH65" s="238"/>
      <c r="AI65" s="78"/>
      <c r="AJ65" s="79"/>
      <c r="AK65" s="238"/>
      <c r="AL65" s="78"/>
      <c r="AM65" s="78"/>
      <c r="AN65" s="79"/>
      <c r="AO65" s="239"/>
      <c r="AP65" s="78"/>
      <c r="AQ65" s="78"/>
      <c r="AR65" s="78"/>
      <c r="AS65" s="78"/>
      <c r="AT65" s="78"/>
      <c r="AU65" s="78"/>
      <c r="AV65" s="79"/>
      <c r="AW65" s="240"/>
      <c r="AX65" s="78"/>
      <c r="AY65" s="79"/>
      <c r="AZ65" s="241"/>
      <c r="BA65" s="78"/>
      <c r="BB65" s="78"/>
      <c r="BC65" s="78"/>
      <c r="BD65" s="78"/>
      <c r="BE65" s="78"/>
      <c r="BF65" s="78"/>
      <c r="BG65" s="78"/>
      <c r="BH65" s="78"/>
      <c r="BI65" s="78"/>
      <c r="BJ65" s="78"/>
      <c r="BK65" s="78"/>
      <c r="BL65" s="78"/>
      <c r="BM65" s="78"/>
      <c r="BN65" s="78"/>
      <c r="BO65" s="79"/>
    </row>
    <row r="66" spans="1:67" ht="34.5" customHeight="1" x14ac:dyDescent="0.2">
      <c r="A66" s="45">
        <f t="shared" si="0"/>
        <v>55</v>
      </c>
      <c r="B66" s="205"/>
      <c r="C66" s="79"/>
      <c r="D66" s="242"/>
      <c r="E66" s="78"/>
      <c r="F66" s="78"/>
      <c r="G66" s="78"/>
      <c r="H66" s="79"/>
      <c r="I66" s="238"/>
      <c r="J66" s="78"/>
      <c r="K66" s="78"/>
      <c r="L66" s="78"/>
      <c r="M66" s="78"/>
      <c r="N66" s="78"/>
      <c r="O66" s="78"/>
      <c r="P66" s="79"/>
      <c r="Q66" s="239"/>
      <c r="R66" s="78"/>
      <c r="S66" s="78"/>
      <c r="T66" s="78"/>
      <c r="U66" s="78"/>
      <c r="V66" s="78"/>
      <c r="W66" s="78"/>
      <c r="X66" s="79"/>
      <c r="Y66" s="243"/>
      <c r="Z66" s="79"/>
      <c r="AA66" s="239"/>
      <c r="AB66" s="78"/>
      <c r="AC66" s="78"/>
      <c r="AD66" s="79"/>
      <c r="AE66" s="238"/>
      <c r="AF66" s="78"/>
      <c r="AG66" s="79"/>
      <c r="AH66" s="238"/>
      <c r="AI66" s="78"/>
      <c r="AJ66" s="79"/>
      <c r="AK66" s="238"/>
      <c r="AL66" s="78"/>
      <c r="AM66" s="78"/>
      <c r="AN66" s="79"/>
      <c r="AO66" s="239"/>
      <c r="AP66" s="78"/>
      <c r="AQ66" s="78"/>
      <c r="AR66" s="78"/>
      <c r="AS66" s="78"/>
      <c r="AT66" s="78"/>
      <c r="AU66" s="78"/>
      <c r="AV66" s="79"/>
      <c r="AW66" s="240"/>
      <c r="AX66" s="78"/>
      <c r="AY66" s="79"/>
      <c r="AZ66" s="241"/>
      <c r="BA66" s="78"/>
      <c r="BB66" s="78"/>
      <c r="BC66" s="78"/>
      <c r="BD66" s="78"/>
      <c r="BE66" s="78"/>
      <c r="BF66" s="78"/>
      <c r="BG66" s="78"/>
      <c r="BH66" s="78"/>
      <c r="BI66" s="78"/>
      <c r="BJ66" s="78"/>
      <c r="BK66" s="78"/>
      <c r="BL66" s="78"/>
      <c r="BM66" s="78"/>
      <c r="BN66" s="78"/>
      <c r="BO66" s="79"/>
    </row>
    <row r="67" spans="1:67" ht="34.5" customHeight="1" x14ac:dyDescent="0.2">
      <c r="A67" s="45">
        <f t="shared" si="0"/>
        <v>56</v>
      </c>
      <c r="B67" s="205"/>
      <c r="C67" s="79"/>
      <c r="D67" s="242"/>
      <c r="E67" s="78"/>
      <c r="F67" s="78"/>
      <c r="G67" s="78"/>
      <c r="H67" s="79"/>
      <c r="I67" s="238"/>
      <c r="J67" s="78"/>
      <c r="K67" s="78"/>
      <c r="L67" s="78"/>
      <c r="M67" s="78"/>
      <c r="N67" s="78"/>
      <c r="O67" s="78"/>
      <c r="P67" s="79"/>
      <c r="Q67" s="239"/>
      <c r="R67" s="78"/>
      <c r="S67" s="78"/>
      <c r="T67" s="78"/>
      <c r="U67" s="78"/>
      <c r="V67" s="78"/>
      <c r="W67" s="78"/>
      <c r="X67" s="79"/>
      <c r="Y67" s="243"/>
      <c r="Z67" s="79"/>
      <c r="AA67" s="239"/>
      <c r="AB67" s="78"/>
      <c r="AC67" s="78"/>
      <c r="AD67" s="79"/>
      <c r="AE67" s="238"/>
      <c r="AF67" s="78"/>
      <c r="AG67" s="79"/>
      <c r="AH67" s="238"/>
      <c r="AI67" s="78"/>
      <c r="AJ67" s="79"/>
      <c r="AK67" s="238"/>
      <c r="AL67" s="78"/>
      <c r="AM67" s="78"/>
      <c r="AN67" s="79"/>
      <c r="AO67" s="239"/>
      <c r="AP67" s="78"/>
      <c r="AQ67" s="78"/>
      <c r="AR67" s="78"/>
      <c r="AS67" s="78"/>
      <c r="AT67" s="78"/>
      <c r="AU67" s="78"/>
      <c r="AV67" s="79"/>
      <c r="AW67" s="240"/>
      <c r="AX67" s="78"/>
      <c r="AY67" s="79"/>
      <c r="AZ67" s="241"/>
      <c r="BA67" s="78"/>
      <c r="BB67" s="78"/>
      <c r="BC67" s="78"/>
      <c r="BD67" s="78"/>
      <c r="BE67" s="78"/>
      <c r="BF67" s="78"/>
      <c r="BG67" s="78"/>
      <c r="BH67" s="78"/>
      <c r="BI67" s="78"/>
      <c r="BJ67" s="78"/>
      <c r="BK67" s="78"/>
      <c r="BL67" s="78"/>
      <c r="BM67" s="78"/>
      <c r="BN67" s="78"/>
      <c r="BO67" s="79"/>
    </row>
    <row r="68" spans="1:67" ht="34.5" customHeight="1" x14ac:dyDescent="0.2">
      <c r="A68" s="45">
        <f t="shared" si="0"/>
        <v>57</v>
      </c>
      <c r="B68" s="205"/>
      <c r="C68" s="79"/>
      <c r="D68" s="242"/>
      <c r="E68" s="78"/>
      <c r="F68" s="78"/>
      <c r="G68" s="78"/>
      <c r="H68" s="79"/>
      <c r="I68" s="238"/>
      <c r="J68" s="78"/>
      <c r="K68" s="78"/>
      <c r="L68" s="78"/>
      <c r="M68" s="78"/>
      <c r="N68" s="78"/>
      <c r="O68" s="78"/>
      <c r="P68" s="79"/>
      <c r="Q68" s="239"/>
      <c r="R68" s="78"/>
      <c r="S68" s="78"/>
      <c r="T68" s="78"/>
      <c r="U68" s="78"/>
      <c r="V68" s="78"/>
      <c r="W68" s="78"/>
      <c r="X68" s="79"/>
      <c r="Y68" s="243"/>
      <c r="Z68" s="79"/>
      <c r="AA68" s="239"/>
      <c r="AB68" s="78"/>
      <c r="AC68" s="78"/>
      <c r="AD68" s="79"/>
      <c r="AE68" s="238"/>
      <c r="AF68" s="78"/>
      <c r="AG68" s="79"/>
      <c r="AH68" s="238"/>
      <c r="AI68" s="78"/>
      <c r="AJ68" s="79"/>
      <c r="AK68" s="238"/>
      <c r="AL68" s="78"/>
      <c r="AM68" s="78"/>
      <c r="AN68" s="79"/>
      <c r="AO68" s="239"/>
      <c r="AP68" s="78"/>
      <c r="AQ68" s="78"/>
      <c r="AR68" s="78"/>
      <c r="AS68" s="78"/>
      <c r="AT68" s="78"/>
      <c r="AU68" s="78"/>
      <c r="AV68" s="79"/>
      <c r="AW68" s="240"/>
      <c r="AX68" s="78"/>
      <c r="AY68" s="79"/>
      <c r="AZ68" s="241"/>
      <c r="BA68" s="78"/>
      <c r="BB68" s="78"/>
      <c r="BC68" s="78"/>
      <c r="BD68" s="78"/>
      <c r="BE68" s="78"/>
      <c r="BF68" s="78"/>
      <c r="BG68" s="78"/>
      <c r="BH68" s="78"/>
      <c r="BI68" s="78"/>
      <c r="BJ68" s="78"/>
      <c r="BK68" s="78"/>
      <c r="BL68" s="78"/>
      <c r="BM68" s="78"/>
      <c r="BN68" s="78"/>
      <c r="BO68" s="79"/>
    </row>
    <row r="69" spans="1:67" ht="34.5" customHeight="1" x14ac:dyDescent="0.2">
      <c r="A69" s="45">
        <f t="shared" si="0"/>
        <v>58</v>
      </c>
      <c r="B69" s="205"/>
      <c r="C69" s="79"/>
      <c r="D69" s="242"/>
      <c r="E69" s="78"/>
      <c r="F69" s="78"/>
      <c r="G69" s="78"/>
      <c r="H69" s="79"/>
      <c r="I69" s="238"/>
      <c r="J69" s="78"/>
      <c r="K69" s="78"/>
      <c r="L69" s="78"/>
      <c r="M69" s="78"/>
      <c r="N69" s="78"/>
      <c r="O69" s="78"/>
      <c r="P69" s="79"/>
      <c r="Q69" s="239"/>
      <c r="R69" s="78"/>
      <c r="S69" s="78"/>
      <c r="T69" s="78"/>
      <c r="U69" s="78"/>
      <c r="V69" s="78"/>
      <c r="W69" s="78"/>
      <c r="X69" s="79"/>
      <c r="Y69" s="243"/>
      <c r="Z69" s="79"/>
      <c r="AA69" s="239"/>
      <c r="AB69" s="78"/>
      <c r="AC69" s="78"/>
      <c r="AD69" s="79"/>
      <c r="AE69" s="238"/>
      <c r="AF69" s="78"/>
      <c r="AG69" s="79"/>
      <c r="AH69" s="238"/>
      <c r="AI69" s="78"/>
      <c r="AJ69" s="79"/>
      <c r="AK69" s="238"/>
      <c r="AL69" s="78"/>
      <c r="AM69" s="78"/>
      <c r="AN69" s="79"/>
      <c r="AO69" s="239"/>
      <c r="AP69" s="78"/>
      <c r="AQ69" s="78"/>
      <c r="AR69" s="78"/>
      <c r="AS69" s="78"/>
      <c r="AT69" s="78"/>
      <c r="AU69" s="78"/>
      <c r="AV69" s="79"/>
      <c r="AW69" s="240"/>
      <c r="AX69" s="78"/>
      <c r="AY69" s="79"/>
      <c r="AZ69" s="241"/>
      <c r="BA69" s="78"/>
      <c r="BB69" s="78"/>
      <c r="BC69" s="78"/>
      <c r="BD69" s="78"/>
      <c r="BE69" s="78"/>
      <c r="BF69" s="78"/>
      <c r="BG69" s="78"/>
      <c r="BH69" s="78"/>
      <c r="BI69" s="78"/>
      <c r="BJ69" s="78"/>
      <c r="BK69" s="78"/>
      <c r="BL69" s="78"/>
      <c r="BM69" s="78"/>
      <c r="BN69" s="78"/>
      <c r="BO69" s="79"/>
    </row>
    <row r="70" spans="1:67" ht="34.5" customHeight="1" x14ac:dyDescent="0.2">
      <c r="A70" s="45">
        <f t="shared" si="0"/>
        <v>59</v>
      </c>
      <c r="B70" s="205"/>
      <c r="C70" s="79"/>
      <c r="D70" s="242"/>
      <c r="E70" s="78"/>
      <c r="F70" s="78"/>
      <c r="G70" s="78"/>
      <c r="H70" s="79"/>
      <c r="I70" s="238"/>
      <c r="J70" s="78"/>
      <c r="K70" s="78"/>
      <c r="L70" s="78"/>
      <c r="M70" s="78"/>
      <c r="N70" s="78"/>
      <c r="O70" s="78"/>
      <c r="P70" s="79"/>
      <c r="Q70" s="239"/>
      <c r="R70" s="78"/>
      <c r="S70" s="78"/>
      <c r="T70" s="78"/>
      <c r="U70" s="78"/>
      <c r="V70" s="78"/>
      <c r="W70" s="78"/>
      <c r="X70" s="79"/>
      <c r="Y70" s="243"/>
      <c r="Z70" s="79"/>
      <c r="AA70" s="239"/>
      <c r="AB70" s="78"/>
      <c r="AC70" s="78"/>
      <c r="AD70" s="79"/>
      <c r="AE70" s="238"/>
      <c r="AF70" s="78"/>
      <c r="AG70" s="79"/>
      <c r="AH70" s="238"/>
      <c r="AI70" s="78"/>
      <c r="AJ70" s="79"/>
      <c r="AK70" s="238"/>
      <c r="AL70" s="78"/>
      <c r="AM70" s="78"/>
      <c r="AN70" s="79"/>
      <c r="AO70" s="239"/>
      <c r="AP70" s="78"/>
      <c r="AQ70" s="78"/>
      <c r="AR70" s="78"/>
      <c r="AS70" s="78"/>
      <c r="AT70" s="78"/>
      <c r="AU70" s="78"/>
      <c r="AV70" s="79"/>
      <c r="AW70" s="240"/>
      <c r="AX70" s="78"/>
      <c r="AY70" s="79"/>
      <c r="AZ70" s="241"/>
      <c r="BA70" s="78"/>
      <c r="BB70" s="78"/>
      <c r="BC70" s="78"/>
      <c r="BD70" s="78"/>
      <c r="BE70" s="78"/>
      <c r="BF70" s="78"/>
      <c r="BG70" s="78"/>
      <c r="BH70" s="78"/>
      <c r="BI70" s="78"/>
      <c r="BJ70" s="78"/>
      <c r="BK70" s="78"/>
      <c r="BL70" s="78"/>
      <c r="BM70" s="78"/>
      <c r="BN70" s="78"/>
      <c r="BO70" s="79"/>
    </row>
    <row r="71" spans="1:67" ht="34.5" customHeight="1" x14ac:dyDescent="0.2">
      <c r="A71" s="45">
        <f t="shared" si="0"/>
        <v>60</v>
      </c>
      <c r="B71" s="205"/>
      <c r="C71" s="79"/>
      <c r="D71" s="242"/>
      <c r="E71" s="78"/>
      <c r="F71" s="78"/>
      <c r="G71" s="78"/>
      <c r="H71" s="79"/>
      <c r="I71" s="238"/>
      <c r="J71" s="78"/>
      <c r="K71" s="78"/>
      <c r="L71" s="78"/>
      <c r="M71" s="78"/>
      <c r="N71" s="78"/>
      <c r="O71" s="78"/>
      <c r="P71" s="79"/>
      <c r="Q71" s="239"/>
      <c r="R71" s="78"/>
      <c r="S71" s="78"/>
      <c r="T71" s="78"/>
      <c r="U71" s="78"/>
      <c r="V71" s="78"/>
      <c r="W71" s="78"/>
      <c r="X71" s="79"/>
      <c r="Y71" s="243"/>
      <c r="Z71" s="79"/>
      <c r="AA71" s="239"/>
      <c r="AB71" s="78"/>
      <c r="AC71" s="78"/>
      <c r="AD71" s="79"/>
      <c r="AE71" s="238"/>
      <c r="AF71" s="78"/>
      <c r="AG71" s="79"/>
      <c r="AH71" s="238"/>
      <c r="AI71" s="78"/>
      <c r="AJ71" s="79"/>
      <c r="AK71" s="238"/>
      <c r="AL71" s="78"/>
      <c r="AM71" s="78"/>
      <c r="AN71" s="79"/>
      <c r="AO71" s="239"/>
      <c r="AP71" s="78"/>
      <c r="AQ71" s="78"/>
      <c r="AR71" s="78"/>
      <c r="AS71" s="78"/>
      <c r="AT71" s="78"/>
      <c r="AU71" s="78"/>
      <c r="AV71" s="79"/>
      <c r="AW71" s="240"/>
      <c r="AX71" s="78"/>
      <c r="AY71" s="79"/>
      <c r="AZ71" s="241"/>
      <c r="BA71" s="78"/>
      <c r="BB71" s="78"/>
      <c r="BC71" s="78"/>
      <c r="BD71" s="78"/>
      <c r="BE71" s="78"/>
      <c r="BF71" s="78"/>
      <c r="BG71" s="78"/>
      <c r="BH71" s="78"/>
      <c r="BI71" s="78"/>
      <c r="BJ71" s="78"/>
      <c r="BK71" s="78"/>
      <c r="BL71" s="78"/>
      <c r="BM71" s="78"/>
      <c r="BN71" s="78"/>
      <c r="BO71" s="79"/>
    </row>
    <row r="72" spans="1:67" ht="34.5" customHeight="1" x14ac:dyDescent="0.2">
      <c r="A72" s="14">
        <f t="shared" si="0"/>
        <v>61</v>
      </c>
      <c r="B72" s="205"/>
      <c r="C72" s="79"/>
      <c r="D72" s="242"/>
      <c r="E72" s="78"/>
      <c r="F72" s="78"/>
      <c r="G72" s="78"/>
      <c r="H72" s="79"/>
      <c r="I72" s="238"/>
      <c r="J72" s="78"/>
      <c r="K72" s="78"/>
      <c r="L72" s="78"/>
      <c r="M72" s="78"/>
      <c r="N72" s="78"/>
      <c r="O72" s="78"/>
      <c r="P72" s="79"/>
      <c r="Q72" s="239"/>
      <c r="R72" s="78"/>
      <c r="S72" s="78"/>
      <c r="T72" s="78"/>
      <c r="U72" s="78"/>
      <c r="V72" s="78"/>
      <c r="W72" s="78"/>
      <c r="X72" s="79"/>
      <c r="Y72" s="243"/>
      <c r="Z72" s="79"/>
      <c r="AA72" s="239"/>
      <c r="AB72" s="78"/>
      <c r="AC72" s="78"/>
      <c r="AD72" s="79"/>
      <c r="AE72" s="238"/>
      <c r="AF72" s="78"/>
      <c r="AG72" s="79"/>
      <c r="AH72" s="238"/>
      <c r="AI72" s="78"/>
      <c r="AJ72" s="79"/>
      <c r="AK72" s="238"/>
      <c r="AL72" s="78"/>
      <c r="AM72" s="78"/>
      <c r="AN72" s="79"/>
      <c r="AO72" s="239"/>
      <c r="AP72" s="78"/>
      <c r="AQ72" s="78"/>
      <c r="AR72" s="78"/>
      <c r="AS72" s="78"/>
      <c r="AT72" s="78"/>
      <c r="AU72" s="78"/>
      <c r="AV72" s="79"/>
      <c r="AW72" s="240"/>
      <c r="AX72" s="78"/>
      <c r="AY72" s="79"/>
      <c r="AZ72" s="241"/>
      <c r="BA72" s="78"/>
      <c r="BB72" s="78"/>
      <c r="BC72" s="78"/>
      <c r="BD72" s="78"/>
      <c r="BE72" s="78"/>
      <c r="BF72" s="78"/>
      <c r="BG72" s="78"/>
      <c r="BH72" s="78"/>
      <c r="BI72" s="78"/>
      <c r="BJ72" s="78"/>
      <c r="BK72" s="78"/>
      <c r="BL72" s="78"/>
      <c r="BM72" s="78"/>
      <c r="BN72" s="78"/>
      <c r="BO72" s="79"/>
    </row>
    <row r="73" spans="1:67" ht="34.5" customHeight="1" x14ac:dyDescent="0.2">
      <c r="A73" s="45">
        <f t="shared" si="0"/>
        <v>62</v>
      </c>
      <c r="B73" s="205"/>
      <c r="C73" s="79"/>
      <c r="D73" s="242"/>
      <c r="E73" s="78"/>
      <c r="F73" s="78"/>
      <c r="G73" s="78"/>
      <c r="H73" s="79"/>
      <c r="I73" s="238"/>
      <c r="J73" s="78"/>
      <c r="K73" s="78"/>
      <c r="L73" s="78"/>
      <c r="M73" s="78"/>
      <c r="N73" s="78"/>
      <c r="O73" s="78"/>
      <c r="P73" s="79"/>
      <c r="Q73" s="239"/>
      <c r="R73" s="78"/>
      <c r="S73" s="78"/>
      <c r="T73" s="78"/>
      <c r="U73" s="78"/>
      <c r="V73" s="78"/>
      <c r="W73" s="78"/>
      <c r="X73" s="79"/>
      <c r="Y73" s="243"/>
      <c r="Z73" s="79"/>
      <c r="AA73" s="239"/>
      <c r="AB73" s="78"/>
      <c r="AC73" s="78"/>
      <c r="AD73" s="79"/>
      <c r="AE73" s="238"/>
      <c r="AF73" s="78"/>
      <c r="AG73" s="79"/>
      <c r="AH73" s="238"/>
      <c r="AI73" s="78"/>
      <c r="AJ73" s="79"/>
      <c r="AK73" s="238"/>
      <c r="AL73" s="78"/>
      <c r="AM73" s="78"/>
      <c r="AN73" s="79"/>
      <c r="AO73" s="239"/>
      <c r="AP73" s="78"/>
      <c r="AQ73" s="78"/>
      <c r="AR73" s="78"/>
      <c r="AS73" s="78"/>
      <c r="AT73" s="78"/>
      <c r="AU73" s="78"/>
      <c r="AV73" s="79"/>
      <c r="AW73" s="240"/>
      <c r="AX73" s="78"/>
      <c r="AY73" s="79"/>
      <c r="AZ73" s="241"/>
      <c r="BA73" s="78"/>
      <c r="BB73" s="78"/>
      <c r="BC73" s="78"/>
      <c r="BD73" s="78"/>
      <c r="BE73" s="78"/>
      <c r="BF73" s="78"/>
      <c r="BG73" s="78"/>
      <c r="BH73" s="78"/>
      <c r="BI73" s="78"/>
      <c r="BJ73" s="78"/>
      <c r="BK73" s="78"/>
      <c r="BL73" s="78"/>
      <c r="BM73" s="78"/>
      <c r="BN73" s="78"/>
      <c r="BO73" s="79"/>
    </row>
    <row r="74" spans="1:67" ht="34.5" customHeight="1" x14ac:dyDescent="0.2">
      <c r="A74" s="45">
        <f t="shared" si="0"/>
        <v>63</v>
      </c>
      <c r="B74" s="205"/>
      <c r="C74" s="79"/>
      <c r="D74" s="242"/>
      <c r="E74" s="78"/>
      <c r="F74" s="78"/>
      <c r="G74" s="78"/>
      <c r="H74" s="79"/>
      <c r="I74" s="238"/>
      <c r="J74" s="78"/>
      <c r="K74" s="78"/>
      <c r="L74" s="78"/>
      <c r="M74" s="78"/>
      <c r="N74" s="78"/>
      <c r="O74" s="78"/>
      <c r="P74" s="79"/>
      <c r="Q74" s="239"/>
      <c r="R74" s="78"/>
      <c r="S74" s="78"/>
      <c r="T74" s="78"/>
      <c r="U74" s="78"/>
      <c r="V74" s="78"/>
      <c r="W74" s="78"/>
      <c r="X74" s="79"/>
      <c r="Y74" s="243"/>
      <c r="Z74" s="79"/>
      <c r="AA74" s="239"/>
      <c r="AB74" s="78"/>
      <c r="AC74" s="78"/>
      <c r="AD74" s="79"/>
      <c r="AE74" s="238"/>
      <c r="AF74" s="78"/>
      <c r="AG74" s="79"/>
      <c r="AH74" s="238"/>
      <c r="AI74" s="78"/>
      <c r="AJ74" s="79"/>
      <c r="AK74" s="238"/>
      <c r="AL74" s="78"/>
      <c r="AM74" s="78"/>
      <c r="AN74" s="79"/>
      <c r="AO74" s="239"/>
      <c r="AP74" s="78"/>
      <c r="AQ74" s="78"/>
      <c r="AR74" s="78"/>
      <c r="AS74" s="78"/>
      <c r="AT74" s="78"/>
      <c r="AU74" s="78"/>
      <c r="AV74" s="79"/>
      <c r="AW74" s="240"/>
      <c r="AX74" s="78"/>
      <c r="AY74" s="79"/>
      <c r="AZ74" s="241"/>
      <c r="BA74" s="78"/>
      <c r="BB74" s="78"/>
      <c r="BC74" s="78"/>
      <c r="BD74" s="78"/>
      <c r="BE74" s="78"/>
      <c r="BF74" s="78"/>
      <c r="BG74" s="78"/>
      <c r="BH74" s="78"/>
      <c r="BI74" s="78"/>
      <c r="BJ74" s="78"/>
      <c r="BK74" s="78"/>
      <c r="BL74" s="78"/>
      <c r="BM74" s="78"/>
      <c r="BN74" s="78"/>
      <c r="BO74" s="79"/>
    </row>
    <row r="75" spans="1:67" ht="34.5" customHeight="1" x14ac:dyDescent="0.2">
      <c r="A75" s="45">
        <f t="shared" si="0"/>
        <v>64</v>
      </c>
      <c r="B75" s="205"/>
      <c r="C75" s="79"/>
      <c r="D75" s="242"/>
      <c r="E75" s="78"/>
      <c r="F75" s="78"/>
      <c r="G75" s="78"/>
      <c r="H75" s="79"/>
      <c r="I75" s="238"/>
      <c r="J75" s="78"/>
      <c r="K75" s="78"/>
      <c r="L75" s="78"/>
      <c r="M75" s="78"/>
      <c r="N75" s="78"/>
      <c r="O75" s="78"/>
      <c r="P75" s="79"/>
      <c r="Q75" s="239"/>
      <c r="R75" s="78"/>
      <c r="S75" s="78"/>
      <c r="T75" s="78"/>
      <c r="U75" s="78"/>
      <c r="V75" s="78"/>
      <c r="W75" s="78"/>
      <c r="X75" s="79"/>
      <c r="Y75" s="243"/>
      <c r="Z75" s="79"/>
      <c r="AA75" s="239"/>
      <c r="AB75" s="78"/>
      <c r="AC75" s="78"/>
      <c r="AD75" s="79"/>
      <c r="AE75" s="238"/>
      <c r="AF75" s="78"/>
      <c r="AG75" s="79"/>
      <c r="AH75" s="238"/>
      <c r="AI75" s="78"/>
      <c r="AJ75" s="79"/>
      <c r="AK75" s="238"/>
      <c r="AL75" s="78"/>
      <c r="AM75" s="78"/>
      <c r="AN75" s="79"/>
      <c r="AO75" s="239"/>
      <c r="AP75" s="78"/>
      <c r="AQ75" s="78"/>
      <c r="AR75" s="78"/>
      <c r="AS75" s="78"/>
      <c r="AT75" s="78"/>
      <c r="AU75" s="78"/>
      <c r="AV75" s="79"/>
      <c r="AW75" s="240"/>
      <c r="AX75" s="78"/>
      <c r="AY75" s="79"/>
      <c r="AZ75" s="241"/>
      <c r="BA75" s="78"/>
      <c r="BB75" s="78"/>
      <c r="BC75" s="78"/>
      <c r="BD75" s="78"/>
      <c r="BE75" s="78"/>
      <c r="BF75" s="78"/>
      <c r="BG75" s="78"/>
      <c r="BH75" s="78"/>
      <c r="BI75" s="78"/>
      <c r="BJ75" s="78"/>
      <c r="BK75" s="78"/>
      <c r="BL75" s="78"/>
      <c r="BM75" s="78"/>
      <c r="BN75" s="78"/>
      <c r="BO75" s="79"/>
    </row>
    <row r="76" spans="1:67" ht="34.5" customHeight="1" x14ac:dyDescent="0.2">
      <c r="A76" s="45">
        <f t="shared" si="0"/>
        <v>65</v>
      </c>
      <c r="B76" s="205"/>
      <c r="C76" s="79"/>
      <c r="D76" s="242"/>
      <c r="E76" s="78"/>
      <c r="F76" s="78"/>
      <c r="G76" s="78"/>
      <c r="H76" s="79"/>
      <c r="I76" s="238"/>
      <c r="J76" s="78"/>
      <c r="K76" s="78"/>
      <c r="L76" s="78"/>
      <c r="M76" s="78"/>
      <c r="N76" s="78"/>
      <c r="O76" s="78"/>
      <c r="P76" s="79"/>
      <c r="Q76" s="239"/>
      <c r="R76" s="78"/>
      <c r="S76" s="78"/>
      <c r="T76" s="78"/>
      <c r="U76" s="78"/>
      <c r="V76" s="78"/>
      <c r="W76" s="78"/>
      <c r="X76" s="79"/>
      <c r="Y76" s="243"/>
      <c r="Z76" s="79"/>
      <c r="AA76" s="239"/>
      <c r="AB76" s="78"/>
      <c r="AC76" s="78"/>
      <c r="AD76" s="79"/>
      <c r="AE76" s="238"/>
      <c r="AF76" s="78"/>
      <c r="AG76" s="79"/>
      <c r="AH76" s="238"/>
      <c r="AI76" s="78"/>
      <c r="AJ76" s="79"/>
      <c r="AK76" s="238"/>
      <c r="AL76" s="78"/>
      <c r="AM76" s="78"/>
      <c r="AN76" s="79"/>
      <c r="AO76" s="239"/>
      <c r="AP76" s="78"/>
      <c r="AQ76" s="78"/>
      <c r="AR76" s="78"/>
      <c r="AS76" s="78"/>
      <c r="AT76" s="78"/>
      <c r="AU76" s="78"/>
      <c r="AV76" s="79"/>
      <c r="AW76" s="240"/>
      <c r="AX76" s="78"/>
      <c r="AY76" s="79"/>
      <c r="AZ76" s="241"/>
      <c r="BA76" s="78"/>
      <c r="BB76" s="78"/>
      <c r="BC76" s="78"/>
      <c r="BD76" s="78"/>
      <c r="BE76" s="78"/>
      <c r="BF76" s="78"/>
      <c r="BG76" s="78"/>
      <c r="BH76" s="78"/>
      <c r="BI76" s="78"/>
      <c r="BJ76" s="78"/>
      <c r="BK76" s="78"/>
      <c r="BL76" s="78"/>
      <c r="BM76" s="78"/>
      <c r="BN76" s="78"/>
      <c r="BO76" s="79"/>
    </row>
    <row r="77" spans="1:67" ht="34.5" customHeight="1" x14ac:dyDescent="0.2">
      <c r="A77" s="45">
        <f t="shared" si="0"/>
        <v>66</v>
      </c>
      <c r="B77" s="205"/>
      <c r="C77" s="79"/>
      <c r="D77" s="242"/>
      <c r="E77" s="78"/>
      <c r="F77" s="78"/>
      <c r="G77" s="78"/>
      <c r="H77" s="79"/>
      <c r="I77" s="238"/>
      <c r="J77" s="78"/>
      <c r="K77" s="78"/>
      <c r="L77" s="78"/>
      <c r="M77" s="78"/>
      <c r="N77" s="78"/>
      <c r="O77" s="78"/>
      <c r="P77" s="79"/>
      <c r="Q77" s="239"/>
      <c r="R77" s="78"/>
      <c r="S77" s="78"/>
      <c r="T77" s="78"/>
      <c r="U77" s="78"/>
      <c r="V77" s="78"/>
      <c r="W77" s="78"/>
      <c r="X77" s="79"/>
      <c r="Y77" s="243"/>
      <c r="Z77" s="79"/>
      <c r="AA77" s="239"/>
      <c r="AB77" s="78"/>
      <c r="AC77" s="78"/>
      <c r="AD77" s="79"/>
      <c r="AE77" s="238"/>
      <c r="AF77" s="78"/>
      <c r="AG77" s="79"/>
      <c r="AH77" s="238"/>
      <c r="AI77" s="78"/>
      <c r="AJ77" s="79"/>
      <c r="AK77" s="238"/>
      <c r="AL77" s="78"/>
      <c r="AM77" s="78"/>
      <c r="AN77" s="79"/>
      <c r="AO77" s="239"/>
      <c r="AP77" s="78"/>
      <c r="AQ77" s="78"/>
      <c r="AR77" s="78"/>
      <c r="AS77" s="78"/>
      <c r="AT77" s="78"/>
      <c r="AU77" s="78"/>
      <c r="AV77" s="79"/>
      <c r="AW77" s="240"/>
      <c r="AX77" s="78"/>
      <c r="AY77" s="79"/>
      <c r="AZ77" s="241"/>
      <c r="BA77" s="78"/>
      <c r="BB77" s="78"/>
      <c r="BC77" s="78"/>
      <c r="BD77" s="78"/>
      <c r="BE77" s="78"/>
      <c r="BF77" s="78"/>
      <c r="BG77" s="78"/>
      <c r="BH77" s="78"/>
      <c r="BI77" s="78"/>
      <c r="BJ77" s="78"/>
      <c r="BK77" s="78"/>
      <c r="BL77" s="78"/>
      <c r="BM77" s="78"/>
      <c r="BN77" s="78"/>
      <c r="BO77" s="79"/>
    </row>
    <row r="78" spans="1:67" ht="34.5" customHeight="1" x14ac:dyDescent="0.2">
      <c r="A78" s="45">
        <f t="shared" si="0"/>
        <v>67</v>
      </c>
      <c r="B78" s="205"/>
      <c r="C78" s="79"/>
      <c r="D78" s="242"/>
      <c r="E78" s="78"/>
      <c r="F78" s="78"/>
      <c r="G78" s="78"/>
      <c r="H78" s="79"/>
      <c r="I78" s="238"/>
      <c r="J78" s="78"/>
      <c r="K78" s="78"/>
      <c r="L78" s="78"/>
      <c r="M78" s="78"/>
      <c r="N78" s="78"/>
      <c r="O78" s="78"/>
      <c r="P78" s="79"/>
      <c r="Q78" s="239"/>
      <c r="R78" s="78"/>
      <c r="S78" s="78"/>
      <c r="T78" s="78"/>
      <c r="U78" s="78"/>
      <c r="V78" s="78"/>
      <c r="W78" s="78"/>
      <c r="X78" s="79"/>
      <c r="Y78" s="243"/>
      <c r="Z78" s="79"/>
      <c r="AA78" s="239"/>
      <c r="AB78" s="78"/>
      <c r="AC78" s="78"/>
      <c r="AD78" s="79"/>
      <c r="AE78" s="238"/>
      <c r="AF78" s="78"/>
      <c r="AG78" s="79"/>
      <c r="AH78" s="238"/>
      <c r="AI78" s="78"/>
      <c r="AJ78" s="79"/>
      <c r="AK78" s="238"/>
      <c r="AL78" s="78"/>
      <c r="AM78" s="78"/>
      <c r="AN78" s="79"/>
      <c r="AO78" s="239"/>
      <c r="AP78" s="78"/>
      <c r="AQ78" s="78"/>
      <c r="AR78" s="78"/>
      <c r="AS78" s="78"/>
      <c r="AT78" s="78"/>
      <c r="AU78" s="78"/>
      <c r="AV78" s="79"/>
      <c r="AW78" s="240"/>
      <c r="AX78" s="78"/>
      <c r="AY78" s="79"/>
      <c r="AZ78" s="241"/>
      <c r="BA78" s="78"/>
      <c r="BB78" s="78"/>
      <c r="BC78" s="78"/>
      <c r="BD78" s="78"/>
      <c r="BE78" s="78"/>
      <c r="BF78" s="78"/>
      <c r="BG78" s="78"/>
      <c r="BH78" s="78"/>
      <c r="BI78" s="78"/>
      <c r="BJ78" s="78"/>
      <c r="BK78" s="78"/>
      <c r="BL78" s="78"/>
      <c r="BM78" s="78"/>
      <c r="BN78" s="78"/>
      <c r="BO78" s="79"/>
    </row>
    <row r="79" spans="1:67" ht="34.5" customHeight="1" x14ac:dyDescent="0.2">
      <c r="A79" s="45">
        <f t="shared" si="0"/>
        <v>68</v>
      </c>
      <c r="B79" s="205"/>
      <c r="C79" s="79"/>
      <c r="D79" s="242"/>
      <c r="E79" s="78"/>
      <c r="F79" s="78"/>
      <c r="G79" s="78"/>
      <c r="H79" s="79"/>
      <c r="I79" s="238"/>
      <c r="J79" s="78"/>
      <c r="K79" s="78"/>
      <c r="L79" s="78"/>
      <c r="M79" s="78"/>
      <c r="N79" s="78"/>
      <c r="O79" s="78"/>
      <c r="P79" s="79"/>
      <c r="Q79" s="239"/>
      <c r="R79" s="78"/>
      <c r="S79" s="78"/>
      <c r="T79" s="78"/>
      <c r="U79" s="78"/>
      <c r="V79" s="78"/>
      <c r="W79" s="78"/>
      <c r="X79" s="79"/>
      <c r="Y79" s="243"/>
      <c r="Z79" s="79"/>
      <c r="AA79" s="239"/>
      <c r="AB79" s="78"/>
      <c r="AC79" s="78"/>
      <c r="AD79" s="79"/>
      <c r="AE79" s="238"/>
      <c r="AF79" s="78"/>
      <c r="AG79" s="79"/>
      <c r="AH79" s="238"/>
      <c r="AI79" s="78"/>
      <c r="AJ79" s="79"/>
      <c r="AK79" s="238"/>
      <c r="AL79" s="78"/>
      <c r="AM79" s="78"/>
      <c r="AN79" s="79"/>
      <c r="AO79" s="239"/>
      <c r="AP79" s="78"/>
      <c r="AQ79" s="78"/>
      <c r="AR79" s="78"/>
      <c r="AS79" s="78"/>
      <c r="AT79" s="78"/>
      <c r="AU79" s="78"/>
      <c r="AV79" s="79"/>
      <c r="AW79" s="240"/>
      <c r="AX79" s="78"/>
      <c r="AY79" s="79"/>
      <c r="AZ79" s="241"/>
      <c r="BA79" s="78"/>
      <c r="BB79" s="78"/>
      <c r="BC79" s="78"/>
      <c r="BD79" s="78"/>
      <c r="BE79" s="78"/>
      <c r="BF79" s="78"/>
      <c r="BG79" s="78"/>
      <c r="BH79" s="78"/>
      <c r="BI79" s="78"/>
      <c r="BJ79" s="78"/>
      <c r="BK79" s="78"/>
      <c r="BL79" s="78"/>
      <c r="BM79" s="78"/>
      <c r="BN79" s="78"/>
      <c r="BO79" s="79"/>
    </row>
    <row r="80" spans="1:67" ht="34.5" customHeight="1" x14ac:dyDescent="0.2">
      <c r="A80" s="45">
        <f t="shared" si="0"/>
        <v>69</v>
      </c>
      <c r="B80" s="205"/>
      <c r="C80" s="79"/>
      <c r="D80" s="242"/>
      <c r="E80" s="78"/>
      <c r="F80" s="78"/>
      <c r="G80" s="78"/>
      <c r="H80" s="79"/>
      <c r="I80" s="238"/>
      <c r="J80" s="78"/>
      <c r="K80" s="78"/>
      <c r="L80" s="78"/>
      <c r="M80" s="78"/>
      <c r="N80" s="78"/>
      <c r="O80" s="78"/>
      <c r="P80" s="79"/>
      <c r="Q80" s="239"/>
      <c r="R80" s="78"/>
      <c r="S80" s="78"/>
      <c r="T80" s="78"/>
      <c r="U80" s="78"/>
      <c r="V80" s="78"/>
      <c r="W80" s="78"/>
      <c r="X80" s="79"/>
      <c r="Y80" s="243"/>
      <c r="Z80" s="79"/>
      <c r="AA80" s="239"/>
      <c r="AB80" s="78"/>
      <c r="AC80" s="78"/>
      <c r="AD80" s="79"/>
      <c r="AE80" s="238"/>
      <c r="AF80" s="78"/>
      <c r="AG80" s="79"/>
      <c r="AH80" s="238"/>
      <c r="AI80" s="78"/>
      <c r="AJ80" s="79"/>
      <c r="AK80" s="238"/>
      <c r="AL80" s="78"/>
      <c r="AM80" s="78"/>
      <c r="AN80" s="79"/>
      <c r="AO80" s="239"/>
      <c r="AP80" s="78"/>
      <c r="AQ80" s="78"/>
      <c r="AR80" s="78"/>
      <c r="AS80" s="78"/>
      <c r="AT80" s="78"/>
      <c r="AU80" s="78"/>
      <c r="AV80" s="79"/>
      <c r="AW80" s="240"/>
      <c r="AX80" s="78"/>
      <c r="AY80" s="79"/>
      <c r="AZ80" s="241"/>
      <c r="BA80" s="78"/>
      <c r="BB80" s="78"/>
      <c r="BC80" s="78"/>
      <c r="BD80" s="78"/>
      <c r="BE80" s="78"/>
      <c r="BF80" s="78"/>
      <c r="BG80" s="78"/>
      <c r="BH80" s="78"/>
      <c r="BI80" s="78"/>
      <c r="BJ80" s="78"/>
      <c r="BK80" s="78"/>
      <c r="BL80" s="78"/>
      <c r="BM80" s="78"/>
      <c r="BN80" s="78"/>
      <c r="BO80" s="79"/>
    </row>
    <row r="81" spans="1:67" ht="34.5" customHeight="1" x14ac:dyDescent="0.2">
      <c r="A81" s="45">
        <f t="shared" si="0"/>
        <v>70</v>
      </c>
      <c r="B81" s="205"/>
      <c r="C81" s="79"/>
      <c r="D81" s="242"/>
      <c r="E81" s="78"/>
      <c r="F81" s="78"/>
      <c r="G81" s="78"/>
      <c r="H81" s="79"/>
      <c r="I81" s="238"/>
      <c r="J81" s="78"/>
      <c r="K81" s="78"/>
      <c r="L81" s="78"/>
      <c r="M81" s="78"/>
      <c r="N81" s="78"/>
      <c r="O81" s="78"/>
      <c r="P81" s="79"/>
      <c r="Q81" s="239"/>
      <c r="R81" s="78"/>
      <c r="S81" s="78"/>
      <c r="T81" s="78"/>
      <c r="U81" s="78"/>
      <c r="V81" s="78"/>
      <c r="W81" s="78"/>
      <c r="X81" s="79"/>
      <c r="Y81" s="243"/>
      <c r="Z81" s="79"/>
      <c r="AA81" s="239"/>
      <c r="AB81" s="78"/>
      <c r="AC81" s="78"/>
      <c r="AD81" s="79"/>
      <c r="AE81" s="238"/>
      <c r="AF81" s="78"/>
      <c r="AG81" s="79"/>
      <c r="AH81" s="238"/>
      <c r="AI81" s="78"/>
      <c r="AJ81" s="79"/>
      <c r="AK81" s="238"/>
      <c r="AL81" s="78"/>
      <c r="AM81" s="78"/>
      <c r="AN81" s="79"/>
      <c r="AO81" s="239"/>
      <c r="AP81" s="78"/>
      <c r="AQ81" s="78"/>
      <c r="AR81" s="78"/>
      <c r="AS81" s="78"/>
      <c r="AT81" s="78"/>
      <c r="AU81" s="78"/>
      <c r="AV81" s="79"/>
      <c r="AW81" s="240"/>
      <c r="AX81" s="78"/>
      <c r="AY81" s="79"/>
      <c r="AZ81" s="241"/>
      <c r="BA81" s="78"/>
      <c r="BB81" s="78"/>
      <c r="BC81" s="78"/>
      <c r="BD81" s="78"/>
      <c r="BE81" s="78"/>
      <c r="BF81" s="78"/>
      <c r="BG81" s="78"/>
      <c r="BH81" s="78"/>
      <c r="BI81" s="78"/>
      <c r="BJ81" s="78"/>
      <c r="BK81" s="78"/>
      <c r="BL81" s="78"/>
      <c r="BM81" s="78"/>
      <c r="BN81" s="78"/>
      <c r="BO81" s="79"/>
    </row>
    <row r="82" spans="1:67" ht="34.5" customHeight="1" x14ac:dyDescent="0.2">
      <c r="A82" s="14">
        <f t="shared" si="0"/>
        <v>71</v>
      </c>
      <c r="B82" s="205"/>
      <c r="C82" s="79"/>
      <c r="D82" s="242"/>
      <c r="E82" s="78"/>
      <c r="F82" s="78"/>
      <c r="G82" s="78"/>
      <c r="H82" s="79"/>
      <c r="I82" s="238"/>
      <c r="J82" s="78"/>
      <c r="K82" s="78"/>
      <c r="L82" s="78"/>
      <c r="M82" s="78"/>
      <c r="N82" s="78"/>
      <c r="O82" s="78"/>
      <c r="P82" s="79"/>
      <c r="Q82" s="239"/>
      <c r="R82" s="78"/>
      <c r="S82" s="78"/>
      <c r="T82" s="78"/>
      <c r="U82" s="78"/>
      <c r="V82" s="78"/>
      <c r="W82" s="78"/>
      <c r="X82" s="79"/>
      <c r="Y82" s="243"/>
      <c r="Z82" s="79"/>
      <c r="AA82" s="239"/>
      <c r="AB82" s="78"/>
      <c r="AC82" s="78"/>
      <c r="AD82" s="79"/>
      <c r="AE82" s="238"/>
      <c r="AF82" s="78"/>
      <c r="AG82" s="79"/>
      <c r="AH82" s="238"/>
      <c r="AI82" s="78"/>
      <c r="AJ82" s="79"/>
      <c r="AK82" s="238"/>
      <c r="AL82" s="78"/>
      <c r="AM82" s="78"/>
      <c r="AN82" s="79"/>
      <c r="AO82" s="239"/>
      <c r="AP82" s="78"/>
      <c r="AQ82" s="78"/>
      <c r="AR82" s="78"/>
      <c r="AS82" s="78"/>
      <c r="AT82" s="78"/>
      <c r="AU82" s="78"/>
      <c r="AV82" s="79"/>
      <c r="AW82" s="240"/>
      <c r="AX82" s="78"/>
      <c r="AY82" s="79"/>
      <c r="AZ82" s="241"/>
      <c r="BA82" s="78"/>
      <c r="BB82" s="78"/>
      <c r="BC82" s="78"/>
      <c r="BD82" s="78"/>
      <c r="BE82" s="78"/>
      <c r="BF82" s="78"/>
      <c r="BG82" s="78"/>
      <c r="BH82" s="78"/>
      <c r="BI82" s="78"/>
      <c r="BJ82" s="78"/>
      <c r="BK82" s="78"/>
      <c r="BL82" s="78"/>
      <c r="BM82" s="78"/>
      <c r="BN82" s="78"/>
      <c r="BO82" s="79"/>
    </row>
    <row r="83" spans="1:67" ht="34.5" customHeight="1" x14ac:dyDescent="0.2">
      <c r="A83" s="45">
        <f t="shared" si="0"/>
        <v>72</v>
      </c>
      <c r="B83" s="205"/>
      <c r="C83" s="79"/>
      <c r="D83" s="242"/>
      <c r="E83" s="78"/>
      <c r="F83" s="78"/>
      <c r="G83" s="78"/>
      <c r="H83" s="79"/>
      <c r="I83" s="238"/>
      <c r="J83" s="78"/>
      <c r="K83" s="78"/>
      <c r="L83" s="78"/>
      <c r="M83" s="78"/>
      <c r="N83" s="78"/>
      <c r="O83" s="78"/>
      <c r="P83" s="79"/>
      <c r="Q83" s="239"/>
      <c r="R83" s="78"/>
      <c r="S83" s="78"/>
      <c r="T83" s="78"/>
      <c r="U83" s="78"/>
      <c r="V83" s="78"/>
      <c r="W83" s="78"/>
      <c r="X83" s="79"/>
      <c r="Y83" s="243"/>
      <c r="Z83" s="79"/>
      <c r="AA83" s="239"/>
      <c r="AB83" s="78"/>
      <c r="AC83" s="78"/>
      <c r="AD83" s="79"/>
      <c r="AE83" s="238"/>
      <c r="AF83" s="78"/>
      <c r="AG83" s="79"/>
      <c r="AH83" s="238"/>
      <c r="AI83" s="78"/>
      <c r="AJ83" s="79"/>
      <c r="AK83" s="238"/>
      <c r="AL83" s="78"/>
      <c r="AM83" s="78"/>
      <c r="AN83" s="79"/>
      <c r="AO83" s="239"/>
      <c r="AP83" s="78"/>
      <c r="AQ83" s="78"/>
      <c r="AR83" s="78"/>
      <c r="AS83" s="78"/>
      <c r="AT83" s="78"/>
      <c r="AU83" s="78"/>
      <c r="AV83" s="79"/>
      <c r="AW83" s="240"/>
      <c r="AX83" s="78"/>
      <c r="AY83" s="79"/>
      <c r="AZ83" s="241"/>
      <c r="BA83" s="78"/>
      <c r="BB83" s="78"/>
      <c r="BC83" s="78"/>
      <c r="BD83" s="78"/>
      <c r="BE83" s="78"/>
      <c r="BF83" s="78"/>
      <c r="BG83" s="78"/>
      <c r="BH83" s="78"/>
      <c r="BI83" s="78"/>
      <c r="BJ83" s="78"/>
      <c r="BK83" s="78"/>
      <c r="BL83" s="78"/>
      <c r="BM83" s="78"/>
      <c r="BN83" s="78"/>
      <c r="BO83" s="79"/>
    </row>
    <row r="84" spans="1:67" ht="34.5" customHeight="1" x14ac:dyDescent="0.2">
      <c r="A84" s="45">
        <f t="shared" si="0"/>
        <v>73</v>
      </c>
      <c r="B84" s="205"/>
      <c r="C84" s="79"/>
      <c r="D84" s="242"/>
      <c r="E84" s="78"/>
      <c r="F84" s="78"/>
      <c r="G84" s="78"/>
      <c r="H84" s="79"/>
      <c r="I84" s="238"/>
      <c r="J84" s="78"/>
      <c r="K84" s="78"/>
      <c r="L84" s="78"/>
      <c r="M84" s="78"/>
      <c r="N84" s="78"/>
      <c r="O84" s="78"/>
      <c r="P84" s="79"/>
      <c r="Q84" s="239"/>
      <c r="R84" s="78"/>
      <c r="S84" s="78"/>
      <c r="T84" s="78"/>
      <c r="U84" s="78"/>
      <c r="V84" s="78"/>
      <c r="W84" s="78"/>
      <c r="X84" s="79"/>
      <c r="Y84" s="243"/>
      <c r="Z84" s="79"/>
      <c r="AA84" s="239"/>
      <c r="AB84" s="78"/>
      <c r="AC84" s="78"/>
      <c r="AD84" s="79"/>
      <c r="AE84" s="238"/>
      <c r="AF84" s="78"/>
      <c r="AG84" s="79"/>
      <c r="AH84" s="238"/>
      <c r="AI84" s="78"/>
      <c r="AJ84" s="79"/>
      <c r="AK84" s="238"/>
      <c r="AL84" s="78"/>
      <c r="AM84" s="78"/>
      <c r="AN84" s="79"/>
      <c r="AO84" s="239"/>
      <c r="AP84" s="78"/>
      <c r="AQ84" s="78"/>
      <c r="AR84" s="78"/>
      <c r="AS84" s="78"/>
      <c r="AT84" s="78"/>
      <c r="AU84" s="78"/>
      <c r="AV84" s="79"/>
      <c r="AW84" s="240"/>
      <c r="AX84" s="78"/>
      <c r="AY84" s="79"/>
      <c r="AZ84" s="241"/>
      <c r="BA84" s="78"/>
      <c r="BB84" s="78"/>
      <c r="BC84" s="78"/>
      <c r="BD84" s="78"/>
      <c r="BE84" s="78"/>
      <c r="BF84" s="78"/>
      <c r="BG84" s="78"/>
      <c r="BH84" s="78"/>
      <c r="BI84" s="78"/>
      <c r="BJ84" s="78"/>
      <c r="BK84" s="78"/>
      <c r="BL84" s="78"/>
      <c r="BM84" s="78"/>
      <c r="BN84" s="78"/>
      <c r="BO84" s="79"/>
    </row>
    <row r="85" spans="1:67" ht="34.5" customHeight="1" x14ac:dyDescent="0.2">
      <c r="A85" s="45">
        <f t="shared" si="0"/>
        <v>74</v>
      </c>
      <c r="B85" s="205"/>
      <c r="C85" s="79"/>
      <c r="D85" s="242"/>
      <c r="E85" s="78"/>
      <c r="F85" s="78"/>
      <c r="G85" s="78"/>
      <c r="H85" s="79"/>
      <c r="I85" s="238"/>
      <c r="J85" s="78"/>
      <c r="K85" s="78"/>
      <c r="L85" s="78"/>
      <c r="M85" s="78"/>
      <c r="N85" s="78"/>
      <c r="O85" s="78"/>
      <c r="P85" s="79"/>
      <c r="Q85" s="239"/>
      <c r="R85" s="78"/>
      <c r="S85" s="78"/>
      <c r="T85" s="78"/>
      <c r="U85" s="78"/>
      <c r="V85" s="78"/>
      <c r="W85" s="78"/>
      <c r="X85" s="79"/>
      <c r="Y85" s="243"/>
      <c r="Z85" s="79"/>
      <c r="AA85" s="239"/>
      <c r="AB85" s="78"/>
      <c r="AC85" s="78"/>
      <c r="AD85" s="79"/>
      <c r="AE85" s="238"/>
      <c r="AF85" s="78"/>
      <c r="AG85" s="79"/>
      <c r="AH85" s="238"/>
      <c r="AI85" s="78"/>
      <c r="AJ85" s="79"/>
      <c r="AK85" s="238"/>
      <c r="AL85" s="78"/>
      <c r="AM85" s="78"/>
      <c r="AN85" s="79"/>
      <c r="AO85" s="239"/>
      <c r="AP85" s="78"/>
      <c r="AQ85" s="78"/>
      <c r="AR85" s="78"/>
      <c r="AS85" s="78"/>
      <c r="AT85" s="78"/>
      <c r="AU85" s="78"/>
      <c r="AV85" s="79"/>
      <c r="AW85" s="240"/>
      <c r="AX85" s="78"/>
      <c r="AY85" s="79"/>
      <c r="AZ85" s="241"/>
      <c r="BA85" s="78"/>
      <c r="BB85" s="78"/>
      <c r="BC85" s="78"/>
      <c r="BD85" s="78"/>
      <c r="BE85" s="78"/>
      <c r="BF85" s="78"/>
      <c r="BG85" s="78"/>
      <c r="BH85" s="78"/>
      <c r="BI85" s="78"/>
      <c r="BJ85" s="78"/>
      <c r="BK85" s="78"/>
      <c r="BL85" s="78"/>
      <c r="BM85" s="78"/>
      <c r="BN85" s="78"/>
      <c r="BO85" s="79"/>
    </row>
    <row r="86" spans="1:67" ht="34.5" customHeight="1" x14ac:dyDescent="0.2">
      <c r="A86" s="45">
        <f t="shared" si="0"/>
        <v>75</v>
      </c>
      <c r="B86" s="205"/>
      <c r="C86" s="79"/>
      <c r="D86" s="242"/>
      <c r="E86" s="78"/>
      <c r="F86" s="78"/>
      <c r="G86" s="78"/>
      <c r="H86" s="79"/>
      <c r="I86" s="238"/>
      <c r="J86" s="78"/>
      <c r="K86" s="78"/>
      <c r="L86" s="78"/>
      <c r="M86" s="78"/>
      <c r="N86" s="78"/>
      <c r="O86" s="78"/>
      <c r="P86" s="79"/>
      <c r="Q86" s="239"/>
      <c r="R86" s="78"/>
      <c r="S86" s="78"/>
      <c r="T86" s="78"/>
      <c r="U86" s="78"/>
      <c r="V86" s="78"/>
      <c r="W86" s="78"/>
      <c r="X86" s="79"/>
      <c r="Y86" s="243"/>
      <c r="Z86" s="79"/>
      <c r="AA86" s="239"/>
      <c r="AB86" s="78"/>
      <c r="AC86" s="78"/>
      <c r="AD86" s="79"/>
      <c r="AE86" s="238"/>
      <c r="AF86" s="78"/>
      <c r="AG86" s="79"/>
      <c r="AH86" s="238"/>
      <c r="AI86" s="78"/>
      <c r="AJ86" s="79"/>
      <c r="AK86" s="238"/>
      <c r="AL86" s="78"/>
      <c r="AM86" s="78"/>
      <c r="AN86" s="79"/>
      <c r="AO86" s="239"/>
      <c r="AP86" s="78"/>
      <c r="AQ86" s="78"/>
      <c r="AR86" s="78"/>
      <c r="AS86" s="78"/>
      <c r="AT86" s="78"/>
      <c r="AU86" s="78"/>
      <c r="AV86" s="79"/>
      <c r="AW86" s="240"/>
      <c r="AX86" s="78"/>
      <c r="AY86" s="79"/>
      <c r="AZ86" s="241"/>
      <c r="BA86" s="78"/>
      <c r="BB86" s="78"/>
      <c r="BC86" s="78"/>
      <c r="BD86" s="78"/>
      <c r="BE86" s="78"/>
      <c r="BF86" s="78"/>
      <c r="BG86" s="78"/>
      <c r="BH86" s="78"/>
      <c r="BI86" s="78"/>
      <c r="BJ86" s="78"/>
      <c r="BK86" s="78"/>
      <c r="BL86" s="78"/>
      <c r="BM86" s="78"/>
      <c r="BN86" s="78"/>
      <c r="BO86" s="79"/>
    </row>
    <row r="87" spans="1:67" ht="34.5" customHeight="1" x14ac:dyDescent="0.2">
      <c r="A87" s="45">
        <f t="shared" si="0"/>
        <v>76</v>
      </c>
      <c r="B87" s="205"/>
      <c r="C87" s="79"/>
      <c r="D87" s="242"/>
      <c r="E87" s="78"/>
      <c r="F87" s="78"/>
      <c r="G87" s="78"/>
      <c r="H87" s="79"/>
      <c r="I87" s="238"/>
      <c r="J87" s="78"/>
      <c r="K87" s="78"/>
      <c r="L87" s="78"/>
      <c r="M87" s="78"/>
      <c r="N87" s="78"/>
      <c r="O87" s="78"/>
      <c r="P87" s="79"/>
      <c r="Q87" s="239"/>
      <c r="R87" s="78"/>
      <c r="S87" s="78"/>
      <c r="T87" s="78"/>
      <c r="U87" s="78"/>
      <c r="V87" s="78"/>
      <c r="W87" s="78"/>
      <c r="X87" s="79"/>
      <c r="Y87" s="243"/>
      <c r="Z87" s="79"/>
      <c r="AA87" s="239"/>
      <c r="AB87" s="78"/>
      <c r="AC87" s="78"/>
      <c r="AD87" s="79"/>
      <c r="AE87" s="238"/>
      <c r="AF87" s="78"/>
      <c r="AG87" s="79"/>
      <c r="AH87" s="238"/>
      <c r="AI87" s="78"/>
      <c r="AJ87" s="79"/>
      <c r="AK87" s="238"/>
      <c r="AL87" s="78"/>
      <c r="AM87" s="78"/>
      <c r="AN87" s="79"/>
      <c r="AO87" s="239"/>
      <c r="AP87" s="78"/>
      <c r="AQ87" s="78"/>
      <c r="AR87" s="78"/>
      <c r="AS87" s="78"/>
      <c r="AT87" s="78"/>
      <c r="AU87" s="78"/>
      <c r="AV87" s="79"/>
      <c r="AW87" s="240"/>
      <c r="AX87" s="78"/>
      <c r="AY87" s="79"/>
      <c r="AZ87" s="241"/>
      <c r="BA87" s="78"/>
      <c r="BB87" s="78"/>
      <c r="BC87" s="78"/>
      <c r="BD87" s="78"/>
      <c r="BE87" s="78"/>
      <c r="BF87" s="78"/>
      <c r="BG87" s="78"/>
      <c r="BH87" s="78"/>
      <c r="BI87" s="78"/>
      <c r="BJ87" s="78"/>
      <c r="BK87" s="78"/>
      <c r="BL87" s="78"/>
      <c r="BM87" s="78"/>
      <c r="BN87" s="78"/>
      <c r="BO87" s="79"/>
    </row>
    <row r="88" spans="1:67" ht="34.5" customHeight="1" x14ac:dyDescent="0.2">
      <c r="A88" s="45">
        <f t="shared" si="0"/>
        <v>77</v>
      </c>
      <c r="B88" s="205"/>
      <c r="C88" s="79"/>
      <c r="D88" s="242"/>
      <c r="E88" s="78"/>
      <c r="F88" s="78"/>
      <c r="G88" s="78"/>
      <c r="H88" s="79"/>
      <c r="I88" s="238"/>
      <c r="J88" s="78"/>
      <c r="K88" s="78"/>
      <c r="L88" s="78"/>
      <c r="M88" s="78"/>
      <c r="N88" s="78"/>
      <c r="O88" s="78"/>
      <c r="P88" s="79"/>
      <c r="Q88" s="239"/>
      <c r="R88" s="78"/>
      <c r="S88" s="78"/>
      <c r="T88" s="78"/>
      <c r="U88" s="78"/>
      <c r="V88" s="78"/>
      <c r="W88" s="78"/>
      <c r="X88" s="79"/>
      <c r="Y88" s="243"/>
      <c r="Z88" s="79"/>
      <c r="AA88" s="239"/>
      <c r="AB88" s="78"/>
      <c r="AC88" s="78"/>
      <c r="AD88" s="79"/>
      <c r="AE88" s="238"/>
      <c r="AF88" s="78"/>
      <c r="AG88" s="79"/>
      <c r="AH88" s="238"/>
      <c r="AI88" s="78"/>
      <c r="AJ88" s="79"/>
      <c r="AK88" s="238"/>
      <c r="AL88" s="78"/>
      <c r="AM88" s="78"/>
      <c r="AN88" s="79"/>
      <c r="AO88" s="239"/>
      <c r="AP88" s="78"/>
      <c r="AQ88" s="78"/>
      <c r="AR88" s="78"/>
      <c r="AS88" s="78"/>
      <c r="AT88" s="78"/>
      <c r="AU88" s="78"/>
      <c r="AV88" s="79"/>
      <c r="AW88" s="240"/>
      <c r="AX88" s="78"/>
      <c r="AY88" s="79"/>
      <c r="AZ88" s="241"/>
      <c r="BA88" s="78"/>
      <c r="BB88" s="78"/>
      <c r="BC88" s="78"/>
      <c r="BD88" s="78"/>
      <c r="BE88" s="78"/>
      <c r="BF88" s="78"/>
      <c r="BG88" s="78"/>
      <c r="BH88" s="78"/>
      <c r="BI88" s="78"/>
      <c r="BJ88" s="78"/>
      <c r="BK88" s="78"/>
      <c r="BL88" s="78"/>
      <c r="BM88" s="78"/>
      <c r="BN88" s="78"/>
      <c r="BO88" s="79"/>
    </row>
    <row r="89" spans="1:67" ht="34.5" customHeight="1" x14ac:dyDescent="0.2">
      <c r="A89" s="45">
        <f t="shared" si="0"/>
        <v>78</v>
      </c>
      <c r="B89" s="205"/>
      <c r="C89" s="79"/>
      <c r="D89" s="242"/>
      <c r="E89" s="78"/>
      <c r="F89" s="78"/>
      <c r="G89" s="78"/>
      <c r="H89" s="79"/>
      <c r="I89" s="238"/>
      <c r="J89" s="78"/>
      <c r="K89" s="78"/>
      <c r="L89" s="78"/>
      <c r="M89" s="78"/>
      <c r="N89" s="78"/>
      <c r="O89" s="78"/>
      <c r="P89" s="79"/>
      <c r="Q89" s="239"/>
      <c r="R89" s="78"/>
      <c r="S89" s="78"/>
      <c r="T89" s="78"/>
      <c r="U89" s="78"/>
      <c r="V89" s="78"/>
      <c r="W89" s="78"/>
      <c r="X89" s="79"/>
      <c r="Y89" s="243"/>
      <c r="Z89" s="79"/>
      <c r="AA89" s="239"/>
      <c r="AB89" s="78"/>
      <c r="AC89" s="78"/>
      <c r="AD89" s="79"/>
      <c r="AE89" s="238"/>
      <c r="AF89" s="78"/>
      <c r="AG89" s="79"/>
      <c r="AH89" s="238"/>
      <c r="AI89" s="78"/>
      <c r="AJ89" s="79"/>
      <c r="AK89" s="238"/>
      <c r="AL89" s="78"/>
      <c r="AM89" s="78"/>
      <c r="AN89" s="79"/>
      <c r="AO89" s="239"/>
      <c r="AP89" s="78"/>
      <c r="AQ89" s="78"/>
      <c r="AR89" s="78"/>
      <c r="AS89" s="78"/>
      <c r="AT89" s="78"/>
      <c r="AU89" s="78"/>
      <c r="AV89" s="79"/>
      <c r="AW89" s="240"/>
      <c r="AX89" s="78"/>
      <c r="AY89" s="79"/>
      <c r="AZ89" s="241"/>
      <c r="BA89" s="78"/>
      <c r="BB89" s="78"/>
      <c r="BC89" s="78"/>
      <c r="BD89" s="78"/>
      <c r="BE89" s="78"/>
      <c r="BF89" s="78"/>
      <c r="BG89" s="78"/>
      <c r="BH89" s="78"/>
      <c r="BI89" s="78"/>
      <c r="BJ89" s="78"/>
      <c r="BK89" s="78"/>
      <c r="BL89" s="78"/>
      <c r="BM89" s="78"/>
      <c r="BN89" s="78"/>
      <c r="BO89" s="79"/>
    </row>
    <row r="90" spans="1:67" ht="34.5" customHeight="1" x14ac:dyDescent="0.2">
      <c r="A90" s="45">
        <f t="shared" si="0"/>
        <v>79</v>
      </c>
      <c r="B90" s="205"/>
      <c r="C90" s="79"/>
      <c r="D90" s="242"/>
      <c r="E90" s="78"/>
      <c r="F90" s="78"/>
      <c r="G90" s="78"/>
      <c r="H90" s="79"/>
      <c r="I90" s="238"/>
      <c r="J90" s="78"/>
      <c r="K90" s="78"/>
      <c r="L90" s="78"/>
      <c r="M90" s="78"/>
      <c r="N90" s="78"/>
      <c r="O90" s="78"/>
      <c r="P90" s="79"/>
      <c r="Q90" s="239"/>
      <c r="R90" s="78"/>
      <c r="S90" s="78"/>
      <c r="T90" s="78"/>
      <c r="U90" s="78"/>
      <c r="V90" s="78"/>
      <c r="W90" s="78"/>
      <c r="X90" s="79"/>
      <c r="Y90" s="243"/>
      <c r="Z90" s="79"/>
      <c r="AA90" s="239"/>
      <c r="AB90" s="78"/>
      <c r="AC90" s="78"/>
      <c r="AD90" s="79"/>
      <c r="AE90" s="238"/>
      <c r="AF90" s="78"/>
      <c r="AG90" s="79"/>
      <c r="AH90" s="238"/>
      <c r="AI90" s="78"/>
      <c r="AJ90" s="79"/>
      <c r="AK90" s="238"/>
      <c r="AL90" s="78"/>
      <c r="AM90" s="78"/>
      <c r="AN90" s="79"/>
      <c r="AO90" s="239"/>
      <c r="AP90" s="78"/>
      <c r="AQ90" s="78"/>
      <c r="AR90" s="78"/>
      <c r="AS90" s="78"/>
      <c r="AT90" s="78"/>
      <c r="AU90" s="78"/>
      <c r="AV90" s="79"/>
      <c r="AW90" s="240"/>
      <c r="AX90" s="78"/>
      <c r="AY90" s="79"/>
      <c r="AZ90" s="241"/>
      <c r="BA90" s="78"/>
      <c r="BB90" s="78"/>
      <c r="BC90" s="78"/>
      <c r="BD90" s="78"/>
      <c r="BE90" s="78"/>
      <c r="BF90" s="78"/>
      <c r="BG90" s="78"/>
      <c r="BH90" s="78"/>
      <c r="BI90" s="78"/>
      <c r="BJ90" s="78"/>
      <c r="BK90" s="78"/>
      <c r="BL90" s="78"/>
      <c r="BM90" s="78"/>
      <c r="BN90" s="78"/>
      <c r="BO90" s="79"/>
    </row>
    <row r="91" spans="1:67" ht="34.5" customHeight="1" x14ac:dyDescent="0.2">
      <c r="A91" s="45">
        <f t="shared" si="0"/>
        <v>80</v>
      </c>
      <c r="B91" s="205"/>
      <c r="C91" s="79"/>
      <c r="D91" s="242"/>
      <c r="E91" s="78"/>
      <c r="F91" s="78"/>
      <c r="G91" s="78"/>
      <c r="H91" s="79"/>
      <c r="I91" s="238"/>
      <c r="J91" s="78"/>
      <c r="K91" s="78"/>
      <c r="L91" s="78"/>
      <c r="M91" s="78"/>
      <c r="N91" s="78"/>
      <c r="O91" s="78"/>
      <c r="P91" s="79"/>
      <c r="Q91" s="239"/>
      <c r="R91" s="78"/>
      <c r="S91" s="78"/>
      <c r="T91" s="78"/>
      <c r="U91" s="78"/>
      <c r="V91" s="78"/>
      <c r="W91" s="78"/>
      <c r="X91" s="79"/>
      <c r="Y91" s="243"/>
      <c r="Z91" s="79"/>
      <c r="AA91" s="239"/>
      <c r="AB91" s="78"/>
      <c r="AC91" s="78"/>
      <c r="AD91" s="79"/>
      <c r="AE91" s="238"/>
      <c r="AF91" s="78"/>
      <c r="AG91" s="79"/>
      <c r="AH91" s="238"/>
      <c r="AI91" s="78"/>
      <c r="AJ91" s="79"/>
      <c r="AK91" s="238"/>
      <c r="AL91" s="78"/>
      <c r="AM91" s="78"/>
      <c r="AN91" s="79"/>
      <c r="AO91" s="239"/>
      <c r="AP91" s="78"/>
      <c r="AQ91" s="78"/>
      <c r="AR91" s="78"/>
      <c r="AS91" s="78"/>
      <c r="AT91" s="78"/>
      <c r="AU91" s="78"/>
      <c r="AV91" s="79"/>
      <c r="AW91" s="240"/>
      <c r="AX91" s="78"/>
      <c r="AY91" s="79"/>
      <c r="AZ91" s="241"/>
      <c r="BA91" s="78"/>
      <c r="BB91" s="78"/>
      <c r="BC91" s="78"/>
      <c r="BD91" s="78"/>
      <c r="BE91" s="78"/>
      <c r="BF91" s="78"/>
      <c r="BG91" s="78"/>
      <c r="BH91" s="78"/>
      <c r="BI91" s="78"/>
      <c r="BJ91" s="78"/>
      <c r="BK91" s="78"/>
      <c r="BL91" s="78"/>
      <c r="BM91" s="78"/>
      <c r="BN91" s="78"/>
      <c r="BO91" s="79"/>
    </row>
    <row r="92" spans="1:67" ht="34.5" customHeight="1" x14ac:dyDescent="0.2">
      <c r="A92" s="14">
        <f t="shared" si="0"/>
        <v>81</v>
      </c>
      <c r="B92" s="205"/>
      <c r="C92" s="79"/>
      <c r="D92" s="242"/>
      <c r="E92" s="78"/>
      <c r="F92" s="78"/>
      <c r="G92" s="78"/>
      <c r="H92" s="79"/>
      <c r="I92" s="238"/>
      <c r="J92" s="78"/>
      <c r="K92" s="78"/>
      <c r="L92" s="78"/>
      <c r="M92" s="78"/>
      <c r="N92" s="78"/>
      <c r="O92" s="78"/>
      <c r="P92" s="79"/>
      <c r="Q92" s="239"/>
      <c r="R92" s="78"/>
      <c r="S92" s="78"/>
      <c r="T92" s="78"/>
      <c r="U92" s="78"/>
      <c r="V92" s="78"/>
      <c r="W92" s="78"/>
      <c r="X92" s="79"/>
      <c r="Y92" s="243"/>
      <c r="Z92" s="79"/>
      <c r="AA92" s="239"/>
      <c r="AB92" s="78"/>
      <c r="AC92" s="78"/>
      <c r="AD92" s="79"/>
      <c r="AE92" s="238"/>
      <c r="AF92" s="78"/>
      <c r="AG92" s="79"/>
      <c r="AH92" s="238"/>
      <c r="AI92" s="78"/>
      <c r="AJ92" s="79"/>
      <c r="AK92" s="238"/>
      <c r="AL92" s="78"/>
      <c r="AM92" s="78"/>
      <c r="AN92" s="79"/>
      <c r="AO92" s="239"/>
      <c r="AP92" s="78"/>
      <c r="AQ92" s="78"/>
      <c r="AR92" s="78"/>
      <c r="AS92" s="78"/>
      <c r="AT92" s="78"/>
      <c r="AU92" s="78"/>
      <c r="AV92" s="79"/>
      <c r="AW92" s="240"/>
      <c r="AX92" s="78"/>
      <c r="AY92" s="79"/>
      <c r="AZ92" s="241"/>
      <c r="BA92" s="78"/>
      <c r="BB92" s="78"/>
      <c r="BC92" s="78"/>
      <c r="BD92" s="78"/>
      <c r="BE92" s="78"/>
      <c r="BF92" s="78"/>
      <c r="BG92" s="78"/>
      <c r="BH92" s="78"/>
      <c r="BI92" s="78"/>
      <c r="BJ92" s="78"/>
      <c r="BK92" s="78"/>
      <c r="BL92" s="78"/>
      <c r="BM92" s="78"/>
      <c r="BN92" s="78"/>
      <c r="BO92" s="79"/>
    </row>
    <row r="93" spans="1:67" ht="34.5" customHeight="1" x14ac:dyDescent="0.2">
      <c r="A93" s="45">
        <f t="shared" si="0"/>
        <v>82</v>
      </c>
      <c r="B93" s="205"/>
      <c r="C93" s="79"/>
      <c r="D93" s="242"/>
      <c r="E93" s="78"/>
      <c r="F93" s="78"/>
      <c r="G93" s="78"/>
      <c r="H93" s="79"/>
      <c r="I93" s="238"/>
      <c r="J93" s="78"/>
      <c r="K93" s="78"/>
      <c r="L93" s="78"/>
      <c r="M93" s="78"/>
      <c r="N93" s="78"/>
      <c r="O93" s="78"/>
      <c r="P93" s="79"/>
      <c r="Q93" s="239"/>
      <c r="R93" s="78"/>
      <c r="S93" s="78"/>
      <c r="T93" s="78"/>
      <c r="U93" s="78"/>
      <c r="V93" s="78"/>
      <c r="W93" s="78"/>
      <c r="X93" s="79"/>
      <c r="Y93" s="243"/>
      <c r="Z93" s="79"/>
      <c r="AA93" s="239"/>
      <c r="AB93" s="78"/>
      <c r="AC93" s="78"/>
      <c r="AD93" s="79"/>
      <c r="AE93" s="238"/>
      <c r="AF93" s="78"/>
      <c r="AG93" s="79"/>
      <c r="AH93" s="238"/>
      <c r="AI93" s="78"/>
      <c r="AJ93" s="79"/>
      <c r="AK93" s="238"/>
      <c r="AL93" s="78"/>
      <c r="AM93" s="78"/>
      <c r="AN93" s="79"/>
      <c r="AO93" s="239"/>
      <c r="AP93" s="78"/>
      <c r="AQ93" s="78"/>
      <c r="AR93" s="78"/>
      <c r="AS93" s="78"/>
      <c r="AT93" s="78"/>
      <c r="AU93" s="78"/>
      <c r="AV93" s="79"/>
      <c r="AW93" s="240"/>
      <c r="AX93" s="78"/>
      <c r="AY93" s="79"/>
      <c r="AZ93" s="241"/>
      <c r="BA93" s="78"/>
      <c r="BB93" s="78"/>
      <c r="BC93" s="78"/>
      <c r="BD93" s="78"/>
      <c r="BE93" s="78"/>
      <c r="BF93" s="78"/>
      <c r="BG93" s="78"/>
      <c r="BH93" s="78"/>
      <c r="BI93" s="78"/>
      <c r="BJ93" s="78"/>
      <c r="BK93" s="78"/>
      <c r="BL93" s="78"/>
      <c r="BM93" s="78"/>
      <c r="BN93" s="78"/>
      <c r="BO93" s="79"/>
    </row>
    <row r="94" spans="1:67" ht="34.5" customHeight="1" x14ac:dyDescent="0.2">
      <c r="A94" s="45">
        <f t="shared" si="0"/>
        <v>83</v>
      </c>
      <c r="B94" s="205"/>
      <c r="C94" s="79"/>
      <c r="D94" s="242"/>
      <c r="E94" s="78"/>
      <c r="F94" s="78"/>
      <c r="G94" s="78"/>
      <c r="H94" s="79"/>
      <c r="I94" s="238"/>
      <c r="J94" s="78"/>
      <c r="K94" s="78"/>
      <c r="L94" s="78"/>
      <c r="M94" s="78"/>
      <c r="N94" s="78"/>
      <c r="O94" s="78"/>
      <c r="P94" s="79"/>
      <c r="Q94" s="239"/>
      <c r="R94" s="78"/>
      <c r="S94" s="78"/>
      <c r="T94" s="78"/>
      <c r="U94" s="78"/>
      <c r="V94" s="78"/>
      <c r="W94" s="78"/>
      <c r="X94" s="79"/>
      <c r="Y94" s="243"/>
      <c r="Z94" s="79"/>
      <c r="AA94" s="239"/>
      <c r="AB94" s="78"/>
      <c r="AC94" s="78"/>
      <c r="AD94" s="79"/>
      <c r="AE94" s="238"/>
      <c r="AF94" s="78"/>
      <c r="AG94" s="79"/>
      <c r="AH94" s="238"/>
      <c r="AI94" s="78"/>
      <c r="AJ94" s="79"/>
      <c r="AK94" s="238"/>
      <c r="AL94" s="78"/>
      <c r="AM94" s="78"/>
      <c r="AN94" s="79"/>
      <c r="AO94" s="239"/>
      <c r="AP94" s="78"/>
      <c r="AQ94" s="78"/>
      <c r="AR94" s="78"/>
      <c r="AS94" s="78"/>
      <c r="AT94" s="78"/>
      <c r="AU94" s="78"/>
      <c r="AV94" s="79"/>
      <c r="AW94" s="240"/>
      <c r="AX94" s="78"/>
      <c r="AY94" s="79"/>
      <c r="AZ94" s="241"/>
      <c r="BA94" s="78"/>
      <c r="BB94" s="78"/>
      <c r="BC94" s="78"/>
      <c r="BD94" s="78"/>
      <c r="BE94" s="78"/>
      <c r="BF94" s="78"/>
      <c r="BG94" s="78"/>
      <c r="BH94" s="78"/>
      <c r="BI94" s="78"/>
      <c r="BJ94" s="78"/>
      <c r="BK94" s="78"/>
      <c r="BL94" s="78"/>
      <c r="BM94" s="78"/>
      <c r="BN94" s="78"/>
      <c r="BO94" s="79"/>
    </row>
    <row r="95" spans="1:67" ht="34.5" customHeight="1" x14ac:dyDescent="0.2">
      <c r="A95" s="45">
        <f t="shared" si="0"/>
        <v>84</v>
      </c>
      <c r="B95" s="205"/>
      <c r="C95" s="79"/>
      <c r="D95" s="242"/>
      <c r="E95" s="78"/>
      <c r="F95" s="78"/>
      <c r="G95" s="78"/>
      <c r="H95" s="79"/>
      <c r="I95" s="238"/>
      <c r="J95" s="78"/>
      <c r="K95" s="78"/>
      <c r="L95" s="78"/>
      <c r="M95" s="78"/>
      <c r="N95" s="78"/>
      <c r="O95" s="78"/>
      <c r="P95" s="79"/>
      <c r="Q95" s="239"/>
      <c r="R95" s="78"/>
      <c r="S95" s="78"/>
      <c r="T95" s="78"/>
      <c r="U95" s="78"/>
      <c r="V95" s="78"/>
      <c r="W95" s="78"/>
      <c r="X95" s="79"/>
      <c r="Y95" s="243"/>
      <c r="Z95" s="79"/>
      <c r="AA95" s="239"/>
      <c r="AB95" s="78"/>
      <c r="AC95" s="78"/>
      <c r="AD95" s="79"/>
      <c r="AE95" s="238"/>
      <c r="AF95" s="78"/>
      <c r="AG95" s="79"/>
      <c r="AH95" s="238"/>
      <c r="AI95" s="78"/>
      <c r="AJ95" s="79"/>
      <c r="AK95" s="238"/>
      <c r="AL95" s="78"/>
      <c r="AM95" s="78"/>
      <c r="AN95" s="79"/>
      <c r="AO95" s="239"/>
      <c r="AP95" s="78"/>
      <c r="AQ95" s="78"/>
      <c r="AR95" s="78"/>
      <c r="AS95" s="78"/>
      <c r="AT95" s="78"/>
      <c r="AU95" s="78"/>
      <c r="AV95" s="79"/>
      <c r="AW95" s="240"/>
      <c r="AX95" s="78"/>
      <c r="AY95" s="79"/>
      <c r="AZ95" s="241"/>
      <c r="BA95" s="78"/>
      <c r="BB95" s="78"/>
      <c r="BC95" s="78"/>
      <c r="BD95" s="78"/>
      <c r="BE95" s="78"/>
      <c r="BF95" s="78"/>
      <c r="BG95" s="78"/>
      <c r="BH95" s="78"/>
      <c r="BI95" s="78"/>
      <c r="BJ95" s="78"/>
      <c r="BK95" s="78"/>
      <c r="BL95" s="78"/>
      <c r="BM95" s="78"/>
      <c r="BN95" s="78"/>
      <c r="BO95" s="79"/>
    </row>
    <row r="96" spans="1:67" ht="34.5" customHeight="1" x14ac:dyDescent="0.2">
      <c r="A96" s="45">
        <f t="shared" si="0"/>
        <v>85</v>
      </c>
      <c r="B96" s="205"/>
      <c r="C96" s="79"/>
      <c r="D96" s="242"/>
      <c r="E96" s="78"/>
      <c r="F96" s="78"/>
      <c r="G96" s="78"/>
      <c r="H96" s="79"/>
      <c r="I96" s="238"/>
      <c r="J96" s="78"/>
      <c r="K96" s="78"/>
      <c r="L96" s="78"/>
      <c r="M96" s="78"/>
      <c r="N96" s="78"/>
      <c r="O96" s="78"/>
      <c r="P96" s="79"/>
      <c r="Q96" s="239"/>
      <c r="R96" s="78"/>
      <c r="S96" s="78"/>
      <c r="T96" s="78"/>
      <c r="U96" s="78"/>
      <c r="V96" s="78"/>
      <c r="W96" s="78"/>
      <c r="X96" s="79"/>
      <c r="Y96" s="243"/>
      <c r="Z96" s="79"/>
      <c r="AA96" s="239"/>
      <c r="AB96" s="78"/>
      <c r="AC96" s="78"/>
      <c r="AD96" s="79"/>
      <c r="AE96" s="238"/>
      <c r="AF96" s="78"/>
      <c r="AG96" s="79"/>
      <c r="AH96" s="238"/>
      <c r="AI96" s="78"/>
      <c r="AJ96" s="79"/>
      <c r="AK96" s="238"/>
      <c r="AL96" s="78"/>
      <c r="AM96" s="78"/>
      <c r="AN96" s="79"/>
      <c r="AO96" s="239"/>
      <c r="AP96" s="78"/>
      <c r="AQ96" s="78"/>
      <c r="AR96" s="78"/>
      <c r="AS96" s="78"/>
      <c r="AT96" s="78"/>
      <c r="AU96" s="78"/>
      <c r="AV96" s="79"/>
      <c r="AW96" s="240"/>
      <c r="AX96" s="78"/>
      <c r="AY96" s="79"/>
      <c r="AZ96" s="241"/>
      <c r="BA96" s="78"/>
      <c r="BB96" s="78"/>
      <c r="BC96" s="78"/>
      <c r="BD96" s="78"/>
      <c r="BE96" s="78"/>
      <c r="BF96" s="78"/>
      <c r="BG96" s="78"/>
      <c r="BH96" s="78"/>
      <c r="BI96" s="78"/>
      <c r="BJ96" s="78"/>
      <c r="BK96" s="78"/>
      <c r="BL96" s="78"/>
      <c r="BM96" s="78"/>
      <c r="BN96" s="78"/>
      <c r="BO96" s="79"/>
    </row>
    <row r="97" spans="1:67" ht="34.5" customHeight="1" x14ac:dyDescent="0.2">
      <c r="A97" s="45">
        <f t="shared" si="0"/>
        <v>86</v>
      </c>
      <c r="B97" s="205"/>
      <c r="C97" s="79"/>
      <c r="D97" s="242"/>
      <c r="E97" s="78"/>
      <c r="F97" s="78"/>
      <c r="G97" s="78"/>
      <c r="H97" s="79"/>
      <c r="I97" s="238"/>
      <c r="J97" s="78"/>
      <c r="K97" s="78"/>
      <c r="L97" s="78"/>
      <c r="M97" s="78"/>
      <c r="N97" s="78"/>
      <c r="O97" s="78"/>
      <c r="P97" s="79"/>
      <c r="Q97" s="239"/>
      <c r="R97" s="78"/>
      <c r="S97" s="78"/>
      <c r="T97" s="78"/>
      <c r="U97" s="78"/>
      <c r="V97" s="78"/>
      <c r="W97" s="78"/>
      <c r="X97" s="79"/>
      <c r="Y97" s="243"/>
      <c r="Z97" s="79"/>
      <c r="AA97" s="239"/>
      <c r="AB97" s="78"/>
      <c r="AC97" s="78"/>
      <c r="AD97" s="79"/>
      <c r="AE97" s="238"/>
      <c r="AF97" s="78"/>
      <c r="AG97" s="79"/>
      <c r="AH97" s="238"/>
      <c r="AI97" s="78"/>
      <c r="AJ97" s="79"/>
      <c r="AK97" s="238"/>
      <c r="AL97" s="78"/>
      <c r="AM97" s="78"/>
      <c r="AN97" s="79"/>
      <c r="AO97" s="239"/>
      <c r="AP97" s="78"/>
      <c r="AQ97" s="78"/>
      <c r="AR97" s="78"/>
      <c r="AS97" s="78"/>
      <c r="AT97" s="78"/>
      <c r="AU97" s="78"/>
      <c r="AV97" s="79"/>
      <c r="AW97" s="240"/>
      <c r="AX97" s="78"/>
      <c r="AY97" s="79"/>
      <c r="AZ97" s="241"/>
      <c r="BA97" s="78"/>
      <c r="BB97" s="78"/>
      <c r="BC97" s="78"/>
      <c r="BD97" s="78"/>
      <c r="BE97" s="78"/>
      <c r="BF97" s="78"/>
      <c r="BG97" s="78"/>
      <c r="BH97" s="78"/>
      <c r="BI97" s="78"/>
      <c r="BJ97" s="78"/>
      <c r="BK97" s="78"/>
      <c r="BL97" s="78"/>
      <c r="BM97" s="78"/>
      <c r="BN97" s="78"/>
      <c r="BO97" s="79"/>
    </row>
    <row r="98" spans="1:67" ht="34.5" customHeight="1" x14ac:dyDescent="0.2">
      <c r="A98" s="45">
        <f t="shared" si="0"/>
        <v>87</v>
      </c>
      <c r="B98" s="205"/>
      <c r="C98" s="79"/>
      <c r="D98" s="242"/>
      <c r="E98" s="78"/>
      <c r="F98" s="78"/>
      <c r="G98" s="78"/>
      <c r="H98" s="79"/>
      <c r="I98" s="238"/>
      <c r="J98" s="78"/>
      <c r="K98" s="78"/>
      <c r="L98" s="78"/>
      <c r="M98" s="78"/>
      <c r="N98" s="78"/>
      <c r="O98" s="78"/>
      <c r="P98" s="79"/>
      <c r="Q98" s="239"/>
      <c r="R98" s="78"/>
      <c r="S98" s="78"/>
      <c r="T98" s="78"/>
      <c r="U98" s="78"/>
      <c r="V98" s="78"/>
      <c r="W98" s="78"/>
      <c r="X98" s="79"/>
      <c r="Y98" s="243"/>
      <c r="Z98" s="79"/>
      <c r="AA98" s="239"/>
      <c r="AB98" s="78"/>
      <c r="AC98" s="78"/>
      <c r="AD98" s="79"/>
      <c r="AE98" s="238"/>
      <c r="AF98" s="78"/>
      <c r="AG98" s="79"/>
      <c r="AH98" s="238"/>
      <c r="AI98" s="78"/>
      <c r="AJ98" s="79"/>
      <c r="AK98" s="238"/>
      <c r="AL98" s="78"/>
      <c r="AM98" s="78"/>
      <c r="AN98" s="79"/>
      <c r="AO98" s="239"/>
      <c r="AP98" s="78"/>
      <c r="AQ98" s="78"/>
      <c r="AR98" s="78"/>
      <c r="AS98" s="78"/>
      <c r="AT98" s="78"/>
      <c r="AU98" s="78"/>
      <c r="AV98" s="79"/>
      <c r="AW98" s="240"/>
      <c r="AX98" s="78"/>
      <c r="AY98" s="79"/>
      <c r="AZ98" s="241"/>
      <c r="BA98" s="78"/>
      <c r="BB98" s="78"/>
      <c r="BC98" s="78"/>
      <c r="BD98" s="78"/>
      <c r="BE98" s="78"/>
      <c r="BF98" s="78"/>
      <c r="BG98" s="78"/>
      <c r="BH98" s="78"/>
      <c r="BI98" s="78"/>
      <c r="BJ98" s="78"/>
      <c r="BK98" s="78"/>
      <c r="BL98" s="78"/>
      <c r="BM98" s="78"/>
      <c r="BN98" s="78"/>
      <c r="BO98" s="79"/>
    </row>
    <row r="99" spans="1:67" ht="34.5" customHeight="1" x14ac:dyDescent="0.2">
      <c r="A99" s="45">
        <f t="shared" si="0"/>
        <v>88</v>
      </c>
      <c r="B99" s="205"/>
      <c r="C99" s="79"/>
      <c r="D99" s="242"/>
      <c r="E99" s="78"/>
      <c r="F99" s="78"/>
      <c r="G99" s="78"/>
      <c r="H99" s="79"/>
      <c r="I99" s="238"/>
      <c r="J99" s="78"/>
      <c r="K99" s="78"/>
      <c r="L99" s="78"/>
      <c r="M99" s="78"/>
      <c r="N99" s="78"/>
      <c r="O99" s="78"/>
      <c r="P99" s="79"/>
      <c r="Q99" s="239"/>
      <c r="R99" s="78"/>
      <c r="S99" s="78"/>
      <c r="T99" s="78"/>
      <c r="U99" s="78"/>
      <c r="V99" s="78"/>
      <c r="W99" s="78"/>
      <c r="X99" s="79"/>
      <c r="Y99" s="243"/>
      <c r="Z99" s="79"/>
      <c r="AA99" s="239"/>
      <c r="AB99" s="78"/>
      <c r="AC99" s="78"/>
      <c r="AD99" s="79"/>
      <c r="AE99" s="238"/>
      <c r="AF99" s="78"/>
      <c r="AG99" s="79"/>
      <c r="AH99" s="238"/>
      <c r="AI99" s="78"/>
      <c r="AJ99" s="79"/>
      <c r="AK99" s="238"/>
      <c r="AL99" s="78"/>
      <c r="AM99" s="78"/>
      <c r="AN99" s="79"/>
      <c r="AO99" s="239"/>
      <c r="AP99" s="78"/>
      <c r="AQ99" s="78"/>
      <c r="AR99" s="78"/>
      <c r="AS99" s="78"/>
      <c r="AT99" s="78"/>
      <c r="AU99" s="78"/>
      <c r="AV99" s="79"/>
      <c r="AW99" s="240"/>
      <c r="AX99" s="78"/>
      <c r="AY99" s="79"/>
      <c r="AZ99" s="241"/>
      <c r="BA99" s="78"/>
      <c r="BB99" s="78"/>
      <c r="BC99" s="78"/>
      <c r="BD99" s="78"/>
      <c r="BE99" s="78"/>
      <c r="BF99" s="78"/>
      <c r="BG99" s="78"/>
      <c r="BH99" s="78"/>
      <c r="BI99" s="78"/>
      <c r="BJ99" s="78"/>
      <c r="BK99" s="78"/>
      <c r="BL99" s="78"/>
      <c r="BM99" s="78"/>
      <c r="BN99" s="78"/>
      <c r="BO99" s="79"/>
    </row>
    <row r="100" spans="1:67" ht="34.5" customHeight="1" x14ac:dyDescent="0.2">
      <c r="A100" s="45">
        <f t="shared" si="0"/>
        <v>89</v>
      </c>
      <c r="B100" s="205"/>
      <c r="C100" s="79"/>
      <c r="D100" s="242"/>
      <c r="E100" s="78"/>
      <c r="F100" s="78"/>
      <c r="G100" s="78"/>
      <c r="H100" s="79"/>
      <c r="I100" s="238"/>
      <c r="J100" s="78"/>
      <c r="K100" s="78"/>
      <c r="L100" s="78"/>
      <c r="M100" s="78"/>
      <c r="N100" s="78"/>
      <c r="O100" s="78"/>
      <c r="P100" s="79"/>
      <c r="Q100" s="239"/>
      <c r="R100" s="78"/>
      <c r="S100" s="78"/>
      <c r="T100" s="78"/>
      <c r="U100" s="78"/>
      <c r="V100" s="78"/>
      <c r="W100" s="78"/>
      <c r="X100" s="79"/>
      <c r="Y100" s="243"/>
      <c r="Z100" s="79"/>
      <c r="AA100" s="239"/>
      <c r="AB100" s="78"/>
      <c r="AC100" s="78"/>
      <c r="AD100" s="79"/>
      <c r="AE100" s="238"/>
      <c r="AF100" s="78"/>
      <c r="AG100" s="79"/>
      <c r="AH100" s="238"/>
      <c r="AI100" s="78"/>
      <c r="AJ100" s="79"/>
      <c r="AK100" s="238"/>
      <c r="AL100" s="78"/>
      <c r="AM100" s="78"/>
      <c r="AN100" s="79"/>
      <c r="AO100" s="239"/>
      <c r="AP100" s="78"/>
      <c r="AQ100" s="78"/>
      <c r="AR100" s="78"/>
      <c r="AS100" s="78"/>
      <c r="AT100" s="78"/>
      <c r="AU100" s="78"/>
      <c r="AV100" s="79"/>
      <c r="AW100" s="240"/>
      <c r="AX100" s="78"/>
      <c r="AY100" s="79"/>
      <c r="AZ100" s="241"/>
      <c r="BA100" s="78"/>
      <c r="BB100" s="78"/>
      <c r="BC100" s="78"/>
      <c r="BD100" s="78"/>
      <c r="BE100" s="78"/>
      <c r="BF100" s="78"/>
      <c r="BG100" s="78"/>
      <c r="BH100" s="78"/>
      <c r="BI100" s="78"/>
      <c r="BJ100" s="78"/>
      <c r="BK100" s="78"/>
      <c r="BL100" s="78"/>
      <c r="BM100" s="78"/>
      <c r="BN100" s="78"/>
      <c r="BO100" s="79"/>
    </row>
    <row r="101" spans="1:67" ht="34.5" customHeight="1" x14ac:dyDescent="0.2">
      <c r="A101" s="45">
        <f t="shared" si="0"/>
        <v>90</v>
      </c>
      <c r="B101" s="205"/>
      <c r="C101" s="79"/>
      <c r="D101" s="242"/>
      <c r="E101" s="78"/>
      <c r="F101" s="78"/>
      <c r="G101" s="78"/>
      <c r="H101" s="79"/>
      <c r="I101" s="238"/>
      <c r="J101" s="78"/>
      <c r="K101" s="78"/>
      <c r="L101" s="78"/>
      <c r="M101" s="78"/>
      <c r="N101" s="78"/>
      <c r="O101" s="78"/>
      <c r="P101" s="79"/>
      <c r="Q101" s="239"/>
      <c r="R101" s="78"/>
      <c r="S101" s="78"/>
      <c r="T101" s="78"/>
      <c r="U101" s="78"/>
      <c r="V101" s="78"/>
      <c r="W101" s="78"/>
      <c r="X101" s="79"/>
      <c r="Y101" s="243"/>
      <c r="Z101" s="79"/>
      <c r="AA101" s="239"/>
      <c r="AB101" s="78"/>
      <c r="AC101" s="78"/>
      <c r="AD101" s="79"/>
      <c r="AE101" s="238"/>
      <c r="AF101" s="78"/>
      <c r="AG101" s="79"/>
      <c r="AH101" s="238"/>
      <c r="AI101" s="78"/>
      <c r="AJ101" s="79"/>
      <c r="AK101" s="238"/>
      <c r="AL101" s="78"/>
      <c r="AM101" s="78"/>
      <c r="AN101" s="79"/>
      <c r="AO101" s="239"/>
      <c r="AP101" s="78"/>
      <c r="AQ101" s="78"/>
      <c r="AR101" s="78"/>
      <c r="AS101" s="78"/>
      <c r="AT101" s="78"/>
      <c r="AU101" s="78"/>
      <c r="AV101" s="79"/>
      <c r="AW101" s="240"/>
      <c r="AX101" s="78"/>
      <c r="AY101" s="79"/>
      <c r="AZ101" s="241"/>
      <c r="BA101" s="78"/>
      <c r="BB101" s="78"/>
      <c r="BC101" s="78"/>
      <c r="BD101" s="78"/>
      <c r="BE101" s="78"/>
      <c r="BF101" s="78"/>
      <c r="BG101" s="78"/>
      <c r="BH101" s="78"/>
      <c r="BI101" s="78"/>
      <c r="BJ101" s="78"/>
      <c r="BK101" s="78"/>
      <c r="BL101" s="78"/>
      <c r="BM101" s="78"/>
      <c r="BN101" s="78"/>
      <c r="BO101" s="79"/>
    </row>
    <row r="102" spans="1:67" ht="34.5" customHeight="1" x14ac:dyDescent="0.2">
      <c r="A102" s="14">
        <f t="shared" si="0"/>
        <v>91</v>
      </c>
      <c r="B102" s="205"/>
      <c r="C102" s="79"/>
      <c r="D102" s="242"/>
      <c r="E102" s="78"/>
      <c r="F102" s="78"/>
      <c r="G102" s="78"/>
      <c r="H102" s="79"/>
      <c r="I102" s="238"/>
      <c r="J102" s="78"/>
      <c r="K102" s="78"/>
      <c r="L102" s="78"/>
      <c r="M102" s="78"/>
      <c r="N102" s="78"/>
      <c r="O102" s="78"/>
      <c r="P102" s="79"/>
      <c r="Q102" s="239"/>
      <c r="R102" s="78"/>
      <c r="S102" s="78"/>
      <c r="T102" s="78"/>
      <c r="U102" s="78"/>
      <c r="V102" s="78"/>
      <c r="W102" s="78"/>
      <c r="X102" s="79"/>
      <c r="Y102" s="243"/>
      <c r="Z102" s="79"/>
      <c r="AA102" s="239"/>
      <c r="AB102" s="78"/>
      <c r="AC102" s="78"/>
      <c r="AD102" s="79"/>
      <c r="AE102" s="238"/>
      <c r="AF102" s="78"/>
      <c r="AG102" s="79"/>
      <c r="AH102" s="238"/>
      <c r="AI102" s="78"/>
      <c r="AJ102" s="79"/>
      <c r="AK102" s="238"/>
      <c r="AL102" s="78"/>
      <c r="AM102" s="78"/>
      <c r="AN102" s="79"/>
      <c r="AO102" s="239"/>
      <c r="AP102" s="78"/>
      <c r="AQ102" s="78"/>
      <c r="AR102" s="78"/>
      <c r="AS102" s="78"/>
      <c r="AT102" s="78"/>
      <c r="AU102" s="78"/>
      <c r="AV102" s="79"/>
      <c r="AW102" s="240"/>
      <c r="AX102" s="78"/>
      <c r="AY102" s="79"/>
      <c r="AZ102" s="241"/>
      <c r="BA102" s="78"/>
      <c r="BB102" s="78"/>
      <c r="BC102" s="78"/>
      <c r="BD102" s="78"/>
      <c r="BE102" s="78"/>
      <c r="BF102" s="78"/>
      <c r="BG102" s="78"/>
      <c r="BH102" s="78"/>
      <c r="BI102" s="78"/>
      <c r="BJ102" s="78"/>
      <c r="BK102" s="78"/>
      <c r="BL102" s="78"/>
      <c r="BM102" s="78"/>
      <c r="BN102" s="78"/>
      <c r="BO102" s="79"/>
    </row>
    <row r="103" spans="1:67" ht="34.5" customHeight="1" x14ac:dyDescent="0.2">
      <c r="A103" s="45">
        <f t="shared" si="0"/>
        <v>92</v>
      </c>
      <c r="B103" s="205"/>
      <c r="C103" s="79"/>
      <c r="D103" s="242"/>
      <c r="E103" s="78"/>
      <c r="F103" s="78"/>
      <c r="G103" s="78"/>
      <c r="H103" s="79"/>
      <c r="I103" s="238"/>
      <c r="J103" s="78"/>
      <c r="K103" s="78"/>
      <c r="L103" s="78"/>
      <c r="M103" s="78"/>
      <c r="N103" s="78"/>
      <c r="O103" s="78"/>
      <c r="P103" s="79"/>
      <c r="Q103" s="239"/>
      <c r="R103" s="78"/>
      <c r="S103" s="78"/>
      <c r="T103" s="78"/>
      <c r="U103" s="78"/>
      <c r="V103" s="78"/>
      <c r="W103" s="78"/>
      <c r="X103" s="79"/>
      <c r="Y103" s="243"/>
      <c r="Z103" s="79"/>
      <c r="AA103" s="239"/>
      <c r="AB103" s="78"/>
      <c r="AC103" s="78"/>
      <c r="AD103" s="79"/>
      <c r="AE103" s="238"/>
      <c r="AF103" s="78"/>
      <c r="AG103" s="79"/>
      <c r="AH103" s="238"/>
      <c r="AI103" s="78"/>
      <c r="AJ103" s="79"/>
      <c r="AK103" s="238"/>
      <c r="AL103" s="78"/>
      <c r="AM103" s="78"/>
      <c r="AN103" s="79"/>
      <c r="AO103" s="239"/>
      <c r="AP103" s="78"/>
      <c r="AQ103" s="78"/>
      <c r="AR103" s="78"/>
      <c r="AS103" s="78"/>
      <c r="AT103" s="78"/>
      <c r="AU103" s="78"/>
      <c r="AV103" s="79"/>
      <c r="AW103" s="240"/>
      <c r="AX103" s="78"/>
      <c r="AY103" s="79"/>
      <c r="AZ103" s="241"/>
      <c r="BA103" s="78"/>
      <c r="BB103" s="78"/>
      <c r="BC103" s="78"/>
      <c r="BD103" s="78"/>
      <c r="BE103" s="78"/>
      <c r="BF103" s="78"/>
      <c r="BG103" s="78"/>
      <c r="BH103" s="78"/>
      <c r="BI103" s="78"/>
      <c r="BJ103" s="78"/>
      <c r="BK103" s="78"/>
      <c r="BL103" s="78"/>
      <c r="BM103" s="78"/>
      <c r="BN103" s="78"/>
      <c r="BO103" s="79"/>
    </row>
    <row r="104" spans="1:67" ht="34.5" customHeight="1" x14ac:dyDescent="0.2">
      <c r="A104" s="45">
        <f t="shared" si="0"/>
        <v>93</v>
      </c>
      <c r="B104" s="205"/>
      <c r="C104" s="79"/>
      <c r="D104" s="242"/>
      <c r="E104" s="78"/>
      <c r="F104" s="78"/>
      <c r="G104" s="78"/>
      <c r="H104" s="79"/>
      <c r="I104" s="238"/>
      <c r="J104" s="78"/>
      <c r="K104" s="78"/>
      <c r="L104" s="78"/>
      <c r="M104" s="78"/>
      <c r="N104" s="78"/>
      <c r="O104" s="78"/>
      <c r="P104" s="79"/>
      <c r="Q104" s="239"/>
      <c r="R104" s="78"/>
      <c r="S104" s="78"/>
      <c r="T104" s="78"/>
      <c r="U104" s="78"/>
      <c r="V104" s="78"/>
      <c r="W104" s="78"/>
      <c r="X104" s="79"/>
      <c r="Y104" s="243"/>
      <c r="Z104" s="79"/>
      <c r="AA104" s="239"/>
      <c r="AB104" s="78"/>
      <c r="AC104" s="78"/>
      <c r="AD104" s="79"/>
      <c r="AE104" s="238"/>
      <c r="AF104" s="78"/>
      <c r="AG104" s="79"/>
      <c r="AH104" s="238"/>
      <c r="AI104" s="78"/>
      <c r="AJ104" s="79"/>
      <c r="AK104" s="238"/>
      <c r="AL104" s="78"/>
      <c r="AM104" s="78"/>
      <c r="AN104" s="79"/>
      <c r="AO104" s="239"/>
      <c r="AP104" s="78"/>
      <c r="AQ104" s="78"/>
      <c r="AR104" s="78"/>
      <c r="AS104" s="78"/>
      <c r="AT104" s="78"/>
      <c r="AU104" s="78"/>
      <c r="AV104" s="79"/>
      <c r="AW104" s="240"/>
      <c r="AX104" s="78"/>
      <c r="AY104" s="79"/>
      <c r="AZ104" s="241"/>
      <c r="BA104" s="78"/>
      <c r="BB104" s="78"/>
      <c r="BC104" s="78"/>
      <c r="BD104" s="78"/>
      <c r="BE104" s="78"/>
      <c r="BF104" s="78"/>
      <c r="BG104" s="78"/>
      <c r="BH104" s="78"/>
      <c r="BI104" s="78"/>
      <c r="BJ104" s="78"/>
      <c r="BK104" s="78"/>
      <c r="BL104" s="78"/>
      <c r="BM104" s="78"/>
      <c r="BN104" s="78"/>
      <c r="BO104" s="79"/>
    </row>
    <row r="105" spans="1:67" ht="34.5" customHeight="1" x14ac:dyDescent="0.2">
      <c r="A105" s="45">
        <f t="shared" si="0"/>
        <v>94</v>
      </c>
      <c r="B105" s="205"/>
      <c r="C105" s="79"/>
      <c r="D105" s="242"/>
      <c r="E105" s="78"/>
      <c r="F105" s="78"/>
      <c r="G105" s="78"/>
      <c r="H105" s="79"/>
      <c r="I105" s="238"/>
      <c r="J105" s="78"/>
      <c r="K105" s="78"/>
      <c r="L105" s="78"/>
      <c r="M105" s="78"/>
      <c r="N105" s="78"/>
      <c r="O105" s="78"/>
      <c r="P105" s="79"/>
      <c r="Q105" s="239"/>
      <c r="R105" s="78"/>
      <c r="S105" s="78"/>
      <c r="T105" s="78"/>
      <c r="U105" s="78"/>
      <c r="V105" s="78"/>
      <c r="W105" s="78"/>
      <c r="X105" s="79"/>
      <c r="Y105" s="243"/>
      <c r="Z105" s="79"/>
      <c r="AA105" s="239"/>
      <c r="AB105" s="78"/>
      <c r="AC105" s="78"/>
      <c r="AD105" s="79"/>
      <c r="AE105" s="238"/>
      <c r="AF105" s="78"/>
      <c r="AG105" s="79"/>
      <c r="AH105" s="238"/>
      <c r="AI105" s="78"/>
      <c r="AJ105" s="79"/>
      <c r="AK105" s="238"/>
      <c r="AL105" s="78"/>
      <c r="AM105" s="78"/>
      <c r="AN105" s="79"/>
      <c r="AO105" s="239"/>
      <c r="AP105" s="78"/>
      <c r="AQ105" s="78"/>
      <c r="AR105" s="78"/>
      <c r="AS105" s="78"/>
      <c r="AT105" s="78"/>
      <c r="AU105" s="78"/>
      <c r="AV105" s="79"/>
      <c r="AW105" s="240"/>
      <c r="AX105" s="78"/>
      <c r="AY105" s="79"/>
      <c r="AZ105" s="241"/>
      <c r="BA105" s="78"/>
      <c r="BB105" s="78"/>
      <c r="BC105" s="78"/>
      <c r="BD105" s="78"/>
      <c r="BE105" s="78"/>
      <c r="BF105" s="78"/>
      <c r="BG105" s="78"/>
      <c r="BH105" s="78"/>
      <c r="BI105" s="78"/>
      <c r="BJ105" s="78"/>
      <c r="BK105" s="78"/>
      <c r="BL105" s="78"/>
      <c r="BM105" s="78"/>
      <c r="BN105" s="78"/>
      <c r="BO105" s="79"/>
    </row>
    <row r="106" spans="1:67" ht="34.5" customHeight="1" x14ac:dyDescent="0.2">
      <c r="A106" s="45">
        <f t="shared" si="0"/>
        <v>95</v>
      </c>
      <c r="B106" s="205"/>
      <c r="C106" s="79"/>
      <c r="D106" s="242"/>
      <c r="E106" s="78"/>
      <c r="F106" s="78"/>
      <c r="G106" s="78"/>
      <c r="H106" s="79"/>
      <c r="I106" s="238"/>
      <c r="J106" s="78"/>
      <c r="K106" s="78"/>
      <c r="L106" s="78"/>
      <c r="M106" s="78"/>
      <c r="N106" s="78"/>
      <c r="O106" s="78"/>
      <c r="P106" s="79"/>
      <c r="Q106" s="239"/>
      <c r="R106" s="78"/>
      <c r="S106" s="78"/>
      <c r="T106" s="78"/>
      <c r="U106" s="78"/>
      <c r="V106" s="78"/>
      <c r="W106" s="78"/>
      <c r="X106" s="79"/>
      <c r="Y106" s="243"/>
      <c r="Z106" s="79"/>
      <c r="AA106" s="239"/>
      <c r="AB106" s="78"/>
      <c r="AC106" s="78"/>
      <c r="AD106" s="79"/>
      <c r="AE106" s="238"/>
      <c r="AF106" s="78"/>
      <c r="AG106" s="79"/>
      <c r="AH106" s="238"/>
      <c r="AI106" s="78"/>
      <c r="AJ106" s="79"/>
      <c r="AK106" s="238"/>
      <c r="AL106" s="78"/>
      <c r="AM106" s="78"/>
      <c r="AN106" s="79"/>
      <c r="AO106" s="239"/>
      <c r="AP106" s="78"/>
      <c r="AQ106" s="78"/>
      <c r="AR106" s="78"/>
      <c r="AS106" s="78"/>
      <c r="AT106" s="78"/>
      <c r="AU106" s="78"/>
      <c r="AV106" s="79"/>
      <c r="AW106" s="240"/>
      <c r="AX106" s="78"/>
      <c r="AY106" s="79"/>
      <c r="AZ106" s="241"/>
      <c r="BA106" s="78"/>
      <c r="BB106" s="78"/>
      <c r="BC106" s="78"/>
      <c r="BD106" s="78"/>
      <c r="BE106" s="78"/>
      <c r="BF106" s="78"/>
      <c r="BG106" s="78"/>
      <c r="BH106" s="78"/>
      <c r="BI106" s="78"/>
      <c r="BJ106" s="78"/>
      <c r="BK106" s="78"/>
      <c r="BL106" s="78"/>
      <c r="BM106" s="78"/>
      <c r="BN106" s="78"/>
      <c r="BO106" s="79"/>
    </row>
    <row r="107" spans="1:67" ht="34.5" customHeight="1" x14ac:dyDescent="0.2">
      <c r="A107" s="45">
        <f t="shared" si="0"/>
        <v>96</v>
      </c>
      <c r="B107" s="205"/>
      <c r="C107" s="79"/>
      <c r="D107" s="242"/>
      <c r="E107" s="78"/>
      <c r="F107" s="78"/>
      <c r="G107" s="78"/>
      <c r="H107" s="79"/>
      <c r="I107" s="238"/>
      <c r="J107" s="78"/>
      <c r="K107" s="78"/>
      <c r="L107" s="78"/>
      <c r="M107" s="78"/>
      <c r="N107" s="78"/>
      <c r="O107" s="78"/>
      <c r="P107" s="79"/>
      <c r="Q107" s="239"/>
      <c r="R107" s="78"/>
      <c r="S107" s="78"/>
      <c r="T107" s="78"/>
      <c r="U107" s="78"/>
      <c r="V107" s="78"/>
      <c r="W107" s="78"/>
      <c r="X107" s="79"/>
      <c r="Y107" s="243"/>
      <c r="Z107" s="79"/>
      <c r="AA107" s="239"/>
      <c r="AB107" s="78"/>
      <c r="AC107" s="78"/>
      <c r="AD107" s="79"/>
      <c r="AE107" s="238"/>
      <c r="AF107" s="78"/>
      <c r="AG107" s="79"/>
      <c r="AH107" s="238"/>
      <c r="AI107" s="78"/>
      <c r="AJ107" s="79"/>
      <c r="AK107" s="238"/>
      <c r="AL107" s="78"/>
      <c r="AM107" s="78"/>
      <c r="AN107" s="79"/>
      <c r="AO107" s="239"/>
      <c r="AP107" s="78"/>
      <c r="AQ107" s="78"/>
      <c r="AR107" s="78"/>
      <c r="AS107" s="78"/>
      <c r="AT107" s="78"/>
      <c r="AU107" s="78"/>
      <c r="AV107" s="79"/>
      <c r="AW107" s="240"/>
      <c r="AX107" s="78"/>
      <c r="AY107" s="79"/>
      <c r="AZ107" s="241"/>
      <c r="BA107" s="78"/>
      <c r="BB107" s="78"/>
      <c r="BC107" s="78"/>
      <c r="BD107" s="78"/>
      <c r="BE107" s="78"/>
      <c r="BF107" s="78"/>
      <c r="BG107" s="78"/>
      <c r="BH107" s="78"/>
      <c r="BI107" s="78"/>
      <c r="BJ107" s="78"/>
      <c r="BK107" s="78"/>
      <c r="BL107" s="78"/>
      <c r="BM107" s="78"/>
      <c r="BN107" s="78"/>
      <c r="BO107" s="79"/>
    </row>
    <row r="108" spans="1:67" ht="34.5" customHeight="1" x14ac:dyDescent="0.2">
      <c r="A108" s="45">
        <f t="shared" si="0"/>
        <v>97</v>
      </c>
      <c r="B108" s="205"/>
      <c r="C108" s="79"/>
      <c r="D108" s="242"/>
      <c r="E108" s="78"/>
      <c r="F108" s="78"/>
      <c r="G108" s="78"/>
      <c r="H108" s="79"/>
      <c r="I108" s="238"/>
      <c r="J108" s="78"/>
      <c r="K108" s="78"/>
      <c r="L108" s="78"/>
      <c r="M108" s="78"/>
      <c r="N108" s="78"/>
      <c r="O108" s="78"/>
      <c r="P108" s="79"/>
      <c r="Q108" s="239"/>
      <c r="R108" s="78"/>
      <c r="S108" s="78"/>
      <c r="T108" s="78"/>
      <c r="U108" s="78"/>
      <c r="V108" s="78"/>
      <c r="W108" s="78"/>
      <c r="X108" s="79"/>
      <c r="Y108" s="243"/>
      <c r="Z108" s="79"/>
      <c r="AA108" s="239"/>
      <c r="AB108" s="78"/>
      <c r="AC108" s="78"/>
      <c r="AD108" s="79"/>
      <c r="AE108" s="238"/>
      <c r="AF108" s="78"/>
      <c r="AG108" s="79"/>
      <c r="AH108" s="238"/>
      <c r="AI108" s="78"/>
      <c r="AJ108" s="79"/>
      <c r="AK108" s="238"/>
      <c r="AL108" s="78"/>
      <c r="AM108" s="78"/>
      <c r="AN108" s="79"/>
      <c r="AO108" s="239"/>
      <c r="AP108" s="78"/>
      <c r="AQ108" s="78"/>
      <c r="AR108" s="78"/>
      <c r="AS108" s="78"/>
      <c r="AT108" s="78"/>
      <c r="AU108" s="78"/>
      <c r="AV108" s="79"/>
      <c r="AW108" s="240"/>
      <c r="AX108" s="78"/>
      <c r="AY108" s="79"/>
      <c r="AZ108" s="241"/>
      <c r="BA108" s="78"/>
      <c r="BB108" s="78"/>
      <c r="BC108" s="78"/>
      <c r="BD108" s="78"/>
      <c r="BE108" s="78"/>
      <c r="BF108" s="78"/>
      <c r="BG108" s="78"/>
      <c r="BH108" s="78"/>
      <c r="BI108" s="78"/>
      <c r="BJ108" s="78"/>
      <c r="BK108" s="78"/>
      <c r="BL108" s="78"/>
      <c r="BM108" s="78"/>
      <c r="BN108" s="78"/>
      <c r="BO108" s="79"/>
    </row>
    <row r="109" spans="1:67" ht="34.5" customHeight="1" x14ac:dyDescent="0.2">
      <c r="A109" s="45">
        <f t="shared" si="0"/>
        <v>98</v>
      </c>
      <c r="B109" s="205"/>
      <c r="C109" s="79"/>
      <c r="D109" s="242"/>
      <c r="E109" s="78"/>
      <c r="F109" s="78"/>
      <c r="G109" s="78"/>
      <c r="H109" s="79"/>
      <c r="I109" s="238"/>
      <c r="J109" s="78"/>
      <c r="K109" s="78"/>
      <c r="L109" s="78"/>
      <c r="M109" s="78"/>
      <c r="N109" s="78"/>
      <c r="O109" s="78"/>
      <c r="P109" s="79"/>
      <c r="Q109" s="239"/>
      <c r="R109" s="78"/>
      <c r="S109" s="78"/>
      <c r="T109" s="78"/>
      <c r="U109" s="78"/>
      <c r="V109" s="78"/>
      <c r="W109" s="78"/>
      <c r="X109" s="79"/>
      <c r="Y109" s="243"/>
      <c r="Z109" s="79"/>
      <c r="AA109" s="239"/>
      <c r="AB109" s="78"/>
      <c r="AC109" s="78"/>
      <c r="AD109" s="79"/>
      <c r="AE109" s="238"/>
      <c r="AF109" s="78"/>
      <c r="AG109" s="79"/>
      <c r="AH109" s="238"/>
      <c r="AI109" s="78"/>
      <c r="AJ109" s="79"/>
      <c r="AK109" s="238"/>
      <c r="AL109" s="78"/>
      <c r="AM109" s="78"/>
      <c r="AN109" s="79"/>
      <c r="AO109" s="239"/>
      <c r="AP109" s="78"/>
      <c r="AQ109" s="78"/>
      <c r="AR109" s="78"/>
      <c r="AS109" s="78"/>
      <c r="AT109" s="78"/>
      <c r="AU109" s="78"/>
      <c r="AV109" s="79"/>
      <c r="AW109" s="240"/>
      <c r="AX109" s="78"/>
      <c r="AY109" s="79"/>
      <c r="AZ109" s="241"/>
      <c r="BA109" s="78"/>
      <c r="BB109" s="78"/>
      <c r="BC109" s="78"/>
      <c r="BD109" s="78"/>
      <c r="BE109" s="78"/>
      <c r="BF109" s="78"/>
      <c r="BG109" s="78"/>
      <c r="BH109" s="78"/>
      <c r="BI109" s="78"/>
      <c r="BJ109" s="78"/>
      <c r="BK109" s="78"/>
      <c r="BL109" s="78"/>
      <c r="BM109" s="78"/>
      <c r="BN109" s="78"/>
      <c r="BO109" s="79"/>
    </row>
    <row r="110" spans="1:67" ht="34.5" customHeight="1" x14ac:dyDescent="0.2">
      <c r="A110" s="45">
        <f t="shared" si="0"/>
        <v>99</v>
      </c>
      <c r="B110" s="205"/>
      <c r="C110" s="79"/>
      <c r="D110" s="242"/>
      <c r="E110" s="78"/>
      <c r="F110" s="78"/>
      <c r="G110" s="78"/>
      <c r="H110" s="79"/>
      <c r="I110" s="238"/>
      <c r="J110" s="78"/>
      <c r="K110" s="78"/>
      <c r="L110" s="78"/>
      <c r="M110" s="78"/>
      <c r="N110" s="78"/>
      <c r="O110" s="78"/>
      <c r="P110" s="79"/>
      <c r="Q110" s="239"/>
      <c r="R110" s="78"/>
      <c r="S110" s="78"/>
      <c r="T110" s="78"/>
      <c r="U110" s="78"/>
      <c r="V110" s="78"/>
      <c r="W110" s="78"/>
      <c r="X110" s="79"/>
      <c r="Y110" s="243"/>
      <c r="Z110" s="79"/>
      <c r="AA110" s="239"/>
      <c r="AB110" s="78"/>
      <c r="AC110" s="78"/>
      <c r="AD110" s="79"/>
      <c r="AE110" s="238"/>
      <c r="AF110" s="78"/>
      <c r="AG110" s="79"/>
      <c r="AH110" s="238"/>
      <c r="AI110" s="78"/>
      <c r="AJ110" s="79"/>
      <c r="AK110" s="238"/>
      <c r="AL110" s="78"/>
      <c r="AM110" s="78"/>
      <c r="AN110" s="79"/>
      <c r="AO110" s="239"/>
      <c r="AP110" s="78"/>
      <c r="AQ110" s="78"/>
      <c r="AR110" s="78"/>
      <c r="AS110" s="78"/>
      <c r="AT110" s="78"/>
      <c r="AU110" s="78"/>
      <c r="AV110" s="79"/>
      <c r="AW110" s="240"/>
      <c r="AX110" s="78"/>
      <c r="AY110" s="79"/>
      <c r="AZ110" s="241"/>
      <c r="BA110" s="78"/>
      <c r="BB110" s="78"/>
      <c r="BC110" s="78"/>
      <c r="BD110" s="78"/>
      <c r="BE110" s="78"/>
      <c r="BF110" s="78"/>
      <c r="BG110" s="78"/>
      <c r="BH110" s="78"/>
      <c r="BI110" s="78"/>
      <c r="BJ110" s="78"/>
      <c r="BK110" s="78"/>
      <c r="BL110" s="78"/>
      <c r="BM110" s="78"/>
      <c r="BN110" s="78"/>
      <c r="BO110" s="79"/>
    </row>
    <row r="111" spans="1:67" ht="34.5" customHeight="1" x14ac:dyDescent="0.2">
      <c r="A111" s="45">
        <f t="shared" si="0"/>
        <v>100</v>
      </c>
      <c r="B111" s="205"/>
      <c r="C111" s="79"/>
      <c r="D111" s="242"/>
      <c r="E111" s="78"/>
      <c r="F111" s="78"/>
      <c r="G111" s="78"/>
      <c r="H111" s="79"/>
      <c r="I111" s="238"/>
      <c r="J111" s="78"/>
      <c r="K111" s="78"/>
      <c r="L111" s="78"/>
      <c r="M111" s="78"/>
      <c r="N111" s="78"/>
      <c r="O111" s="78"/>
      <c r="P111" s="79"/>
      <c r="Q111" s="239"/>
      <c r="R111" s="78"/>
      <c r="S111" s="78"/>
      <c r="T111" s="78"/>
      <c r="U111" s="78"/>
      <c r="V111" s="78"/>
      <c r="W111" s="78"/>
      <c r="X111" s="79"/>
      <c r="Y111" s="243"/>
      <c r="Z111" s="79"/>
      <c r="AA111" s="239"/>
      <c r="AB111" s="78"/>
      <c r="AC111" s="78"/>
      <c r="AD111" s="79"/>
      <c r="AE111" s="238"/>
      <c r="AF111" s="78"/>
      <c r="AG111" s="79"/>
      <c r="AH111" s="238"/>
      <c r="AI111" s="78"/>
      <c r="AJ111" s="79"/>
      <c r="AK111" s="238"/>
      <c r="AL111" s="78"/>
      <c r="AM111" s="78"/>
      <c r="AN111" s="79"/>
      <c r="AO111" s="239"/>
      <c r="AP111" s="78"/>
      <c r="AQ111" s="78"/>
      <c r="AR111" s="78"/>
      <c r="AS111" s="78"/>
      <c r="AT111" s="78"/>
      <c r="AU111" s="78"/>
      <c r="AV111" s="79"/>
      <c r="AW111" s="240"/>
      <c r="AX111" s="78"/>
      <c r="AY111" s="79"/>
      <c r="AZ111" s="241"/>
      <c r="BA111" s="78"/>
      <c r="BB111" s="78"/>
      <c r="BC111" s="78"/>
      <c r="BD111" s="78"/>
      <c r="BE111" s="78"/>
      <c r="BF111" s="78"/>
      <c r="BG111" s="78"/>
      <c r="BH111" s="78"/>
      <c r="BI111" s="78"/>
      <c r="BJ111" s="78"/>
      <c r="BK111" s="78"/>
      <c r="BL111" s="78"/>
      <c r="BM111" s="78"/>
      <c r="BN111" s="78"/>
      <c r="BO111" s="79"/>
    </row>
    <row r="112" spans="1:67" ht="34.5" customHeight="1" x14ac:dyDescent="0.2">
      <c r="A112" s="14">
        <f t="shared" si="0"/>
        <v>101</v>
      </c>
      <c r="B112" s="205"/>
      <c r="C112" s="79"/>
      <c r="D112" s="242"/>
      <c r="E112" s="78"/>
      <c r="F112" s="78"/>
      <c r="G112" s="78"/>
      <c r="H112" s="79"/>
      <c r="I112" s="238"/>
      <c r="J112" s="78"/>
      <c r="K112" s="78"/>
      <c r="L112" s="78"/>
      <c r="M112" s="78"/>
      <c r="N112" s="78"/>
      <c r="O112" s="78"/>
      <c r="P112" s="79"/>
      <c r="Q112" s="239"/>
      <c r="R112" s="78"/>
      <c r="S112" s="78"/>
      <c r="T112" s="78"/>
      <c r="U112" s="78"/>
      <c r="V112" s="78"/>
      <c r="W112" s="78"/>
      <c r="X112" s="79"/>
      <c r="Y112" s="243"/>
      <c r="Z112" s="79"/>
      <c r="AA112" s="239"/>
      <c r="AB112" s="78"/>
      <c r="AC112" s="78"/>
      <c r="AD112" s="79"/>
      <c r="AE112" s="238"/>
      <c r="AF112" s="78"/>
      <c r="AG112" s="79"/>
      <c r="AH112" s="238"/>
      <c r="AI112" s="78"/>
      <c r="AJ112" s="79"/>
      <c r="AK112" s="238"/>
      <c r="AL112" s="78"/>
      <c r="AM112" s="78"/>
      <c r="AN112" s="79"/>
      <c r="AO112" s="239"/>
      <c r="AP112" s="78"/>
      <c r="AQ112" s="78"/>
      <c r="AR112" s="78"/>
      <c r="AS112" s="78"/>
      <c r="AT112" s="78"/>
      <c r="AU112" s="78"/>
      <c r="AV112" s="79"/>
      <c r="AW112" s="240"/>
      <c r="AX112" s="78"/>
      <c r="AY112" s="79"/>
      <c r="AZ112" s="241"/>
      <c r="BA112" s="78"/>
      <c r="BB112" s="78"/>
      <c r="BC112" s="78"/>
      <c r="BD112" s="78"/>
      <c r="BE112" s="78"/>
      <c r="BF112" s="78"/>
      <c r="BG112" s="78"/>
      <c r="BH112" s="78"/>
      <c r="BI112" s="78"/>
      <c r="BJ112" s="78"/>
      <c r="BK112" s="78"/>
      <c r="BL112" s="78"/>
      <c r="BM112" s="78"/>
      <c r="BN112" s="78"/>
      <c r="BO112" s="79"/>
    </row>
    <row r="113" spans="1:67" ht="34.5" customHeight="1" x14ac:dyDescent="0.2">
      <c r="A113" s="45">
        <f t="shared" si="0"/>
        <v>102</v>
      </c>
      <c r="B113" s="205"/>
      <c r="C113" s="79"/>
      <c r="D113" s="242"/>
      <c r="E113" s="78"/>
      <c r="F113" s="78"/>
      <c r="G113" s="78"/>
      <c r="H113" s="79"/>
      <c r="I113" s="238"/>
      <c r="J113" s="78"/>
      <c r="K113" s="78"/>
      <c r="L113" s="78"/>
      <c r="M113" s="78"/>
      <c r="N113" s="78"/>
      <c r="O113" s="78"/>
      <c r="P113" s="79"/>
      <c r="Q113" s="239"/>
      <c r="R113" s="78"/>
      <c r="S113" s="78"/>
      <c r="T113" s="78"/>
      <c r="U113" s="78"/>
      <c r="V113" s="78"/>
      <c r="W113" s="78"/>
      <c r="X113" s="79"/>
      <c r="Y113" s="243"/>
      <c r="Z113" s="79"/>
      <c r="AA113" s="239"/>
      <c r="AB113" s="78"/>
      <c r="AC113" s="78"/>
      <c r="AD113" s="79"/>
      <c r="AE113" s="238"/>
      <c r="AF113" s="78"/>
      <c r="AG113" s="79"/>
      <c r="AH113" s="238"/>
      <c r="AI113" s="78"/>
      <c r="AJ113" s="79"/>
      <c r="AK113" s="238"/>
      <c r="AL113" s="78"/>
      <c r="AM113" s="78"/>
      <c r="AN113" s="79"/>
      <c r="AO113" s="239"/>
      <c r="AP113" s="78"/>
      <c r="AQ113" s="78"/>
      <c r="AR113" s="78"/>
      <c r="AS113" s="78"/>
      <c r="AT113" s="78"/>
      <c r="AU113" s="78"/>
      <c r="AV113" s="79"/>
      <c r="AW113" s="240"/>
      <c r="AX113" s="78"/>
      <c r="AY113" s="79"/>
      <c r="AZ113" s="241"/>
      <c r="BA113" s="78"/>
      <c r="BB113" s="78"/>
      <c r="BC113" s="78"/>
      <c r="BD113" s="78"/>
      <c r="BE113" s="78"/>
      <c r="BF113" s="78"/>
      <c r="BG113" s="78"/>
      <c r="BH113" s="78"/>
      <c r="BI113" s="78"/>
      <c r="BJ113" s="78"/>
      <c r="BK113" s="78"/>
      <c r="BL113" s="78"/>
      <c r="BM113" s="78"/>
      <c r="BN113" s="78"/>
      <c r="BO113" s="79"/>
    </row>
    <row r="114" spans="1:67" ht="34.5" customHeight="1" x14ac:dyDescent="0.2">
      <c r="A114" s="45">
        <f t="shared" si="0"/>
        <v>103</v>
      </c>
      <c r="B114" s="205"/>
      <c r="C114" s="79"/>
      <c r="D114" s="242"/>
      <c r="E114" s="78"/>
      <c r="F114" s="78"/>
      <c r="G114" s="78"/>
      <c r="H114" s="79"/>
      <c r="I114" s="238"/>
      <c r="J114" s="78"/>
      <c r="K114" s="78"/>
      <c r="L114" s="78"/>
      <c r="M114" s="78"/>
      <c r="N114" s="78"/>
      <c r="O114" s="78"/>
      <c r="P114" s="79"/>
      <c r="Q114" s="239"/>
      <c r="R114" s="78"/>
      <c r="S114" s="78"/>
      <c r="T114" s="78"/>
      <c r="U114" s="78"/>
      <c r="V114" s="78"/>
      <c r="W114" s="78"/>
      <c r="X114" s="79"/>
      <c r="Y114" s="243"/>
      <c r="Z114" s="79"/>
      <c r="AA114" s="239"/>
      <c r="AB114" s="78"/>
      <c r="AC114" s="78"/>
      <c r="AD114" s="79"/>
      <c r="AE114" s="238"/>
      <c r="AF114" s="78"/>
      <c r="AG114" s="79"/>
      <c r="AH114" s="238"/>
      <c r="AI114" s="78"/>
      <c r="AJ114" s="79"/>
      <c r="AK114" s="238"/>
      <c r="AL114" s="78"/>
      <c r="AM114" s="78"/>
      <c r="AN114" s="79"/>
      <c r="AO114" s="239"/>
      <c r="AP114" s="78"/>
      <c r="AQ114" s="78"/>
      <c r="AR114" s="78"/>
      <c r="AS114" s="78"/>
      <c r="AT114" s="78"/>
      <c r="AU114" s="78"/>
      <c r="AV114" s="79"/>
      <c r="AW114" s="240"/>
      <c r="AX114" s="78"/>
      <c r="AY114" s="79"/>
      <c r="AZ114" s="241"/>
      <c r="BA114" s="78"/>
      <c r="BB114" s="78"/>
      <c r="BC114" s="78"/>
      <c r="BD114" s="78"/>
      <c r="BE114" s="78"/>
      <c r="BF114" s="78"/>
      <c r="BG114" s="78"/>
      <c r="BH114" s="78"/>
      <c r="BI114" s="78"/>
      <c r="BJ114" s="78"/>
      <c r="BK114" s="78"/>
      <c r="BL114" s="78"/>
      <c r="BM114" s="78"/>
      <c r="BN114" s="78"/>
      <c r="BO114" s="79"/>
    </row>
    <row r="115" spans="1:67" ht="34.5" customHeight="1" x14ac:dyDescent="0.2">
      <c r="A115" s="45">
        <f t="shared" si="0"/>
        <v>104</v>
      </c>
      <c r="B115" s="205"/>
      <c r="C115" s="79"/>
      <c r="D115" s="242"/>
      <c r="E115" s="78"/>
      <c r="F115" s="78"/>
      <c r="G115" s="78"/>
      <c r="H115" s="79"/>
      <c r="I115" s="238"/>
      <c r="J115" s="78"/>
      <c r="K115" s="78"/>
      <c r="L115" s="78"/>
      <c r="M115" s="78"/>
      <c r="N115" s="78"/>
      <c r="O115" s="78"/>
      <c r="P115" s="79"/>
      <c r="Q115" s="239"/>
      <c r="R115" s="78"/>
      <c r="S115" s="78"/>
      <c r="T115" s="78"/>
      <c r="U115" s="78"/>
      <c r="V115" s="78"/>
      <c r="W115" s="78"/>
      <c r="X115" s="79"/>
      <c r="Y115" s="243"/>
      <c r="Z115" s="79"/>
      <c r="AA115" s="239"/>
      <c r="AB115" s="78"/>
      <c r="AC115" s="78"/>
      <c r="AD115" s="79"/>
      <c r="AE115" s="238"/>
      <c r="AF115" s="78"/>
      <c r="AG115" s="79"/>
      <c r="AH115" s="238"/>
      <c r="AI115" s="78"/>
      <c r="AJ115" s="79"/>
      <c r="AK115" s="238"/>
      <c r="AL115" s="78"/>
      <c r="AM115" s="78"/>
      <c r="AN115" s="79"/>
      <c r="AO115" s="239"/>
      <c r="AP115" s="78"/>
      <c r="AQ115" s="78"/>
      <c r="AR115" s="78"/>
      <c r="AS115" s="78"/>
      <c r="AT115" s="78"/>
      <c r="AU115" s="78"/>
      <c r="AV115" s="79"/>
      <c r="AW115" s="240"/>
      <c r="AX115" s="78"/>
      <c r="AY115" s="79"/>
      <c r="AZ115" s="241"/>
      <c r="BA115" s="78"/>
      <c r="BB115" s="78"/>
      <c r="BC115" s="78"/>
      <c r="BD115" s="78"/>
      <c r="BE115" s="78"/>
      <c r="BF115" s="78"/>
      <c r="BG115" s="78"/>
      <c r="BH115" s="78"/>
      <c r="BI115" s="78"/>
      <c r="BJ115" s="78"/>
      <c r="BK115" s="78"/>
      <c r="BL115" s="78"/>
      <c r="BM115" s="78"/>
      <c r="BN115" s="78"/>
      <c r="BO115" s="79"/>
    </row>
    <row r="116" spans="1:67" ht="34.5" customHeight="1" x14ac:dyDescent="0.2">
      <c r="A116" s="45">
        <f t="shared" si="0"/>
        <v>105</v>
      </c>
      <c r="B116" s="205"/>
      <c r="C116" s="79"/>
      <c r="D116" s="242"/>
      <c r="E116" s="78"/>
      <c r="F116" s="78"/>
      <c r="G116" s="78"/>
      <c r="H116" s="79"/>
      <c r="I116" s="238"/>
      <c r="J116" s="78"/>
      <c r="K116" s="78"/>
      <c r="L116" s="78"/>
      <c r="M116" s="78"/>
      <c r="N116" s="78"/>
      <c r="O116" s="78"/>
      <c r="P116" s="79"/>
      <c r="Q116" s="239"/>
      <c r="R116" s="78"/>
      <c r="S116" s="78"/>
      <c r="T116" s="78"/>
      <c r="U116" s="78"/>
      <c r="V116" s="78"/>
      <c r="W116" s="78"/>
      <c r="X116" s="79"/>
      <c r="Y116" s="243"/>
      <c r="Z116" s="79"/>
      <c r="AA116" s="239"/>
      <c r="AB116" s="78"/>
      <c r="AC116" s="78"/>
      <c r="AD116" s="79"/>
      <c r="AE116" s="238"/>
      <c r="AF116" s="78"/>
      <c r="AG116" s="79"/>
      <c r="AH116" s="238"/>
      <c r="AI116" s="78"/>
      <c r="AJ116" s="79"/>
      <c r="AK116" s="238"/>
      <c r="AL116" s="78"/>
      <c r="AM116" s="78"/>
      <c r="AN116" s="79"/>
      <c r="AO116" s="239"/>
      <c r="AP116" s="78"/>
      <c r="AQ116" s="78"/>
      <c r="AR116" s="78"/>
      <c r="AS116" s="78"/>
      <c r="AT116" s="78"/>
      <c r="AU116" s="78"/>
      <c r="AV116" s="79"/>
      <c r="AW116" s="240"/>
      <c r="AX116" s="78"/>
      <c r="AY116" s="79"/>
      <c r="AZ116" s="241"/>
      <c r="BA116" s="78"/>
      <c r="BB116" s="78"/>
      <c r="BC116" s="78"/>
      <c r="BD116" s="78"/>
      <c r="BE116" s="78"/>
      <c r="BF116" s="78"/>
      <c r="BG116" s="78"/>
      <c r="BH116" s="78"/>
      <c r="BI116" s="78"/>
      <c r="BJ116" s="78"/>
      <c r="BK116" s="78"/>
      <c r="BL116" s="78"/>
      <c r="BM116" s="78"/>
      <c r="BN116" s="78"/>
      <c r="BO116" s="79"/>
    </row>
    <row r="117" spans="1:67" ht="34.5" customHeight="1" x14ac:dyDescent="0.2">
      <c r="A117" s="45">
        <f t="shared" si="0"/>
        <v>106</v>
      </c>
      <c r="B117" s="205"/>
      <c r="C117" s="79"/>
      <c r="D117" s="242"/>
      <c r="E117" s="78"/>
      <c r="F117" s="78"/>
      <c r="G117" s="78"/>
      <c r="H117" s="79"/>
      <c r="I117" s="238"/>
      <c r="J117" s="78"/>
      <c r="K117" s="78"/>
      <c r="L117" s="78"/>
      <c r="M117" s="78"/>
      <c r="N117" s="78"/>
      <c r="O117" s="78"/>
      <c r="P117" s="79"/>
      <c r="Q117" s="239"/>
      <c r="R117" s="78"/>
      <c r="S117" s="78"/>
      <c r="T117" s="78"/>
      <c r="U117" s="78"/>
      <c r="V117" s="78"/>
      <c r="W117" s="78"/>
      <c r="X117" s="79"/>
      <c r="Y117" s="243"/>
      <c r="Z117" s="79"/>
      <c r="AA117" s="239"/>
      <c r="AB117" s="78"/>
      <c r="AC117" s="78"/>
      <c r="AD117" s="79"/>
      <c r="AE117" s="238"/>
      <c r="AF117" s="78"/>
      <c r="AG117" s="79"/>
      <c r="AH117" s="238"/>
      <c r="AI117" s="78"/>
      <c r="AJ117" s="79"/>
      <c r="AK117" s="238"/>
      <c r="AL117" s="78"/>
      <c r="AM117" s="78"/>
      <c r="AN117" s="79"/>
      <c r="AO117" s="239"/>
      <c r="AP117" s="78"/>
      <c r="AQ117" s="78"/>
      <c r="AR117" s="78"/>
      <c r="AS117" s="78"/>
      <c r="AT117" s="78"/>
      <c r="AU117" s="78"/>
      <c r="AV117" s="79"/>
      <c r="AW117" s="240"/>
      <c r="AX117" s="78"/>
      <c r="AY117" s="79"/>
      <c r="AZ117" s="241"/>
      <c r="BA117" s="78"/>
      <c r="BB117" s="78"/>
      <c r="BC117" s="78"/>
      <c r="BD117" s="78"/>
      <c r="BE117" s="78"/>
      <c r="BF117" s="78"/>
      <c r="BG117" s="78"/>
      <c r="BH117" s="78"/>
      <c r="BI117" s="78"/>
      <c r="BJ117" s="78"/>
      <c r="BK117" s="78"/>
      <c r="BL117" s="78"/>
      <c r="BM117" s="78"/>
      <c r="BN117" s="78"/>
      <c r="BO117" s="79"/>
    </row>
    <row r="118" spans="1:67" ht="34.5" customHeight="1" x14ac:dyDescent="0.2">
      <c r="A118" s="45">
        <f t="shared" si="0"/>
        <v>107</v>
      </c>
      <c r="B118" s="205"/>
      <c r="C118" s="79"/>
      <c r="D118" s="242"/>
      <c r="E118" s="78"/>
      <c r="F118" s="78"/>
      <c r="G118" s="78"/>
      <c r="H118" s="79"/>
      <c r="I118" s="238"/>
      <c r="J118" s="78"/>
      <c r="K118" s="78"/>
      <c r="L118" s="78"/>
      <c r="M118" s="78"/>
      <c r="N118" s="78"/>
      <c r="O118" s="78"/>
      <c r="P118" s="79"/>
      <c r="Q118" s="239"/>
      <c r="R118" s="78"/>
      <c r="S118" s="78"/>
      <c r="T118" s="78"/>
      <c r="U118" s="78"/>
      <c r="V118" s="78"/>
      <c r="W118" s="78"/>
      <c r="X118" s="79"/>
      <c r="Y118" s="243"/>
      <c r="Z118" s="79"/>
      <c r="AA118" s="239"/>
      <c r="AB118" s="78"/>
      <c r="AC118" s="78"/>
      <c r="AD118" s="79"/>
      <c r="AE118" s="238"/>
      <c r="AF118" s="78"/>
      <c r="AG118" s="79"/>
      <c r="AH118" s="238"/>
      <c r="AI118" s="78"/>
      <c r="AJ118" s="79"/>
      <c r="AK118" s="238"/>
      <c r="AL118" s="78"/>
      <c r="AM118" s="78"/>
      <c r="AN118" s="79"/>
      <c r="AO118" s="239"/>
      <c r="AP118" s="78"/>
      <c r="AQ118" s="78"/>
      <c r="AR118" s="78"/>
      <c r="AS118" s="78"/>
      <c r="AT118" s="78"/>
      <c r="AU118" s="78"/>
      <c r="AV118" s="79"/>
      <c r="AW118" s="240"/>
      <c r="AX118" s="78"/>
      <c r="AY118" s="79"/>
      <c r="AZ118" s="241"/>
      <c r="BA118" s="78"/>
      <c r="BB118" s="78"/>
      <c r="BC118" s="78"/>
      <c r="BD118" s="78"/>
      <c r="BE118" s="78"/>
      <c r="BF118" s="78"/>
      <c r="BG118" s="78"/>
      <c r="BH118" s="78"/>
      <c r="BI118" s="78"/>
      <c r="BJ118" s="78"/>
      <c r="BK118" s="78"/>
      <c r="BL118" s="78"/>
      <c r="BM118" s="78"/>
      <c r="BN118" s="78"/>
      <c r="BO118" s="79"/>
    </row>
    <row r="119" spans="1:67" ht="34.5" customHeight="1" x14ac:dyDescent="0.2">
      <c r="A119" s="45">
        <f t="shared" si="0"/>
        <v>108</v>
      </c>
      <c r="B119" s="205"/>
      <c r="C119" s="79"/>
      <c r="D119" s="242"/>
      <c r="E119" s="78"/>
      <c r="F119" s="78"/>
      <c r="G119" s="78"/>
      <c r="H119" s="79"/>
      <c r="I119" s="238"/>
      <c r="J119" s="78"/>
      <c r="K119" s="78"/>
      <c r="L119" s="78"/>
      <c r="M119" s="78"/>
      <c r="N119" s="78"/>
      <c r="O119" s="78"/>
      <c r="P119" s="79"/>
      <c r="Q119" s="239"/>
      <c r="R119" s="78"/>
      <c r="S119" s="78"/>
      <c r="T119" s="78"/>
      <c r="U119" s="78"/>
      <c r="V119" s="78"/>
      <c r="W119" s="78"/>
      <c r="X119" s="79"/>
      <c r="Y119" s="243"/>
      <c r="Z119" s="79"/>
      <c r="AA119" s="239"/>
      <c r="AB119" s="78"/>
      <c r="AC119" s="78"/>
      <c r="AD119" s="79"/>
      <c r="AE119" s="238"/>
      <c r="AF119" s="78"/>
      <c r="AG119" s="79"/>
      <c r="AH119" s="238"/>
      <c r="AI119" s="78"/>
      <c r="AJ119" s="79"/>
      <c r="AK119" s="238"/>
      <c r="AL119" s="78"/>
      <c r="AM119" s="78"/>
      <c r="AN119" s="79"/>
      <c r="AO119" s="239"/>
      <c r="AP119" s="78"/>
      <c r="AQ119" s="78"/>
      <c r="AR119" s="78"/>
      <c r="AS119" s="78"/>
      <c r="AT119" s="78"/>
      <c r="AU119" s="78"/>
      <c r="AV119" s="79"/>
      <c r="AW119" s="240"/>
      <c r="AX119" s="78"/>
      <c r="AY119" s="79"/>
      <c r="AZ119" s="241"/>
      <c r="BA119" s="78"/>
      <c r="BB119" s="78"/>
      <c r="BC119" s="78"/>
      <c r="BD119" s="78"/>
      <c r="BE119" s="78"/>
      <c r="BF119" s="78"/>
      <c r="BG119" s="78"/>
      <c r="BH119" s="78"/>
      <c r="BI119" s="78"/>
      <c r="BJ119" s="78"/>
      <c r="BK119" s="78"/>
      <c r="BL119" s="78"/>
      <c r="BM119" s="78"/>
      <c r="BN119" s="78"/>
      <c r="BO119" s="79"/>
    </row>
    <row r="120" spans="1:67" ht="34.5" customHeight="1" x14ac:dyDescent="0.2">
      <c r="A120" s="45">
        <f t="shared" si="0"/>
        <v>109</v>
      </c>
      <c r="B120" s="205"/>
      <c r="C120" s="79"/>
      <c r="D120" s="242"/>
      <c r="E120" s="78"/>
      <c r="F120" s="78"/>
      <c r="G120" s="78"/>
      <c r="H120" s="79"/>
      <c r="I120" s="238"/>
      <c r="J120" s="78"/>
      <c r="K120" s="78"/>
      <c r="L120" s="78"/>
      <c r="M120" s="78"/>
      <c r="N120" s="78"/>
      <c r="O120" s="78"/>
      <c r="P120" s="79"/>
      <c r="Q120" s="239"/>
      <c r="R120" s="78"/>
      <c r="S120" s="78"/>
      <c r="T120" s="78"/>
      <c r="U120" s="78"/>
      <c r="V120" s="78"/>
      <c r="W120" s="78"/>
      <c r="X120" s="79"/>
      <c r="Y120" s="243"/>
      <c r="Z120" s="79"/>
      <c r="AA120" s="239"/>
      <c r="AB120" s="78"/>
      <c r="AC120" s="78"/>
      <c r="AD120" s="79"/>
      <c r="AE120" s="238"/>
      <c r="AF120" s="78"/>
      <c r="AG120" s="79"/>
      <c r="AH120" s="238"/>
      <c r="AI120" s="78"/>
      <c r="AJ120" s="79"/>
      <c r="AK120" s="238"/>
      <c r="AL120" s="78"/>
      <c r="AM120" s="78"/>
      <c r="AN120" s="79"/>
      <c r="AO120" s="239"/>
      <c r="AP120" s="78"/>
      <c r="AQ120" s="78"/>
      <c r="AR120" s="78"/>
      <c r="AS120" s="78"/>
      <c r="AT120" s="78"/>
      <c r="AU120" s="78"/>
      <c r="AV120" s="79"/>
      <c r="AW120" s="240"/>
      <c r="AX120" s="78"/>
      <c r="AY120" s="79"/>
      <c r="AZ120" s="241"/>
      <c r="BA120" s="78"/>
      <c r="BB120" s="78"/>
      <c r="BC120" s="78"/>
      <c r="BD120" s="78"/>
      <c r="BE120" s="78"/>
      <c r="BF120" s="78"/>
      <c r="BG120" s="78"/>
      <c r="BH120" s="78"/>
      <c r="BI120" s="78"/>
      <c r="BJ120" s="78"/>
      <c r="BK120" s="78"/>
      <c r="BL120" s="78"/>
      <c r="BM120" s="78"/>
      <c r="BN120" s="78"/>
      <c r="BO120" s="79"/>
    </row>
    <row r="121" spans="1:67" ht="34.5" customHeight="1" x14ac:dyDescent="0.2">
      <c r="A121" s="45">
        <f t="shared" si="0"/>
        <v>110</v>
      </c>
      <c r="B121" s="205"/>
      <c r="C121" s="79"/>
      <c r="D121" s="242"/>
      <c r="E121" s="78"/>
      <c r="F121" s="78"/>
      <c r="G121" s="78"/>
      <c r="H121" s="79"/>
      <c r="I121" s="238"/>
      <c r="J121" s="78"/>
      <c r="K121" s="78"/>
      <c r="L121" s="78"/>
      <c r="M121" s="78"/>
      <c r="N121" s="78"/>
      <c r="O121" s="78"/>
      <c r="P121" s="79"/>
      <c r="Q121" s="239"/>
      <c r="R121" s="78"/>
      <c r="S121" s="78"/>
      <c r="T121" s="78"/>
      <c r="U121" s="78"/>
      <c r="V121" s="78"/>
      <c r="W121" s="78"/>
      <c r="X121" s="79"/>
      <c r="Y121" s="243"/>
      <c r="Z121" s="79"/>
      <c r="AA121" s="239"/>
      <c r="AB121" s="78"/>
      <c r="AC121" s="78"/>
      <c r="AD121" s="79"/>
      <c r="AE121" s="238"/>
      <c r="AF121" s="78"/>
      <c r="AG121" s="79"/>
      <c r="AH121" s="238"/>
      <c r="AI121" s="78"/>
      <c r="AJ121" s="79"/>
      <c r="AK121" s="238"/>
      <c r="AL121" s="78"/>
      <c r="AM121" s="78"/>
      <c r="AN121" s="79"/>
      <c r="AO121" s="239"/>
      <c r="AP121" s="78"/>
      <c r="AQ121" s="78"/>
      <c r="AR121" s="78"/>
      <c r="AS121" s="78"/>
      <c r="AT121" s="78"/>
      <c r="AU121" s="78"/>
      <c r="AV121" s="79"/>
      <c r="AW121" s="240"/>
      <c r="AX121" s="78"/>
      <c r="AY121" s="79"/>
      <c r="AZ121" s="241"/>
      <c r="BA121" s="78"/>
      <c r="BB121" s="78"/>
      <c r="BC121" s="78"/>
      <c r="BD121" s="78"/>
      <c r="BE121" s="78"/>
      <c r="BF121" s="78"/>
      <c r="BG121" s="78"/>
      <c r="BH121" s="78"/>
      <c r="BI121" s="78"/>
      <c r="BJ121" s="78"/>
      <c r="BK121" s="78"/>
      <c r="BL121" s="78"/>
      <c r="BM121" s="78"/>
      <c r="BN121" s="78"/>
      <c r="BO121" s="79"/>
    </row>
    <row r="122" spans="1:67" ht="34.5" customHeight="1" x14ac:dyDescent="0.2">
      <c r="A122" s="14">
        <f t="shared" si="0"/>
        <v>111</v>
      </c>
      <c r="B122" s="205"/>
      <c r="C122" s="79"/>
      <c r="D122" s="242"/>
      <c r="E122" s="78"/>
      <c r="F122" s="78"/>
      <c r="G122" s="78"/>
      <c r="H122" s="79"/>
      <c r="I122" s="238"/>
      <c r="J122" s="78"/>
      <c r="K122" s="78"/>
      <c r="L122" s="78"/>
      <c r="M122" s="78"/>
      <c r="N122" s="78"/>
      <c r="O122" s="78"/>
      <c r="P122" s="79"/>
      <c r="Q122" s="239"/>
      <c r="R122" s="78"/>
      <c r="S122" s="78"/>
      <c r="T122" s="78"/>
      <c r="U122" s="78"/>
      <c r="V122" s="78"/>
      <c r="W122" s="78"/>
      <c r="X122" s="79"/>
      <c r="Y122" s="243"/>
      <c r="Z122" s="79"/>
      <c r="AA122" s="239"/>
      <c r="AB122" s="78"/>
      <c r="AC122" s="78"/>
      <c r="AD122" s="79"/>
      <c r="AE122" s="238"/>
      <c r="AF122" s="78"/>
      <c r="AG122" s="79"/>
      <c r="AH122" s="238"/>
      <c r="AI122" s="78"/>
      <c r="AJ122" s="79"/>
      <c r="AK122" s="238"/>
      <c r="AL122" s="78"/>
      <c r="AM122" s="78"/>
      <c r="AN122" s="79"/>
      <c r="AO122" s="239"/>
      <c r="AP122" s="78"/>
      <c r="AQ122" s="78"/>
      <c r="AR122" s="78"/>
      <c r="AS122" s="78"/>
      <c r="AT122" s="78"/>
      <c r="AU122" s="78"/>
      <c r="AV122" s="79"/>
      <c r="AW122" s="240"/>
      <c r="AX122" s="78"/>
      <c r="AY122" s="79"/>
      <c r="AZ122" s="241"/>
      <c r="BA122" s="78"/>
      <c r="BB122" s="78"/>
      <c r="BC122" s="78"/>
      <c r="BD122" s="78"/>
      <c r="BE122" s="78"/>
      <c r="BF122" s="78"/>
      <c r="BG122" s="78"/>
      <c r="BH122" s="78"/>
      <c r="BI122" s="78"/>
      <c r="BJ122" s="78"/>
      <c r="BK122" s="78"/>
      <c r="BL122" s="78"/>
      <c r="BM122" s="78"/>
      <c r="BN122" s="78"/>
      <c r="BO122" s="79"/>
    </row>
    <row r="123" spans="1:67" ht="34.5" customHeight="1" x14ac:dyDescent="0.2">
      <c r="A123" s="45">
        <f t="shared" si="0"/>
        <v>112</v>
      </c>
      <c r="B123" s="205"/>
      <c r="C123" s="79"/>
      <c r="D123" s="242"/>
      <c r="E123" s="78"/>
      <c r="F123" s="78"/>
      <c r="G123" s="78"/>
      <c r="H123" s="79"/>
      <c r="I123" s="238"/>
      <c r="J123" s="78"/>
      <c r="K123" s="78"/>
      <c r="L123" s="78"/>
      <c r="M123" s="78"/>
      <c r="N123" s="78"/>
      <c r="O123" s="78"/>
      <c r="P123" s="79"/>
      <c r="Q123" s="239"/>
      <c r="R123" s="78"/>
      <c r="S123" s="78"/>
      <c r="T123" s="78"/>
      <c r="U123" s="78"/>
      <c r="V123" s="78"/>
      <c r="W123" s="78"/>
      <c r="X123" s="79"/>
      <c r="Y123" s="243"/>
      <c r="Z123" s="79"/>
      <c r="AA123" s="239"/>
      <c r="AB123" s="78"/>
      <c r="AC123" s="78"/>
      <c r="AD123" s="79"/>
      <c r="AE123" s="238"/>
      <c r="AF123" s="78"/>
      <c r="AG123" s="79"/>
      <c r="AH123" s="238"/>
      <c r="AI123" s="78"/>
      <c r="AJ123" s="79"/>
      <c r="AK123" s="238"/>
      <c r="AL123" s="78"/>
      <c r="AM123" s="78"/>
      <c r="AN123" s="79"/>
      <c r="AO123" s="239"/>
      <c r="AP123" s="78"/>
      <c r="AQ123" s="78"/>
      <c r="AR123" s="78"/>
      <c r="AS123" s="78"/>
      <c r="AT123" s="78"/>
      <c r="AU123" s="78"/>
      <c r="AV123" s="79"/>
      <c r="AW123" s="240"/>
      <c r="AX123" s="78"/>
      <c r="AY123" s="79"/>
      <c r="AZ123" s="241"/>
      <c r="BA123" s="78"/>
      <c r="BB123" s="78"/>
      <c r="BC123" s="78"/>
      <c r="BD123" s="78"/>
      <c r="BE123" s="78"/>
      <c r="BF123" s="78"/>
      <c r="BG123" s="78"/>
      <c r="BH123" s="78"/>
      <c r="BI123" s="78"/>
      <c r="BJ123" s="78"/>
      <c r="BK123" s="78"/>
      <c r="BL123" s="78"/>
      <c r="BM123" s="78"/>
      <c r="BN123" s="78"/>
      <c r="BO123" s="79"/>
    </row>
    <row r="124" spans="1:67" ht="34.5" customHeight="1" x14ac:dyDescent="0.2">
      <c r="A124" s="45">
        <f t="shared" si="0"/>
        <v>113</v>
      </c>
      <c r="B124" s="205"/>
      <c r="C124" s="79"/>
      <c r="D124" s="242"/>
      <c r="E124" s="78"/>
      <c r="F124" s="78"/>
      <c r="G124" s="78"/>
      <c r="H124" s="79"/>
      <c r="I124" s="238"/>
      <c r="J124" s="78"/>
      <c r="K124" s="78"/>
      <c r="L124" s="78"/>
      <c r="M124" s="78"/>
      <c r="N124" s="78"/>
      <c r="O124" s="78"/>
      <c r="P124" s="79"/>
      <c r="Q124" s="239"/>
      <c r="R124" s="78"/>
      <c r="S124" s="78"/>
      <c r="T124" s="78"/>
      <c r="U124" s="78"/>
      <c r="V124" s="78"/>
      <c r="W124" s="78"/>
      <c r="X124" s="79"/>
      <c r="Y124" s="243"/>
      <c r="Z124" s="79"/>
      <c r="AA124" s="239"/>
      <c r="AB124" s="78"/>
      <c r="AC124" s="78"/>
      <c r="AD124" s="79"/>
      <c r="AE124" s="238"/>
      <c r="AF124" s="78"/>
      <c r="AG124" s="79"/>
      <c r="AH124" s="238"/>
      <c r="AI124" s="78"/>
      <c r="AJ124" s="79"/>
      <c r="AK124" s="238"/>
      <c r="AL124" s="78"/>
      <c r="AM124" s="78"/>
      <c r="AN124" s="79"/>
      <c r="AO124" s="239"/>
      <c r="AP124" s="78"/>
      <c r="AQ124" s="78"/>
      <c r="AR124" s="78"/>
      <c r="AS124" s="78"/>
      <c r="AT124" s="78"/>
      <c r="AU124" s="78"/>
      <c r="AV124" s="79"/>
      <c r="AW124" s="240"/>
      <c r="AX124" s="78"/>
      <c r="AY124" s="79"/>
      <c r="AZ124" s="241"/>
      <c r="BA124" s="78"/>
      <c r="BB124" s="78"/>
      <c r="BC124" s="78"/>
      <c r="BD124" s="78"/>
      <c r="BE124" s="78"/>
      <c r="BF124" s="78"/>
      <c r="BG124" s="78"/>
      <c r="BH124" s="78"/>
      <c r="BI124" s="78"/>
      <c r="BJ124" s="78"/>
      <c r="BK124" s="78"/>
      <c r="BL124" s="78"/>
      <c r="BM124" s="78"/>
      <c r="BN124" s="78"/>
      <c r="BO124" s="79"/>
    </row>
    <row r="125" spans="1:67" ht="34.5" customHeight="1" x14ac:dyDescent="0.2">
      <c r="A125" s="45">
        <f t="shared" si="0"/>
        <v>114</v>
      </c>
      <c r="B125" s="205"/>
      <c r="C125" s="79"/>
      <c r="D125" s="242"/>
      <c r="E125" s="78"/>
      <c r="F125" s="78"/>
      <c r="G125" s="78"/>
      <c r="H125" s="79"/>
      <c r="I125" s="238"/>
      <c r="J125" s="78"/>
      <c r="K125" s="78"/>
      <c r="L125" s="78"/>
      <c r="M125" s="78"/>
      <c r="N125" s="78"/>
      <c r="O125" s="78"/>
      <c r="P125" s="79"/>
      <c r="Q125" s="239"/>
      <c r="R125" s="78"/>
      <c r="S125" s="78"/>
      <c r="T125" s="78"/>
      <c r="U125" s="78"/>
      <c r="V125" s="78"/>
      <c r="W125" s="78"/>
      <c r="X125" s="79"/>
      <c r="Y125" s="243"/>
      <c r="Z125" s="79"/>
      <c r="AA125" s="239"/>
      <c r="AB125" s="78"/>
      <c r="AC125" s="78"/>
      <c r="AD125" s="79"/>
      <c r="AE125" s="238"/>
      <c r="AF125" s="78"/>
      <c r="AG125" s="79"/>
      <c r="AH125" s="238"/>
      <c r="AI125" s="78"/>
      <c r="AJ125" s="79"/>
      <c r="AK125" s="238"/>
      <c r="AL125" s="78"/>
      <c r="AM125" s="78"/>
      <c r="AN125" s="79"/>
      <c r="AO125" s="239"/>
      <c r="AP125" s="78"/>
      <c r="AQ125" s="78"/>
      <c r="AR125" s="78"/>
      <c r="AS125" s="78"/>
      <c r="AT125" s="78"/>
      <c r="AU125" s="78"/>
      <c r="AV125" s="79"/>
      <c r="AW125" s="240"/>
      <c r="AX125" s="78"/>
      <c r="AY125" s="79"/>
      <c r="AZ125" s="241"/>
      <c r="BA125" s="78"/>
      <c r="BB125" s="78"/>
      <c r="BC125" s="78"/>
      <c r="BD125" s="78"/>
      <c r="BE125" s="78"/>
      <c r="BF125" s="78"/>
      <c r="BG125" s="78"/>
      <c r="BH125" s="78"/>
      <c r="BI125" s="78"/>
      <c r="BJ125" s="78"/>
      <c r="BK125" s="78"/>
      <c r="BL125" s="78"/>
      <c r="BM125" s="78"/>
      <c r="BN125" s="78"/>
      <c r="BO125" s="79"/>
    </row>
    <row r="126" spans="1:67" ht="34.5" customHeight="1" x14ac:dyDescent="0.2">
      <c r="A126" s="45">
        <f t="shared" si="0"/>
        <v>115</v>
      </c>
      <c r="B126" s="205"/>
      <c r="C126" s="79"/>
      <c r="D126" s="242"/>
      <c r="E126" s="78"/>
      <c r="F126" s="78"/>
      <c r="G126" s="78"/>
      <c r="H126" s="79"/>
      <c r="I126" s="238"/>
      <c r="J126" s="78"/>
      <c r="K126" s="78"/>
      <c r="L126" s="78"/>
      <c r="M126" s="78"/>
      <c r="N126" s="78"/>
      <c r="O126" s="78"/>
      <c r="P126" s="79"/>
      <c r="Q126" s="239"/>
      <c r="R126" s="78"/>
      <c r="S126" s="78"/>
      <c r="T126" s="78"/>
      <c r="U126" s="78"/>
      <c r="V126" s="78"/>
      <c r="W126" s="78"/>
      <c r="X126" s="79"/>
      <c r="Y126" s="243"/>
      <c r="Z126" s="79"/>
      <c r="AA126" s="239"/>
      <c r="AB126" s="78"/>
      <c r="AC126" s="78"/>
      <c r="AD126" s="79"/>
      <c r="AE126" s="238"/>
      <c r="AF126" s="78"/>
      <c r="AG126" s="79"/>
      <c r="AH126" s="238"/>
      <c r="AI126" s="78"/>
      <c r="AJ126" s="79"/>
      <c r="AK126" s="238"/>
      <c r="AL126" s="78"/>
      <c r="AM126" s="78"/>
      <c r="AN126" s="79"/>
      <c r="AO126" s="239"/>
      <c r="AP126" s="78"/>
      <c r="AQ126" s="78"/>
      <c r="AR126" s="78"/>
      <c r="AS126" s="78"/>
      <c r="AT126" s="78"/>
      <c r="AU126" s="78"/>
      <c r="AV126" s="79"/>
      <c r="AW126" s="240"/>
      <c r="AX126" s="78"/>
      <c r="AY126" s="79"/>
      <c r="AZ126" s="241"/>
      <c r="BA126" s="78"/>
      <c r="BB126" s="78"/>
      <c r="BC126" s="78"/>
      <c r="BD126" s="78"/>
      <c r="BE126" s="78"/>
      <c r="BF126" s="78"/>
      <c r="BG126" s="78"/>
      <c r="BH126" s="78"/>
      <c r="BI126" s="78"/>
      <c r="BJ126" s="78"/>
      <c r="BK126" s="78"/>
      <c r="BL126" s="78"/>
      <c r="BM126" s="78"/>
      <c r="BN126" s="78"/>
      <c r="BO126" s="79"/>
    </row>
    <row r="127" spans="1:67" ht="34.5" customHeight="1" x14ac:dyDescent="0.2">
      <c r="A127" s="45">
        <f t="shared" si="0"/>
        <v>116</v>
      </c>
      <c r="B127" s="205"/>
      <c r="C127" s="79"/>
      <c r="D127" s="242"/>
      <c r="E127" s="78"/>
      <c r="F127" s="78"/>
      <c r="G127" s="78"/>
      <c r="H127" s="79"/>
      <c r="I127" s="238"/>
      <c r="J127" s="78"/>
      <c r="K127" s="78"/>
      <c r="L127" s="78"/>
      <c r="M127" s="78"/>
      <c r="N127" s="78"/>
      <c r="O127" s="78"/>
      <c r="P127" s="79"/>
      <c r="Q127" s="239"/>
      <c r="R127" s="78"/>
      <c r="S127" s="78"/>
      <c r="T127" s="78"/>
      <c r="U127" s="78"/>
      <c r="V127" s="78"/>
      <c r="W127" s="78"/>
      <c r="X127" s="79"/>
      <c r="Y127" s="243"/>
      <c r="Z127" s="79"/>
      <c r="AA127" s="239"/>
      <c r="AB127" s="78"/>
      <c r="AC127" s="78"/>
      <c r="AD127" s="79"/>
      <c r="AE127" s="238"/>
      <c r="AF127" s="78"/>
      <c r="AG127" s="79"/>
      <c r="AH127" s="238"/>
      <c r="AI127" s="78"/>
      <c r="AJ127" s="79"/>
      <c r="AK127" s="238"/>
      <c r="AL127" s="78"/>
      <c r="AM127" s="78"/>
      <c r="AN127" s="79"/>
      <c r="AO127" s="239"/>
      <c r="AP127" s="78"/>
      <c r="AQ127" s="78"/>
      <c r="AR127" s="78"/>
      <c r="AS127" s="78"/>
      <c r="AT127" s="78"/>
      <c r="AU127" s="78"/>
      <c r="AV127" s="79"/>
      <c r="AW127" s="240"/>
      <c r="AX127" s="78"/>
      <c r="AY127" s="79"/>
      <c r="AZ127" s="241"/>
      <c r="BA127" s="78"/>
      <c r="BB127" s="78"/>
      <c r="BC127" s="78"/>
      <c r="BD127" s="78"/>
      <c r="BE127" s="78"/>
      <c r="BF127" s="78"/>
      <c r="BG127" s="78"/>
      <c r="BH127" s="78"/>
      <c r="BI127" s="78"/>
      <c r="BJ127" s="78"/>
      <c r="BK127" s="78"/>
      <c r="BL127" s="78"/>
      <c r="BM127" s="78"/>
      <c r="BN127" s="78"/>
      <c r="BO127" s="79"/>
    </row>
    <row r="128" spans="1:67" ht="34.5" customHeight="1" x14ac:dyDescent="0.2">
      <c r="A128" s="45">
        <f t="shared" si="0"/>
        <v>117</v>
      </c>
      <c r="B128" s="205"/>
      <c r="C128" s="79"/>
      <c r="D128" s="242"/>
      <c r="E128" s="78"/>
      <c r="F128" s="78"/>
      <c r="G128" s="78"/>
      <c r="H128" s="79"/>
      <c r="I128" s="238"/>
      <c r="J128" s="78"/>
      <c r="K128" s="78"/>
      <c r="L128" s="78"/>
      <c r="M128" s="78"/>
      <c r="N128" s="78"/>
      <c r="O128" s="78"/>
      <c r="P128" s="79"/>
      <c r="Q128" s="239"/>
      <c r="R128" s="78"/>
      <c r="S128" s="78"/>
      <c r="T128" s="78"/>
      <c r="U128" s="78"/>
      <c r="V128" s="78"/>
      <c r="W128" s="78"/>
      <c r="X128" s="79"/>
      <c r="Y128" s="243"/>
      <c r="Z128" s="79"/>
      <c r="AA128" s="239"/>
      <c r="AB128" s="78"/>
      <c r="AC128" s="78"/>
      <c r="AD128" s="79"/>
      <c r="AE128" s="238"/>
      <c r="AF128" s="78"/>
      <c r="AG128" s="79"/>
      <c r="AH128" s="238"/>
      <c r="AI128" s="78"/>
      <c r="AJ128" s="79"/>
      <c r="AK128" s="238"/>
      <c r="AL128" s="78"/>
      <c r="AM128" s="78"/>
      <c r="AN128" s="79"/>
      <c r="AO128" s="239"/>
      <c r="AP128" s="78"/>
      <c r="AQ128" s="78"/>
      <c r="AR128" s="78"/>
      <c r="AS128" s="78"/>
      <c r="AT128" s="78"/>
      <c r="AU128" s="78"/>
      <c r="AV128" s="79"/>
      <c r="AW128" s="240"/>
      <c r="AX128" s="78"/>
      <c r="AY128" s="79"/>
      <c r="AZ128" s="241"/>
      <c r="BA128" s="78"/>
      <c r="BB128" s="78"/>
      <c r="BC128" s="78"/>
      <c r="BD128" s="78"/>
      <c r="BE128" s="78"/>
      <c r="BF128" s="78"/>
      <c r="BG128" s="78"/>
      <c r="BH128" s="78"/>
      <c r="BI128" s="78"/>
      <c r="BJ128" s="78"/>
      <c r="BK128" s="78"/>
      <c r="BL128" s="78"/>
      <c r="BM128" s="78"/>
      <c r="BN128" s="78"/>
      <c r="BO128" s="79"/>
    </row>
    <row r="129" spans="1:67" ht="34.5" customHeight="1" x14ac:dyDescent="0.2">
      <c r="A129" s="45">
        <f t="shared" si="0"/>
        <v>118</v>
      </c>
      <c r="B129" s="205"/>
      <c r="C129" s="79"/>
      <c r="D129" s="242"/>
      <c r="E129" s="78"/>
      <c r="F129" s="78"/>
      <c r="G129" s="78"/>
      <c r="H129" s="79"/>
      <c r="I129" s="238"/>
      <c r="J129" s="78"/>
      <c r="K129" s="78"/>
      <c r="L129" s="78"/>
      <c r="M129" s="78"/>
      <c r="N129" s="78"/>
      <c r="O129" s="78"/>
      <c r="P129" s="79"/>
      <c r="Q129" s="239"/>
      <c r="R129" s="78"/>
      <c r="S129" s="78"/>
      <c r="T129" s="78"/>
      <c r="U129" s="78"/>
      <c r="V129" s="78"/>
      <c r="W129" s="78"/>
      <c r="X129" s="79"/>
      <c r="Y129" s="243"/>
      <c r="Z129" s="79"/>
      <c r="AA129" s="239"/>
      <c r="AB129" s="78"/>
      <c r="AC129" s="78"/>
      <c r="AD129" s="79"/>
      <c r="AE129" s="238"/>
      <c r="AF129" s="78"/>
      <c r="AG129" s="79"/>
      <c r="AH129" s="238"/>
      <c r="AI129" s="78"/>
      <c r="AJ129" s="79"/>
      <c r="AK129" s="238"/>
      <c r="AL129" s="78"/>
      <c r="AM129" s="78"/>
      <c r="AN129" s="79"/>
      <c r="AO129" s="239"/>
      <c r="AP129" s="78"/>
      <c r="AQ129" s="78"/>
      <c r="AR129" s="78"/>
      <c r="AS129" s="78"/>
      <c r="AT129" s="78"/>
      <c r="AU129" s="78"/>
      <c r="AV129" s="79"/>
      <c r="AW129" s="240"/>
      <c r="AX129" s="78"/>
      <c r="AY129" s="79"/>
      <c r="AZ129" s="241"/>
      <c r="BA129" s="78"/>
      <c r="BB129" s="78"/>
      <c r="BC129" s="78"/>
      <c r="BD129" s="78"/>
      <c r="BE129" s="78"/>
      <c r="BF129" s="78"/>
      <c r="BG129" s="78"/>
      <c r="BH129" s="78"/>
      <c r="BI129" s="78"/>
      <c r="BJ129" s="78"/>
      <c r="BK129" s="78"/>
      <c r="BL129" s="78"/>
      <c r="BM129" s="78"/>
      <c r="BN129" s="78"/>
      <c r="BO129" s="79"/>
    </row>
    <row r="130" spans="1:67" ht="34.5" customHeight="1" x14ac:dyDescent="0.2">
      <c r="A130" s="45">
        <f t="shared" si="0"/>
        <v>119</v>
      </c>
      <c r="B130" s="205"/>
      <c r="C130" s="79"/>
      <c r="D130" s="242"/>
      <c r="E130" s="78"/>
      <c r="F130" s="78"/>
      <c r="G130" s="78"/>
      <c r="H130" s="79"/>
      <c r="I130" s="238"/>
      <c r="J130" s="78"/>
      <c r="K130" s="78"/>
      <c r="L130" s="78"/>
      <c r="M130" s="78"/>
      <c r="N130" s="78"/>
      <c r="O130" s="78"/>
      <c r="P130" s="79"/>
      <c r="Q130" s="239"/>
      <c r="R130" s="78"/>
      <c r="S130" s="78"/>
      <c r="T130" s="78"/>
      <c r="U130" s="78"/>
      <c r="V130" s="78"/>
      <c r="W130" s="78"/>
      <c r="X130" s="79"/>
      <c r="Y130" s="243"/>
      <c r="Z130" s="79"/>
      <c r="AA130" s="239"/>
      <c r="AB130" s="78"/>
      <c r="AC130" s="78"/>
      <c r="AD130" s="79"/>
      <c r="AE130" s="238"/>
      <c r="AF130" s="78"/>
      <c r="AG130" s="79"/>
      <c r="AH130" s="238"/>
      <c r="AI130" s="78"/>
      <c r="AJ130" s="79"/>
      <c r="AK130" s="238"/>
      <c r="AL130" s="78"/>
      <c r="AM130" s="78"/>
      <c r="AN130" s="79"/>
      <c r="AO130" s="239"/>
      <c r="AP130" s="78"/>
      <c r="AQ130" s="78"/>
      <c r="AR130" s="78"/>
      <c r="AS130" s="78"/>
      <c r="AT130" s="78"/>
      <c r="AU130" s="78"/>
      <c r="AV130" s="79"/>
      <c r="AW130" s="240"/>
      <c r="AX130" s="78"/>
      <c r="AY130" s="79"/>
      <c r="AZ130" s="241"/>
      <c r="BA130" s="78"/>
      <c r="BB130" s="78"/>
      <c r="BC130" s="78"/>
      <c r="BD130" s="78"/>
      <c r="BE130" s="78"/>
      <c r="BF130" s="78"/>
      <c r="BG130" s="78"/>
      <c r="BH130" s="78"/>
      <c r="BI130" s="78"/>
      <c r="BJ130" s="78"/>
      <c r="BK130" s="78"/>
      <c r="BL130" s="78"/>
      <c r="BM130" s="78"/>
      <c r="BN130" s="78"/>
      <c r="BO130" s="79"/>
    </row>
    <row r="131" spans="1:67" ht="34.5" customHeight="1" x14ac:dyDescent="0.2">
      <c r="A131" s="45">
        <f t="shared" si="0"/>
        <v>120</v>
      </c>
      <c r="B131" s="205"/>
      <c r="C131" s="79"/>
      <c r="D131" s="242"/>
      <c r="E131" s="78"/>
      <c r="F131" s="78"/>
      <c r="G131" s="78"/>
      <c r="H131" s="79"/>
      <c r="I131" s="238"/>
      <c r="J131" s="78"/>
      <c r="K131" s="78"/>
      <c r="L131" s="78"/>
      <c r="M131" s="78"/>
      <c r="N131" s="78"/>
      <c r="O131" s="78"/>
      <c r="P131" s="79"/>
      <c r="Q131" s="239"/>
      <c r="R131" s="78"/>
      <c r="S131" s="78"/>
      <c r="T131" s="78"/>
      <c r="U131" s="78"/>
      <c r="V131" s="78"/>
      <c r="W131" s="78"/>
      <c r="X131" s="79"/>
      <c r="Y131" s="243"/>
      <c r="Z131" s="79"/>
      <c r="AA131" s="239"/>
      <c r="AB131" s="78"/>
      <c r="AC131" s="78"/>
      <c r="AD131" s="79"/>
      <c r="AE131" s="238"/>
      <c r="AF131" s="78"/>
      <c r="AG131" s="79"/>
      <c r="AH131" s="238"/>
      <c r="AI131" s="78"/>
      <c r="AJ131" s="79"/>
      <c r="AK131" s="238"/>
      <c r="AL131" s="78"/>
      <c r="AM131" s="78"/>
      <c r="AN131" s="79"/>
      <c r="AO131" s="239"/>
      <c r="AP131" s="78"/>
      <c r="AQ131" s="78"/>
      <c r="AR131" s="78"/>
      <c r="AS131" s="78"/>
      <c r="AT131" s="78"/>
      <c r="AU131" s="78"/>
      <c r="AV131" s="79"/>
      <c r="AW131" s="240"/>
      <c r="AX131" s="78"/>
      <c r="AY131" s="79"/>
      <c r="AZ131" s="241"/>
      <c r="BA131" s="78"/>
      <c r="BB131" s="78"/>
      <c r="BC131" s="78"/>
      <c r="BD131" s="78"/>
      <c r="BE131" s="78"/>
      <c r="BF131" s="78"/>
      <c r="BG131" s="78"/>
      <c r="BH131" s="78"/>
      <c r="BI131" s="78"/>
      <c r="BJ131" s="78"/>
      <c r="BK131" s="78"/>
      <c r="BL131" s="78"/>
      <c r="BM131" s="78"/>
      <c r="BN131" s="78"/>
      <c r="BO131" s="79"/>
    </row>
    <row r="132" spans="1:67" ht="34.5" customHeight="1" x14ac:dyDescent="0.2">
      <c r="A132" s="14">
        <f t="shared" si="0"/>
        <v>121</v>
      </c>
      <c r="B132" s="205"/>
      <c r="C132" s="79"/>
      <c r="D132" s="242"/>
      <c r="E132" s="78"/>
      <c r="F132" s="78"/>
      <c r="G132" s="78"/>
      <c r="H132" s="79"/>
      <c r="I132" s="238"/>
      <c r="J132" s="78"/>
      <c r="K132" s="78"/>
      <c r="L132" s="78"/>
      <c r="M132" s="78"/>
      <c r="N132" s="78"/>
      <c r="O132" s="78"/>
      <c r="P132" s="79"/>
      <c r="Q132" s="239"/>
      <c r="R132" s="78"/>
      <c r="S132" s="78"/>
      <c r="T132" s="78"/>
      <c r="U132" s="78"/>
      <c r="V132" s="78"/>
      <c r="W132" s="78"/>
      <c r="X132" s="79"/>
      <c r="Y132" s="243"/>
      <c r="Z132" s="79"/>
      <c r="AA132" s="239"/>
      <c r="AB132" s="78"/>
      <c r="AC132" s="78"/>
      <c r="AD132" s="79"/>
      <c r="AE132" s="238"/>
      <c r="AF132" s="78"/>
      <c r="AG132" s="79"/>
      <c r="AH132" s="238"/>
      <c r="AI132" s="78"/>
      <c r="AJ132" s="79"/>
      <c r="AK132" s="238"/>
      <c r="AL132" s="78"/>
      <c r="AM132" s="78"/>
      <c r="AN132" s="79"/>
      <c r="AO132" s="239"/>
      <c r="AP132" s="78"/>
      <c r="AQ132" s="78"/>
      <c r="AR132" s="78"/>
      <c r="AS132" s="78"/>
      <c r="AT132" s="78"/>
      <c r="AU132" s="78"/>
      <c r="AV132" s="79"/>
      <c r="AW132" s="240"/>
      <c r="AX132" s="78"/>
      <c r="AY132" s="79"/>
      <c r="AZ132" s="241"/>
      <c r="BA132" s="78"/>
      <c r="BB132" s="78"/>
      <c r="BC132" s="78"/>
      <c r="BD132" s="78"/>
      <c r="BE132" s="78"/>
      <c r="BF132" s="78"/>
      <c r="BG132" s="78"/>
      <c r="BH132" s="78"/>
      <c r="BI132" s="78"/>
      <c r="BJ132" s="78"/>
      <c r="BK132" s="78"/>
      <c r="BL132" s="78"/>
      <c r="BM132" s="78"/>
      <c r="BN132" s="78"/>
      <c r="BO132" s="79"/>
    </row>
    <row r="133" spans="1:67" ht="34.5" customHeight="1" x14ac:dyDescent="0.2">
      <c r="A133" s="45">
        <f t="shared" si="0"/>
        <v>122</v>
      </c>
      <c r="B133" s="205"/>
      <c r="C133" s="79"/>
      <c r="D133" s="242"/>
      <c r="E133" s="78"/>
      <c r="F133" s="78"/>
      <c r="G133" s="78"/>
      <c r="H133" s="79"/>
      <c r="I133" s="238"/>
      <c r="J133" s="78"/>
      <c r="K133" s="78"/>
      <c r="L133" s="78"/>
      <c r="M133" s="78"/>
      <c r="N133" s="78"/>
      <c r="O133" s="78"/>
      <c r="P133" s="79"/>
      <c r="Q133" s="239"/>
      <c r="R133" s="78"/>
      <c r="S133" s="78"/>
      <c r="T133" s="78"/>
      <c r="U133" s="78"/>
      <c r="V133" s="78"/>
      <c r="W133" s="78"/>
      <c r="X133" s="79"/>
      <c r="Y133" s="243"/>
      <c r="Z133" s="79"/>
      <c r="AA133" s="239"/>
      <c r="AB133" s="78"/>
      <c r="AC133" s="78"/>
      <c r="AD133" s="79"/>
      <c r="AE133" s="238"/>
      <c r="AF133" s="78"/>
      <c r="AG133" s="79"/>
      <c r="AH133" s="238"/>
      <c r="AI133" s="78"/>
      <c r="AJ133" s="79"/>
      <c r="AK133" s="238"/>
      <c r="AL133" s="78"/>
      <c r="AM133" s="78"/>
      <c r="AN133" s="79"/>
      <c r="AO133" s="239"/>
      <c r="AP133" s="78"/>
      <c r="AQ133" s="78"/>
      <c r="AR133" s="78"/>
      <c r="AS133" s="78"/>
      <c r="AT133" s="78"/>
      <c r="AU133" s="78"/>
      <c r="AV133" s="79"/>
      <c r="AW133" s="240"/>
      <c r="AX133" s="78"/>
      <c r="AY133" s="79"/>
      <c r="AZ133" s="241"/>
      <c r="BA133" s="78"/>
      <c r="BB133" s="78"/>
      <c r="BC133" s="78"/>
      <c r="BD133" s="78"/>
      <c r="BE133" s="78"/>
      <c r="BF133" s="78"/>
      <c r="BG133" s="78"/>
      <c r="BH133" s="78"/>
      <c r="BI133" s="78"/>
      <c r="BJ133" s="78"/>
      <c r="BK133" s="78"/>
      <c r="BL133" s="78"/>
      <c r="BM133" s="78"/>
      <c r="BN133" s="78"/>
      <c r="BO133" s="79"/>
    </row>
    <row r="134" spans="1:67" ht="34.5" customHeight="1" x14ac:dyDescent="0.2">
      <c r="A134" s="45">
        <f t="shared" si="0"/>
        <v>123</v>
      </c>
      <c r="B134" s="205"/>
      <c r="C134" s="79"/>
      <c r="D134" s="242"/>
      <c r="E134" s="78"/>
      <c r="F134" s="78"/>
      <c r="G134" s="78"/>
      <c r="H134" s="79"/>
      <c r="I134" s="238"/>
      <c r="J134" s="78"/>
      <c r="K134" s="78"/>
      <c r="L134" s="78"/>
      <c r="M134" s="78"/>
      <c r="N134" s="78"/>
      <c r="O134" s="78"/>
      <c r="P134" s="79"/>
      <c r="Q134" s="239"/>
      <c r="R134" s="78"/>
      <c r="S134" s="78"/>
      <c r="T134" s="78"/>
      <c r="U134" s="78"/>
      <c r="V134" s="78"/>
      <c r="W134" s="78"/>
      <c r="X134" s="79"/>
      <c r="Y134" s="243"/>
      <c r="Z134" s="79"/>
      <c r="AA134" s="239"/>
      <c r="AB134" s="78"/>
      <c r="AC134" s="78"/>
      <c r="AD134" s="79"/>
      <c r="AE134" s="238"/>
      <c r="AF134" s="78"/>
      <c r="AG134" s="79"/>
      <c r="AH134" s="238"/>
      <c r="AI134" s="78"/>
      <c r="AJ134" s="79"/>
      <c r="AK134" s="238"/>
      <c r="AL134" s="78"/>
      <c r="AM134" s="78"/>
      <c r="AN134" s="79"/>
      <c r="AO134" s="239"/>
      <c r="AP134" s="78"/>
      <c r="AQ134" s="78"/>
      <c r="AR134" s="78"/>
      <c r="AS134" s="78"/>
      <c r="AT134" s="78"/>
      <c r="AU134" s="78"/>
      <c r="AV134" s="79"/>
      <c r="AW134" s="240"/>
      <c r="AX134" s="78"/>
      <c r="AY134" s="79"/>
      <c r="AZ134" s="241"/>
      <c r="BA134" s="78"/>
      <c r="BB134" s="78"/>
      <c r="BC134" s="78"/>
      <c r="BD134" s="78"/>
      <c r="BE134" s="78"/>
      <c r="BF134" s="78"/>
      <c r="BG134" s="78"/>
      <c r="BH134" s="78"/>
      <c r="BI134" s="78"/>
      <c r="BJ134" s="78"/>
      <c r="BK134" s="78"/>
      <c r="BL134" s="78"/>
      <c r="BM134" s="78"/>
      <c r="BN134" s="78"/>
      <c r="BO134" s="79"/>
    </row>
    <row r="135" spans="1:67" ht="34.5" customHeight="1" x14ac:dyDescent="0.2">
      <c r="A135" s="45">
        <f t="shared" si="0"/>
        <v>124</v>
      </c>
      <c r="B135" s="205"/>
      <c r="C135" s="79"/>
      <c r="D135" s="242"/>
      <c r="E135" s="78"/>
      <c r="F135" s="78"/>
      <c r="G135" s="78"/>
      <c r="H135" s="79"/>
      <c r="I135" s="238"/>
      <c r="J135" s="78"/>
      <c r="K135" s="78"/>
      <c r="L135" s="78"/>
      <c r="M135" s="78"/>
      <c r="N135" s="78"/>
      <c r="O135" s="78"/>
      <c r="P135" s="79"/>
      <c r="Q135" s="239"/>
      <c r="R135" s="78"/>
      <c r="S135" s="78"/>
      <c r="T135" s="78"/>
      <c r="U135" s="78"/>
      <c r="V135" s="78"/>
      <c r="W135" s="78"/>
      <c r="X135" s="79"/>
      <c r="Y135" s="243"/>
      <c r="Z135" s="79"/>
      <c r="AA135" s="239"/>
      <c r="AB135" s="78"/>
      <c r="AC135" s="78"/>
      <c r="AD135" s="79"/>
      <c r="AE135" s="238"/>
      <c r="AF135" s="78"/>
      <c r="AG135" s="79"/>
      <c r="AH135" s="238"/>
      <c r="AI135" s="78"/>
      <c r="AJ135" s="79"/>
      <c r="AK135" s="238"/>
      <c r="AL135" s="78"/>
      <c r="AM135" s="78"/>
      <c r="AN135" s="79"/>
      <c r="AO135" s="239"/>
      <c r="AP135" s="78"/>
      <c r="AQ135" s="78"/>
      <c r="AR135" s="78"/>
      <c r="AS135" s="78"/>
      <c r="AT135" s="78"/>
      <c r="AU135" s="78"/>
      <c r="AV135" s="79"/>
      <c r="AW135" s="240"/>
      <c r="AX135" s="78"/>
      <c r="AY135" s="79"/>
      <c r="AZ135" s="241"/>
      <c r="BA135" s="78"/>
      <c r="BB135" s="78"/>
      <c r="BC135" s="78"/>
      <c r="BD135" s="78"/>
      <c r="BE135" s="78"/>
      <c r="BF135" s="78"/>
      <c r="BG135" s="78"/>
      <c r="BH135" s="78"/>
      <c r="BI135" s="78"/>
      <c r="BJ135" s="78"/>
      <c r="BK135" s="78"/>
      <c r="BL135" s="78"/>
      <c r="BM135" s="78"/>
      <c r="BN135" s="78"/>
      <c r="BO135" s="79"/>
    </row>
    <row r="136" spans="1:67" ht="34.5" customHeight="1" x14ac:dyDescent="0.2">
      <c r="A136" s="45">
        <f t="shared" si="0"/>
        <v>125</v>
      </c>
      <c r="B136" s="205"/>
      <c r="C136" s="79"/>
      <c r="D136" s="242"/>
      <c r="E136" s="78"/>
      <c r="F136" s="78"/>
      <c r="G136" s="78"/>
      <c r="H136" s="79"/>
      <c r="I136" s="238"/>
      <c r="J136" s="78"/>
      <c r="K136" s="78"/>
      <c r="L136" s="78"/>
      <c r="M136" s="78"/>
      <c r="N136" s="78"/>
      <c r="O136" s="78"/>
      <c r="P136" s="79"/>
      <c r="Q136" s="239"/>
      <c r="R136" s="78"/>
      <c r="S136" s="78"/>
      <c r="T136" s="78"/>
      <c r="U136" s="78"/>
      <c r="V136" s="78"/>
      <c r="W136" s="78"/>
      <c r="X136" s="79"/>
      <c r="Y136" s="243"/>
      <c r="Z136" s="79"/>
      <c r="AA136" s="239"/>
      <c r="AB136" s="78"/>
      <c r="AC136" s="78"/>
      <c r="AD136" s="79"/>
      <c r="AE136" s="238"/>
      <c r="AF136" s="78"/>
      <c r="AG136" s="79"/>
      <c r="AH136" s="238"/>
      <c r="AI136" s="78"/>
      <c r="AJ136" s="79"/>
      <c r="AK136" s="238"/>
      <c r="AL136" s="78"/>
      <c r="AM136" s="78"/>
      <c r="AN136" s="79"/>
      <c r="AO136" s="239"/>
      <c r="AP136" s="78"/>
      <c r="AQ136" s="78"/>
      <c r="AR136" s="78"/>
      <c r="AS136" s="78"/>
      <c r="AT136" s="78"/>
      <c r="AU136" s="78"/>
      <c r="AV136" s="79"/>
      <c r="AW136" s="240"/>
      <c r="AX136" s="78"/>
      <c r="AY136" s="79"/>
      <c r="AZ136" s="241"/>
      <c r="BA136" s="78"/>
      <c r="BB136" s="78"/>
      <c r="BC136" s="78"/>
      <c r="BD136" s="78"/>
      <c r="BE136" s="78"/>
      <c r="BF136" s="78"/>
      <c r="BG136" s="78"/>
      <c r="BH136" s="78"/>
      <c r="BI136" s="78"/>
      <c r="BJ136" s="78"/>
      <c r="BK136" s="78"/>
      <c r="BL136" s="78"/>
      <c r="BM136" s="78"/>
      <c r="BN136" s="78"/>
      <c r="BO136" s="79"/>
    </row>
    <row r="137" spans="1:67" ht="34.5" customHeight="1" x14ac:dyDescent="0.2">
      <c r="A137" s="45">
        <f t="shared" si="0"/>
        <v>126</v>
      </c>
      <c r="B137" s="205"/>
      <c r="C137" s="79"/>
      <c r="D137" s="242"/>
      <c r="E137" s="78"/>
      <c r="F137" s="78"/>
      <c r="G137" s="78"/>
      <c r="H137" s="79"/>
      <c r="I137" s="238"/>
      <c r="J137" s="78"/>
      <c r="K137" s="78"/>
      <c r="L137" s="78"/>
      <c r="M137" s="78"/>
      <c r="N137" s="78"/>
      <c r="O137" s="78"/>
      <c r="P137" s="79"/>
      <c r="Q137" s="239"/>
      <c r="R137" s="78"/>
      <c r="S137" s="78"/>
      <c r="T137" s="78"/>
      <c r="U137" s="78"/>
      <c r="V137" s="78"/>
      <c r="W137" s="78"/>
      <c r="X137" s="79"/>
      <c r="Y137" s="243"/>
      <c r="Z137" s="79"/>
      <c r="AA137" s="239"/>
      <c r="AB137" s="78"/>
      <c r="AC137" s="78"/>
      <c r="AD137" s="79"/>
      <c r="AE137" s="238"/>
      <c r="AF137" s="78"/>
      <c r="AG137" s="79"/>
      <c r="AH137" s="238"/>
      <c r="AI137" s="78"/>
      <c r="AJ137" s="79"/>
      <c r="AK137" s="238"/>
      <c r="AL137" s="78"/>
      <c r="AM137" s="78"/>
      <c r="AN137" s="79"/>
      <c r="AO137" s="239"/>
      <c r="AP137" s="78"/>
      <c r="AQ137" s="78"/>
      <c r="AR137" s="78"/>
      <c r="AS137" s="78"/>
      <c r="AT137" s="78"/>
      <c r="AU137" s="78"/>
      <c r="AV137" s="79"/>
      <c r="AW137" s="240"/>
      <c r="AX137" s="78"/>
      <c r="AY137" s="79"/>
      <c r="AZ137" s="241"/>
      <c r="BA137" s="78"/>
      <c r="BB137" s="78"/>
      <c r="BC137" s="78"/>
      <c r="BD137" s="78"/>
      <c r="BE137" s="78"/>
      <c r="BF137" s="78"/>
      <c r="BG137" s="78"/>
      <c r="BH137" s="78"/>
      <c r="BI137" s="78"/>
      <c r="BJ137" s="78"/>
      <c r="BK137" s="78"/>
      <c r="BL137" s="78"/>
      <c r="BM137" s="78"/>
      <c r="BN137" s="78"/>
      <c r="BO137" s="79"/>
    </row>
    <row r="138" spans="1:67" ht="34.5" customHeight="1" x14ac:dyDescent="0.2">
      <c r="A138" s="45">
        <f t="shared" si="0"/>
        <v>127</v>
      </c>
      <c r="B138" s="205"/>
      <c r="C138" s="79"/>
      <c r="D138" s="242"/>
      <c r="E138" s="78"/>
      <c r="F138" s="78"/>
      <c r="G138" s="78"/>
      <c r="H138" s="79"/>
      <c r="I138" s="238"/>
      <c r="J138" s="78"/>
      <c r="K138" s="78"/>
      <c r="L138" s="78"/>
      <c r="M138" s="78"/>
      <c r="N138" s="78"/>
      <c r="O138" s="78"/>
      <c r="P138" s="79"/>
      <c r="Q138" s="239"/>
      <c r="R138" s="78"/>
      <c r="S138" s="78"/>
      <c r="T138" s="78"/>
      <c r="U138" s="78"/>
      <c r="V138" s="78"/>
      <c r="W138" s="78"/>
      <c r="X138" s="79"/>
      <c r="Y138" s="243"/>
      <c r="Z138" s="79"/>
      <c r="AA138" s="239"/>
      <c r="AB138" s="78"/>
      <c r="AC138" s="78"/>
      <c r="AD138" s="79"/>
      <c r="AE138" s="238"/>
      <c r="AF138" s="78"/>
      <c r="AG138" s="79"/>
      <c r="AH138" s="238"/>
      <c r="AI138" s="78"/>
      <c r="AJ138" s="79"/>
      <c r="AK138" s="238"/>
      <c r="AL138" s="78"/>
      <c r="AM138" s="78"/>
      <c r="AN138" s="79"/>
      <c r="AO138" s="239"/>
      <c r="AP138" s="78"/>
      <c r="AQ138" s="78"/>
      <c r="AR138" s="78"/>
      <c r="AS138" s="78"/>
      <c r="AT138" s="78"/>
      <c r="AU138" s="78"/>
      <c r="AV138" s="79"/>
      <c r="AW138" s="240"/>
      <c r="AX138" s="78"/>
      <c r="AY138" s="79"/>
      <c r="AZ138" s="241"/>
      <c r="BA138" s="78"/>
      <c r="BB138" s="78"/>
      <c r="BC138" s="78"/>
      <c r="BD138" s="78"/>
      <c r="BE138" s="78"/>
      <c r="BF138" s="78"/>
      <c r="BG138" s="78"/>
      <c r="BH138" s="78"/>
      <c r="BI138" s="78"/>
      <c r="BJ138" s="78"/>
      <c r="BK138" s="78"/>
      <c r="BL138" s="78"/>
      <c r="BM138" s="78"/>
      <c r="BN138" s="78"/>
      <c r="BO138" s="79"/>
    </row>
    <row r="139" spans="1:67" ht="34.5" customHeight="1" x14ac:dyDescent="0.2">
      <c r="A139" s="45">
        <f t="shared" si="0"/>
        <v>128</v>
      </c>
      <c r="B139" s="205"/>
      <c r="C139" s="79"/>
      <c r="D139" s="242"/>
      <c r="E139" s="78"/>
      <c r="F139" s="78"/>
      <c r="G139" s="78"/>
      <c r="H139" s="79"/>
      <c r="I139" s="238"/>
      <c r="J139" s="78"/>
      <c r="K139" s="78"/>
      <c r="L139" s="78"/>
      <c r="M139" s="78"/>
      <c r="N139" s="78"/>
      <c r="O139" s="78"/>
      <c r="P139" s="79"/>
      <c r="Q139" s="239"/>
      <c r="R139" s="78"/>
      <c r="S139" s="78"/>
      <c r="T139" s="78"/>
      <c r="U139" s="78"/>
      <c r="V139" s="78"/>
      <c r="W139" s="78"/>
      <c r="X139" s="79"/>
      <c r="Y139" s="243"/>
      <c r="Z139" s="79"/>
      <c r="AA139" s="239"/>
      <c r="AB139" s="78"/>
      <c r="AC139" s="78"/>
      <c r="AD139" s="79"/>
      <c r="AE139" s="238"/>
      <c r="AF139" s="78"/>
      <c r="AG139" s="79"/>
      <c r="AH139" s="238"/>
      <c r="AI139" s="78"/>
      <c r="AJ139" s="79"/>
      <c r="AK139" s="238"/>
      <c r="AL139" s="78"/>
      <c r="AM139" s="78"/>
      <c r="AN139" s="79"/>
      <c r="AO139" s="239"/>
      <c r="AP139" s="78"/>
      <c r="AQ139" s="78"/>
      <c r="AR139" s="78"/>
      <c r="AS139" s="78"/>
      <c r="AT139" s="78"/>
      <c r="AU139" s="78"/>
      <c r="AV139" s="79"/>
      <c r="AW139" s="240"/>
      <c r="AX139" s="78"/>
      <c r="AY139" s="79"/>
      <c r="AZ139" s="241"/>
      <c r="BA139" s="78"/>
      <c r="BB139" s="78"/>
      <c r="BC139" s="78"/>
      <c r="BD139" s="78"/>
      <c r="BE139" s="78"/>
      <c r="BF139" s="78"/>
      <c r="BG139" s="78"/>
      <c r="BH139" s="78"/>
      <c r="BI139" s="78"/>
      <c r="BJ139" s="78"/>
      <c r="BK139" s="78"/>
      <c r="BL139" s="78"/>
      <c r="BM139" s="78"/>
      <c r="BN139" s="78"/>
      <c r="BO139" s="79"/>
    </row>
    <row r="140" spans="1:67" ht="34.5" customHeight="1" x14ac:dyDescent="0.2">
      <c r="A140" s="45">
        <f t="shared" si="0"/>
        <v>129</v>
      </c>
      <c r="B140" s="205"/>
      <c r="C140" s="79"/>
      <c r="D140" s="242"/>
      <c r="E140" s="78"/>
      <c r="F140" s="78"/>
      <c r="G140" s="78"/>
      <c r="H140" s="79"/>
      <c r="I140" s="238"/>
      <c r="J140" s="78"/>
      <c r="K140" s="78"/>
      <c r="L140" s="78"/>
      <c r="M140" s="78"/>
      <c r="N140" s="78"/>
      <c r="O140" s="78"/>
      <c r="P140" s="79"/>
      <c r="Q140" s="239"/>
      <c r="R140" s="78"/>
      <c r="S140" s="78"/>
      <c r="T140" s="78"/>
      <c r="U140" s="78"/>
      <c r="V140" s="78"/>
      <c r="W140" s="78"/>
      <c r="X140" s="79"/>
      <c r="Y140" s="243"/>
      <c r="Z140" s="79"/>
      <c r="AA140" s="239"/>
      <c r="AB140" s="78"/>
      <c r="AC140" s="78"/>
      <c r="AD140" s="79"/>
      <c r="AE140" s="238"/>
      <c r="AF140" s="78"/>
      <c r="AG140" s="79"/>
      <c r="AH140" s="238"/>
      <c r="AI140" s="78"/>
      <c r="AJ140" s="79"/>
      <c r="AK140" s="238"/>
      <c r="AL140" s="78"/>
      <c r="AM140" s="78"/>
      <c r="AN140" s="79"/>
      <c r="AO140" s="239"/>
      <c r="AP140" s="78"/>
      <c r="AQ140" s="78"/>
      <c r="AR140" s="78"/>
      <c r="AS140" s="78"/>
      <c r="AT140" s="78"/>
      <c r="AU140" s="78"/>
      <c r="AV140" s="79"/>
      <c r="AW140" s="240"/>
      <c r="AX140" s="78"/>
      <c r="AY140" s="79"/>
      <c r="AZ140" s="241"/>
      <c r="BA140" s="78"/>
      <c r="BB140" s="78"/>
      <c r="BC140" s="78"/>
      <c r="BD140" s="78"/>
      <c r="BE140" s="78"/>
      <c r="BF140" s="78"/>
      <c r="BG140" s="78"/>
      <c r="BH140" s="78"/>
      <c r="BI140" s="78"/>
      <c r="BJ140" s="78"/>
      <c r="BK140" s="78"/>
      <c r="BL140" s="78"/>
      <c r="BM140" s="78"/>
      <c r="BN140" s="78"/>
      <c r="BO140" s="79"/>
    </row>
    <row r="141" spans="1:67" ht="34.5" customHeight="1" x14ac:dyDescent="0.2">
      <c r="A141" s="45">
        <f t="shared" si="0"/>
        <v>130</v>
      </c>
      <c r="B141" s="205"/>
      <c r="C141" s="79"/>
      <c r="D141" s="242"/>
      <c r="E141" s="78"/>
      <c r="F141" s="78"/>
      <c r="G141" s="78"/>
      <c r="H141" s="79"/>
      <c r="I141" s="238"/>
      <c r="J141" s="78"/>
      <c r="K141" s="78"/>
      <c r="L141" s="78"/>
      <c r="M141" s="78"/>
      <c r="N141" s="78"/>
      <c r="O141" s="78"/>
      <c r="P141" s="79"/>
      <c r="Q141" s="239"/>
      <c r="R141" s="78"/>
      <c r="S141" s="78"/>
      <c r="T141" s="78"/>
      <c r="U141" s="78"/>
      <c r="V141" s="78"/>
      <c r="W141" s="78"/>
      <c r="X141" s="79"/>
      <c r="Y141" s="243"/>
      <c r="Z141" s="79"/>
      <c r="AA141" s="239"/>
      <c r="AB141" s="78"/>
      <c r="AC141" s="78"/>
      <c r="AD141" s="79"/>
      <c r="AE141" s="238"/>
      <c r="AF141" s="78"/>
      <c r="AG141" s="79"/>
      <c r="AH141" s="238"/>
      <c r="AI141" s="78"/>
      <c r="AJ141" s="79"/>
      <c r="AK141" s="238"/>
      <c r="AL141" s="78"/>
      <c r="AM141" s="78"/>
      <c r="AN141" s="79"/>
      <c r="AO141" s="239"/>
      <c r="AP141" s="78"/>
      <c r="AQ141" s="78"/>
      <c r="AR141" s="78"/>
      <c r="AS141" s="78"/>
      <c r="AT141" s="78"/>
      <c r="AU141" s="78"/>
      <c r="AV141" s="79"/>
      <c r="AW141" s="240"/>
      <c r="AX141" s="78"/>
      <c r="AY141" s="79"/>
      <c r="AZ141" s="241"/>
      <c r="BA141" s="78"/>
      <c r="BB141" s="78"/>
      <c r="BC141" s="78"/>
      <c r="BD141" s="78"/>
      <c r="BE141" s="78"/>
      <c r="BF141" s="78"/>
      <c r="BG141" s="78"/>
      <c r="BH141" s="78"/>
      <c r="BI141" s="78"/>
      <c r="BJ141" s="78"/>
      <c r="BK141" s="78"/>
      <c r="BL141" s="78"/>
      <c r="BM141" s="78"/>
      <c r="BN141" s="78"/>
      <c r="BO141" s="79"/>
    </row>
    <row r="142" spans="1:67" ht="34.5" customHeight="1" x14ac:dyDescent="0.2">
      <c r="A142" s="14">
        <f t="shared" si="0"/>
        <v>131</v>
      </c>
      <c r="B142" s="205"/>
      <c r="C142" s="79"/>
      <c r="D142" s="242"/>
      <c r="E142" s="78"/>
      <c r="F142" s="78"/>
      <c r="G142" s="78"/>
      <c r="H142" s="79"/>
      <c r="I142" s="238"/>
      <c r="J142" s="78"/>
      <c r="K142" s="78"/>
      <c r="L142" s="78"/>
      <c r="M142" s="78"/>
      <c r="N142" s="78"/>
      <c r="O142" s="78"/>
      <c r="P142" s="79"/>
      <c r="Q142" s="239"/>
      <c r="R142" s="78"/>
      <c r="S142" s="78"/>
      <c r="T142" s="78"/>
      <c r="U142" s="78"/>
      <c r="V142" s="78"/>
      <c r="W142" s="78"/>
      <c r="X142" s="79"/>
      <c r="Y142" s="243"/>
      <c r="Z142" s="79"/>
      <c r="AA142" s="239"/>
      <c r="AB142" s="78"/>
      <c r="AC142" s="78"/>
      <c r="AD142" s="79"/>
      <c r="AE142" s="238"/>
      <c r="AF142" s="78"/>
      <c r="AG142" s="79"/>
      <c r="AH142" s="238"/>
      <c r="AI142" s="78"/>
      <c r="AJ142" s="79"/>
      <c r="AK142" s="238"/>
      <c r="AL142" s="78"/>
      <c r="AM142" s="78"/>
      <c r="AN142" s="79"/>
      <c r="AO142" s="239"/>
      <c r="AP142" s="78"/>
      <c r="AQ142" s="78"/>
      <c r="AR142" s="78"/>
      <c r="AS142" s="78"/>
      <c r="AT142" s="78"/>
      <c r="AU142" s="78"/>
      <c r="AV142" s="79"/>
      <c r="AW142" s="240"/>
      <c r="AX142" s="78"/>
      <c r="AY142" s="79"/>
      <c r="AZ142" s="241"/>
      <c r="BA142" s="78"/>
      <c r="BB142" s="78"/>
      <c r="BC142" s="78"/>
      <c r="BD142" s="78"/>
      <c r="BE142" s="78"/>
      <c r="BF142" s="78"/>
      <c r="BG142" s="78"/>
      <c r="BH142" s="78"/>
      <c r="BI142" s="78"/>
      <c r="BJ142" s="78"/>
      <c r="BK142" s="78"/>
      <c r="BL142" s="78"/>
      <c r="BM142" s="78"/>
      <c r="BN142" s="78"/>
      <c r="BO142" s="79"/>
    </row>
    <row r="143" spans="1:67" ht="34.5" customHeight="1" x14ac:dyDescent="0.2">
      <c r="A143" s="45">
        <f t="shared" si="0"/>
        <v>132</v>
      </c>
      <c r="B143" s="205"/>
      <c r="C143" s="79"/>
      <c r="D143" s="242"/>
      <c r="E143" s="78"/>
      <c r="F143" s="78"/>
      <c r="G143" s="78"/>
      <c r="H143" s="79"/>
      <c r="I143" s="238"/>
      <c r="J143" s="78"/>
      <c r="K143" s="78"/>
      <c r="L143" s="78"/>
      <c r="M143" s="78"/>
      <c r="N143" s="78"/>
      <c r="O143" s="78"/>
      <c r="P143" s="79"/>
      <c r="Q143" s="239"/>
      <c r="R143" s="78"/>
      <c r="S143" s="78"/>
      <c r="T143" s="78"/>
      <c r="U143" s="78"/>
      <c r="V143" s="78"/>
      <c r="W143" s="78"/>
      <c r="X143" s="79"/>
      <c r="Y143" s="243"/>
      <c r="Z143" s="79"/>
      <c r="AA143" s="239"/>
      <c r="AB143" s="78"/>
      <c r="AC143" s="78"/>
      <c r="AD143" s="79"/>
      <c r="AE143" s="238"/>
      <c r="AF143" s="78"/>
      <c r="AG143" s="79"/>
      <c r="AH143" s="238"/>
      <c r="AI143" s="78"/>
      <c r="AJ143" s="79"/>
      <c r="AK143" s="238"/>
      <c r="AL143" s="78"/>
      <c r="AM143" s="78"/>
      <c r="AN143" s="79"/>
      <c r="AO143" s="239"/>
      <c r="AP143" s="78"/>
      <c r="AQ143" s="78"/>
      <c r="AR143" s="78"/>
      <c r="AS143" s="78"/>
      <c r="AT143" s="78"/>
      <c r="AU143" s="78"/>
      <c r="AV143" s="79"/>
      <c r="AW143" s="240"/>
      <c r="AX143" s="78"/>
      <c r="AY143" s="79"/>
      <c r="AZ143" s="241"/>
      <c r="BA143" s="78"/>
      <c r="BB143" s="78"/>
      <c r="BC143" s="78"/>
      <c r="BD143" s="78"/>
      <c r="BE143" s="78"/>
      <c r="BF143" s="78"/>
      <c r="BG143" s="78"/>
      <c r="BH143" s="78"/>
      <c r="BI143" s="78"/>
      <c r="BJ143" s="78"/>
      <c r="BK143" s="78"/>
      <c r="BL143" s="78"/>
      <c r="BM143" s="78"/>
      <c r="BN143" s="78"/>
      <c r="BO143" s="79"/>
    </row>
    <row r="144" spans="1:67" ht="34.5" customHeight="1" x14ac:dyDescent="0.2">
      <c r="A144" s="45">
        <f t="shared" si="0"/>
        <v>133</v>
      </c>
      <c r="B144" s="205"/>
      <c r="C144" s="79"/>
      <c r="D144" s="242"/>
      <c r="E144" s="78"/>
      <c r="F144" s="78"/>
      <c r="G144" s="78"/>
      <c r="H144" s="79"/>
      <c r="I144" s="238"/>
      <c r="J144" s="78"/>
      <c r="K144" s="78"/>
      <c r="L144" s="78"/>
      <c r="M144" s="78"/>
      <c r="N144" s="78"/>
      <c r="O144" s="78"/>
      <c r="P144" s="79"/>
      <c r="Q144" s="239"/>
      <c r="R144" s="78"/>
      <c r="S144" s="78"/>
      <c r="T144" s="78"/>
      <c r="U144" s="78"/>
      <c r="V144" s="78"/>
      <c r="W144" s="78"/>
      <c r="X144" s="79"/>
      <c r="Y144" s="243"/>
      <c r="Z144" s="79"/>
      <c r="AA144" s="239"/>
      <c r="AB144" s="78"/>
      <c r="AC144" s="78"/>
      <c r="AD144" s="79"/>
      <c r="AE144" s="238"/>
      <c r="AF144" s="78"/>
      <c r="AG144" s="79"/>
      <c r="AH144" s="238"/>
      <c r="AI144" s="78"/>
      <c r="AJ144" s="79"/>
      <c r="AK144" s="238"/>
      <c r="AL144" s="78"/>
      <c r="AM144" s="78"/>
      <c r="AN144" s="79"/>
      <c r="AO144" s="239"/>
      <c r="AP144" s="78"/>
      <c r="AQ144" s="78"/>
      <c r="AR144" s="78"/>
      <c r="AS144" s="78"/>
      <c r="AT144" s="78"/>
      <c r="AU144" s="78"/>
      <c r="AV144" s="79"/>
      <c r="AW144" s="240"/>
      <c r="AX144" s="78"/>
      <c r="AY144" s="79"/>
      <c r="AZ144" s="241"/>
      <c r="BA144" s="78"/>
      <c r="BB144" s="78"/>
      <c r="BC144" s="78"/>
      <c r="BD144" s="78"/>
      <c r="BE144" s="78"/>
      <c r="BF144" s="78"/>
      <c r="BG144" s="78"/>
      <c r="BH144" s="78"/>
      <c r="BI144" s="78"/>
      <c r="BJ144" s="78"/>
      <c r="BK144" s="78"/>
      <c r="BL144" s="78"/>
      <c r="BM144" s="78"/>
      <c r="BN144" s="78"/>
      <c r="BO144" s="79"/>
    </row>
    <row r="145" spans="1:67" ht="34.5" customHeight="1" x14ac:dyDescent="0.2">
      <c r="A145" s="45">
        <f t="shared" si="0"/>
        <v>134</v>
      </c>
      <c r="B145" s="205"/>
      <c r="C145" s="79"/>
      <c r="D145" s="242"/>
      <c r="E145" s="78"/>
      <c r="F145" s="78"/>
      <c r="G145" s="78"/>
      <c r="H145" s="79"/>
      <c r="I145" s="238"/>
      <c r="J145" s="78"/>
      <c r="K145" s="78"/>
      <c r="L145" s="78"/>
      <c r="M145" s="78"/>
      <c r="N145" s="78"/>
      <c r="O145" s="78"/>
      <c r="P145" s="79"/>
      <c r="Q145" s="239"/>
      <c r="R145" s="78"/>
      <c r="S145" s="78"/>
      <c r="T145" s="78"/>
      <c r="U145" s="78"/>
      <c r="V145" s="78"/>
      <c r="W145" s="78"/>
      <c r="X145" s="79"/>
      <c r="Y145" s="243"/>
      <c r="Z145" s="79"/>
      <c r="AA145" s="239"/>
      <c r="AB145" s="78"/>
      <c r="AC145" s="78"/>
      <c r="AD145" s="79"/>
      <c r="AE145" s="238"/>
      <c r="AF145" s="78"/>
      <c r="AG145" s="79"/>
      <c r="AH145" s="238"/>
      <c r="AI145" s="78"/>
      <c r="AJ145" s="79"/>
      <c r="AK145" s="238"/>
      <c r="AL145" s="78"/>
      <c r="AM145" s="78"/>
      <c r="AN145" s="79"/>
      <c r="AO145" s="239"/>
      <c r="AP145" s="78"/>
      <c r="AQ145" s="78"/>
      <c r="AR145" s="78"/>
      <c r="AS145" s="78"/>
      <c r="AT145" s="78"/>
      <c r="AU145" s="78"/>
      <c r="AV145" s="79"/>
      <c r="AW145" s="240"/>
      <c r="AX145" s="78"/>
      <c r="AY145" s="79"/>
      <c r="AZ145" s="241"/>
      <c r="BA145" s="78"/>
      <c r="BB145" s="78"/>
      <c r="BC145" s="78"/>
      <c r="BD145" s="78"/>
      <c r="BE145" s="78"/>
      <c r="BF145" s="78"/>
      <c r="BG145" s="78"/>
      <c r="BH145" s="78"/>
      <c r="BI145" s="78"/>
      <c r="BJ145" s="78"/>
      <c r="BK145" s="78"/>
      <c r="BL145" s="78"/>
      <c r="BM145" s="78"/>
      <c r="BN145" s="78"/>
      <c r="BO145" s="79"/>
    </row>
    <row r="146" spans="1:67" ht="34.5" customHeight="1" x14ac:dyDescent="0.2">
      <c r="A146" s="45">
        <f t="shared" si="0"/>
        <v>135</v>
      </c>
      <c r="B146" s="205"/>
      <c r="C146" s="79"/>
      <c r="D146" s="242"/>
      <c r="E146" s="78"/>
      <c r="F146" s="78"/>
      <c r="G146" s="78"/>
      <c r="H146" s="79"/>
      <c r="I146" s="238"/>
      <c r="J146" s="78"/>
      <c r="K146" s="78"/>
      <c r="L146" s="78"/>
      <c r="M146" s="78"/>
      <c r="N146" s="78"/>
      <c r="O146" s="78"/>
      <c r="P146" s="79"/>
      <c r="Q146" s="239"/>
      <c r="R146" s="78"/>
      <c r="S146" s="78"/>
      <c r="T146" s="78"/>
      <c r="U146" s="78"/>
      <c r="V146" s="78"/>
      <c r="W146" s="78"/>
      <c r="X146" s="79"/>
      <c r="Y146" s="243"/>
      <c r="Z146" s="79"/>
      <c r="AA146" s="239"/>
      <c r="AB146" s="78"/>
      <c r="AC146" s="78"/>
      <c r="AD146" s="79"/>
      <c r="AE146" s="238"/>
      <c r="AF146" s="78"/>
      <c r="AG146" s="79"/>
      <c r="AH146" s="238"/>
      <c r="AI146" s="78"/>
      <c r="AJ146" s="79"/>
      <c r="AK146" s="238"/>
      <c r="AL146" s="78"/>
      <c r="AM146" s="78"/>
      <c r="AN146" s="79"/>
      <c r="AO146" s="239"/>
      <c r="AP146" s="78"/>
      <c r="AQ146" s="78"/>
      <c r="AR146" s="78"/>
      <c r="AS146" s="78"/>
      <c r="AT146" s="78"/>
      <c r="AU146" s="78"/>
      <c r="AV146" s="79"/>
      <c r="AW146" s="240"/>
      <c r="AX146" s="78"/>
      <c r="AY146" s="79"/>
      <c r="AZ146" s="241"/>
      <c r="BA146" s="78"/>
      <c r="BB146" s="78"/>
      <c r="BC146" s="78"/>
      <c r="BD146" s="78"/>
      <c r="BE146" s="78"/>
      <c r="BF146" s="78"/>
      <c r="BG146" s="78"/>
      <c r="BH146" s="78"/>
      <c r="BI146" s="78"/>
      <c r="BJ146" s="78"/>
      <c r="BK146" s="78"/>
      <c r="BL146" s="78"/>
      <c r="BM146" s="78"/>
      <c r="BN146" s="78"/>
      <c r="BO146" s="79"/>
    </row>
    <row r="147" spans="1:67" ht="34.5" customHeight="1" x14ac:dyDescent="0.2">
      <c r="A147" s="45">
        <f t="shared" si="0"/>
        <v>136</v>
      </c>
      <c r="B147" s="205"/>
      <c r="C147" s="79"/>
      <c r="D147" s="242"/>
      <c r="E147" s="78"/>
      <c r="F147" s="78"/>
      <c r="G147" s="78"/>
      <c r="H147" s="79"/>
      <c r="I147" s="238"/>
      <c r="J147" s="78"/>
      <c r="K147" s="78"/>
      <c r="L147" s="78"/>
      <c r="M147" s="78"/>
      <c r="N147" s="78"/>
      <c r="O147" s="78"/>
      <c r="P147" s="79"/>
      <c r="Q147" s="239"/>
      <c r="R147" s="78"/>
      <c r="S147" s="78"/>
      <c r="T147" s="78"/>
      <c r="U147" s="78"/>
      <c r="V147" s="78"/>
      <c r="W147" s="78"/>
      <c r="X147" s="79"/>
      <c r="Y147" s="243"/>
      <c r="Z147" s="79"/>
      <c r="AA147" s="239"/>
      <c r="AB147" s="78"/>
      <c r="AC147" s="78"/>
      <c r="AD147" s="79"/>
      <c r="AE147" s="238"/>
      <c r="AF147" s="78"/>
      <c r="AG147" s="79"/>
      <c r="AH147" s="238"/>
      <c r="AI147" s="78"/>
      <c r="AJ147" s="79"/>
      <c r="AK147" s="238"/>
      <c r="AL147" s="78"/>
      <c r="AM147" s="78"/>
      <c r="AN147" s="79"/>
      <c r="AO147" s="239"/>
      <c r="AP147" s="78"/>
      <c r="AQ147" s="78"/>
      <c r="AR147" s="78"/>
      <c r="AS147" s="78"/>
      <c r="AT147" s="78"/>
      <c r="AU147" s="78"/>
      <c r="AV147" s="79"/>
      <c r="AW147" s="240"/>
      <c r="AX147" s="78"/>
      <c r="AY147" s="79"/>
      <c r="AZ147" s="241"/>
      <c r="BA147" s="78"/>
      <c r="BB147" s="78"/>
      <c r="BC147" s="78"/>
      <c r="BD147" s="78"/>
      <c r="BE147" s="78"/>
      <c r="BF147" s="78"/>
      <c r="BG147" s="78"/>
      <c r="BH147" s="78"/>
      <c r="BI147" s="78"/>
      <c r="BJ147" s="78"/>
      <c r="BK147" s="78"/>
      <c r="BL147" s="78"/>
      <c r="BM147" s="78"/>
      <c r="BN147" s="78"/>
      <c r="BO147" s="79"/>
    </row>
    <row r="148" spans="1:67" ht="34.5" customHeight="1" x14ac:dyDescent="0.2">
      <c r="A148" s="45">
        <f t="shared" si="0"/>
        <v>137</v>
      </c>
      <c r="B148" s="205"/>
      <c r="C148" s="79"/>
      <c r="D148" s="242"/>
      <c r="E148" s="78"/>
      <c r="F148" s="78"/>
      <c r="G148" s="78"/>
      <c r="H148" s="79"/>
      <c r="I148" s="238"/>
      <c r="J148" s="78"/>
      <c r="K148" s="78"/>
      <c r="L148" s="78"/>
      <c r="M148" s="78"/>
      <c r="N148" s="78"/>
      <c r="O148" s="78"/>
      <c r="P148" s="79"/>
      <c r="Q148" s="239"/>
      <c r="R148" s="78"/>
      <c r="S148" s="78"/>
      <c r="T148" s="78"/>
      <c r="U148" s="78"/>
      <c r="V148" s="78"/>
      <c r="W148" s="78"/>
      <c r="X148" s="79"/>
      <c r="Y148" s="243"/>
      <c r="Z148" s="79"/>
      <c r="AA148" s="239"/>
      <c r="AB148" s="78"/>
      <c r="AC148" s="78"/>
      <c r="AD148" s="79"/>
      <c r="AE148" s="238"/>
      <c r="AF148" s="78"/>
      <c r="AG148" s="79"/>
      <c r="AH148" s="238"/>
      <c r="AI148" s="78"/>
      <c r="AJ148" s="79"/>
      <c r="AK148" s="238"/>
      <c r="AL148" s="78"/>
      <c r="AM148" s="78"/>
      <c r="AN148" s="79"/>
      <c r="AO148" s="239"/>
      <c r="AP148" s="78"/>
      <c r="AQ148" s="78"/>
      <c r="AR148" s="78"/>
      <c r="AS148" s="78"/>
      <c r="AT148" s="78"/>
      <c r="AU148" s="78"/>
      <c r="AV148" s="79"/>
      <c r="AW148" s="240"/>
      <c r="AX148" s="78"/>
      <c r="AY148" s="79"/>
      <c r="AZ148" s="241"/>
      <c r="BA148" s="78"/>
      <c r="BB148" s="78"/>
      <c r="BC148" s="78"/>
      <c r="BD148" s="78"/>
      <c r="BE148" s="78"/>
      <c r="BF148" s="78"/>
      <c r="BG148" s="78"/>
      <c r="BH148" s="78"/>
      <c r="BI148" s="78"/>
      <c r="BJ148" s="78"/>
      <c r="BK148" s="78"/>
      <c r="BL148" s="78"/>
      <c r="BM148" s="78"/>
      <c r="BN148" s="78"/>
      <c r="BO148" s="79"/>
    </row>
    <row r="149" spans="1:67" ht="34.5" customHeight="1" x14ac:dyDescent="0.2">
      <c r="A149" s="45">
        <f t="shared" si="0"/>
        <v>138</v>
      </c>
      <c r="B149" s="205"/>
      <c r="C149" s="79"/>
      <c r="D149" s="242"/>
      <c r="E149" s="78"/>
      <c r="F149" s="78"/>
      <c r="G149" s="78"/>
      <c r="H149" s="79"/>
      <c r="I149" s="238"/>
      <c r="J149" s="78"/>
      <c r="K149" s="78"/>
      <c r="L149" s="78"/>
      <c r="M149" s="78"/>
      <c r="N149" s="78"/>
      <c r="O149" s="78"/>
      <c r="P149" s="79"/>
      <c r="Q149" s="239"/>
      <c r="R149" s="78"/>
      <c r="S149" s="78"/>
      <c r="T149" s="78"/>
      <c r="U149" s="78"/>
      <c r="V149" s="78"/>
      <c r="W149" s="78"/>
      <c r="X149" s="79"/>
      <c r="Y149" s="243"/>
      <c r="Z149" s="79"/>
      <c r="AA149" s="239"/>
      <c r="AB149" s="78"/>
      <c r="AC149" s="78"/>
      <c r="AD149" s="79"/>
      <c r="AE149" s="238"/>
      <c r="AF149" s="78"/>
      <c r="AG149" s="79"/>
      <c r="AH149" s="238"/>
      <c r="AI149" s="78"/>
      <c r="AJ149" s="79"/>
      <c r="AK149" s="238"/>
      <c r="AL149" s="78"/>
      <c r="AM149" s="78"/>
      <c r="AN149" s="79"/>
      <c r="AO149" s="239"/>
      <c r="AP149" s="78"/>
      <c r="AQ149" s="78"/>
      <c r="AR149" s="78"/>
      <c r="AS149" s="78"/>
      <c r="AT149" s="78"/>
      <c r="AU149" s="78"/>
      <c r="AV149" s="79"/>
      <c r="AW149" s="240"/>
      <c r="AX149" s="78"/>
      <c r="AY149" s="79"/>
      <c r="AZ149" s="241"/>
      <c r="BA149" s="78"/>
      <c r="BB149" s="78"/>
      <c r="BC149" s="78"/>
      <c r="BD149" s="78"/>
      <c r="BE149" s="78"/>
      <c r="BF149" s="78"/>
      <c r="BG149" s="78"/>
      <c r="BH149" s="78"/>
      <c r="BI149" s="78"/>
      <c r="BJ149" s="78"/>
      <c r="BK149" s="78"/>
      <c r="BL149" s="78"/>
      <c r="BM149" s="78"/>
      <c r="BN149" s="78"/>
      <c r="BO149" s="79"/>
    </row>
    <row r="150" spans="1:67" ht="34.5" customHeight="1" x14ac:dyDescent="0.2">
      <c r="A150" s="45">
        <f t="shared" si="0"/>
        <v>139</v>
      </c>
      <c r="B150" s="205"/>
      <c r="C150" s="79"/>
      <c r="D150" s="242"/>
      <c r="E150" s="78"/>
      <c r="F150" s="78"/>
      <c r="G150" s="78"/>
      <c r="H150" s="79"/>
      <c r="I150" s="238"/>
      <c r="J150" s="78"/>
      <c r="K150" s="78"/>
      <c r="L150" s="78"/>
      <c r="M150" s="78"/>
      <c r="N150" s="78"/>
      <c r="O150" s="78"/>
      <c r="P150" s="79"/>
      <c r="Q150" s="239"/>
      <c r="R150" s="78"/>
      <c r="S150" s="78"/>
      <c r="T150" s="78"/>
      <c r="U150" s="78"/>
      <c r="V150" s="78"/>
      <c r="W150" s="78"/>
      <c r="X150" s="79"/>
      <c r="Y150" s="243"/>
      <c r="Z150" s="79"/>
      <c r="AA150" s="239"/>
      <c r="AB150" s="78"/>
      <c r="AC150" s="78"/>
      <c r="AD150" s="79"/>
      <c r="AE150" s="238"/>
      <c r="AF150" s="78"/>
      <c r="AG150" s="79"/>
      <c r="AH150" s="238"/>
      <c r="AI150" s="78"/>
      <c r="AJ150" s="79"/>
      <c r="AK150" s="238"/>
      <c r="AL150" s="78"/>
      <c r="AM150" s="78"/>
      <c r="AN150" s="79"/>
      <c r="AO150" s="239"/>
      <c r="AP150" s="78"/>
      <c r="AQ150" s="78"/>
      <c r="AR150" s="78"/>
      <c r="AS150" s="78"/>
      <c r="AT150" s="78"/>
      <c r="AU150" s="78"/>
      <c r="AV150" s="79"/>
      <c r="AW150" s="240"/>
      <c r="AX150" s="78"/>
      <c r="AY150" s="79"/>
      <c r="AZ150" s="241"/>
      <c r="BA150" s="78"/>
      <c r="BB150" s="78"/>
      <c r="BC150" s="78"/>
      <c r="BD150" s="78"/>
      <c r="BE150" s="78"/>
      <c r="BF150" s="78"/>
      <c r="BG150" s="78"/>
      <c r="BH150" s="78"/>
      <c r="BI150" s="78"/>
      <c r="BJ150" s="78"/>
      <c r="BK150" s="78"/>
      <c r="BL150" s="78"/>
      <c r="BM150" s="78"/>
      <c r="BN150" s="78"/>
      <c r="BO150" s="79"/>
    </row>
    <row r="151" spans="1:67" ht="34.5" customHeight="1" x14ac:dyDescent="0.2">
      <c r="A151" s="45">
        <f t="shared" si="0"/>
        <v>140</v>
      </c>
      <c r="B151" s="205"/>
      <c r="C151" s="79"/>
      <c r="D151" s="242"/>
      <c r="E151" s="78"/>
      <c r="F151" s="78"/>
      <c r="G151" s="78"/>
      <c r="H151" s="79"/>
      <c r="I151" s="238"/>
      <c r="J151" s="78"/>
      <c r="K151" s="78"/>
      <c r="L151" s="78"/>
      <c r="M151" s="78"/>
      <c r="N151" s="78"/>
      <c r="O151" s="78"/>
      <c r="P151" s="79"/>
      <c r="Q151" s="239"/>
      <c r="R151" s="78"/>
      <c r="S151" s="78"/>
      <c r="T151" s="78"/>
      <c r="U151" s="78"/>
      <c r="V151" s="78"/>
      <c r="W151" s="78"/>
      <c r="X151" s="79"/>
      <c r="Y151" s="243"/>
      <c r="Z151" s="79"/>
      <c r="AA151" s="239"/>
      <c r="AB151" s="78"/>
      <c r="AC151" s="78"/>
      <c r="AD151" s="79"/>
      <c r="AE151" s="238"/>
      <c r="AF151" s="78"/>
      <c r="AG151" s="79"/>
      <c r="AH151" s="238"/>
      <c r="AI151" s="78"/>
      <c r="AJ151" s="79"/>
      <c r="AK151" s="238"/>
      <c r="AL151" s="78"/>
      <c r="AM151" s="78"/>
      <c r="AN151" s="79"/>
      <c r="AO151" s="239"/>
      <c r="AP151" s="78"/>
      <c r="AQ151" s="78"/>
      <c r="AR151" s="78"/>
      <c r="AS151" s="78"/>
      <c r="AT151" s="78"/>
      <c r="AU151" s="78"/>
      <c r="AV151" s="79"/>
      <c r="AW151" s="240"/>
      <c r="AX151" s="78"/>
      <c r="AY151" s="79"/>
      <c r="AZ151" s="241"/>
      <c r="BA151" s="78"/>
      <c r="BB151" s="78"/>
      <c r="BC151" s="78"/>
      <c r="BD151" s="78"/>
      <c r="BE151" s="78"/>
      <c r="BF151" s="78"/>
      <c r="BG151" s="78"/>
      <c r="BH151" s="78"/>
      <c r="BI151" s="78"/>
      <c r="BJ151" s="78"/>
      <c r="BK151" s="78"/>
      <c r="BL151" s="78"/>
      <c r="BM151" s="78"/>
      <c r="BN151" s="78"/>
      <c r="BO151" s="79"/>
    </row>
    <row r="152" spans="1:67" ht="34.5" customHeight="1" x14ac:dyDescent="0.2">
      <c r="A152" s="14">
        <f t="shared" si="0"/>
        <v>141</v>
      </c>
      <c r="B152" s="205"/>
      <c r="C152" s="79"/>
      <c r="D152" s="242"/>
      <c r="E152" s="78"/>
      <c r="F152" s="78"/>
      <c r="G152" s="78"/>
      <c r="H152" s="79"/>
      <c r="I152" s="238"/>
      <c r="J152" s="78"/>
      <c r="K152" s="78"/>
      <c r="L152" s="78"/>
      <c r="M152" s="78"/>
      <c r="N152" s="78"/>
      <c r="O152" s="78"/>
      <c r="P152" s="79"/>
      <c r="Q152" s="239"/>
      <c r="R152" s="78"/>
      <c r="S152" s="78"/>
      <c r="T152" s="78"/>
      <c r="U152" s="78"/>
      <c r="V152" s="78"/>
      <c r="W152" s="78"/>
      <c r="X152" s="79"/>
      <c r="Y152" s="243"/>
      <c r="Z152" s="79"/>
      <c r="AA152" s="239"/>
      <c r="AB152" s="78"/>
      <c r="AC152" s="78"/>
      <c r="AD152" s="79"/>
      <c r="AE152" s="238"/>
      <c r="AF152" s="78"/>
      <c r="AG152" s="79"/>
      <c r="AH152" s="238"/>
      <c r="AI152" s="78"/>
      <c r="AJ152" s="79"/>
      <c r="AK152" s="238"/>
      <c r="AL152" s="78"/>
      <c r="AM152" s="78"/>
      <c r="AN152" s="79"/>
      <c r="AO152" s="239"/>
      <c r="AP152" s="78"/>
      <c r="AQ152" s="78"/>
      <c r="AR152" s="78"/>
      <c r="AS152" s="78"/>
      <c r="AT152" s="78"/>
      <c r="AU152" s="78"/>
      <c r="AV152" s="79"/>
      <c r="AW152" s="240"/>
      <c r="AX152" s="78"/>
      <c r="AY152" s="79"/>
      <c r="AZ152" s="241"/>
      <c r="BA152" s="78"/>
      <c r="BB152" s="78"/>
      <c r="BC152" s="78"/>
      <c r="BD152" s="78"/>
      <c r="BE152" s="78"/>
      <c r="BF152" s="78"/>
      <c r="BG152" s="78"/>
      <c r="BH152" s="78"/>
      <c r="BI152" s="78"/>
      <c r="BJ152" s="78"/>
      <c r="BK152" s="78"/>
      <c r="BL152" s="78"/>
      <c r="BM152" s="78"/>
      <c r="BN152" s="78"/>
      <c r="BO152" s="79"/>
    </row>
    <row r="153" spans="1:67" ht="34.5" customHeight="1" x14ac:dyDescent="0.2">
      <c r="A153" s="45">
        <f t="shared" si="0"/>
        <v>142</v>
      </c>
      <c r="B153" s="205"/>
      <c r="C153" s="79"/>
      <c r="D153" s="242"/>
      <c r="E153" s="78"/>
      <c r="F153" s="78"/>
      <c r="G153" s="78"/>
      <c r="H153" s="79"/>
      <c r="I153" s="238"/>
      <c r="J153" s="78"/>
      <c r="K153" s="78"/>
      <c r="L153" s="78"/>
      <c r="M153" s="78"/>
      <c r="N153" s="78"/>
      <c r="O153" s="78"/>
      <c r="P153" s="79"/>
      <c r="Q153" s="239"/>
      <c r="R153" s="78"/>
      <c r="S153" s="78"/>
      <c r="T153" s="78"/>
      <c r="U153" s="78"/>
      <c r="V153" s="78"/>
      <c r="W153" s="78"/>
      <c r="X153" s="79"/>
      <c r="Y153" s="243"/>
      <c r="Z153" s="79"/>
      <c r="AA153" s="239"/>
      <c r="AB153" s="78"/>
      <c r="AC153" s="78"/>
      <c r="AD153" s="79"/>
      <c r="AE153" s="238"/>
      <c r="AF153" s="78"/>
      <c r="AG153" s="79"/>
      <c r="AH153" s="238"/>
      <c r="AI153" s="78"/>
      <c r="AJ153" s="79"/>
      <c r="AK153" s="238"/>
      <c r="AL153" s="78"/>
      <c r="AM153" s="78"/>
      <c r="AN153" s="79"/>
      <c r="AO153" s="239"/>
      <c r="AP153" s="78"/>
      <c r="AQ153" s="78"/>
      <c r="AR153" s="78"/>
      <c r="AS153" s="78"/>
      <c r="AT153" s="78"/>
      <c r="AU153" s="78"/>
      <c r="AV153" s="79"/>
      <c r="AW153" s="240"/>
      <c r="AX153" s="78"/>
      <c r="AY153" s="79"/>
      <c r="AZ153" s="241"/>
      <c r="BA153" s="78"/>
      <c r="BB153" s="78"/>
      <c r="BC153" s="78"/>
      <c r="BD153" s="78"/>
      <c r="BE153" s="78"/>
      <c r="BF153" s="78"/>
      <c r="BG153" s="78"/>
      <c r="BH153" s="78"/>
      <c r="BI153" s="78"/>
      <c r="BJ153" s="78"/>
      <c r="BK153" s="78"/>
      <c r="BL153" s="78"/>
      <c r="BM153" s="78"/>
      <c r="BN153" s="78"/>
      <c r="BO153" s="79"/>
    </row>
    <row r="154" spans="1:67" ht="34.5" customHeight="1" x14ac:dyDescent="0.2">
      <c r="A154" s="45">
        <f t="shared" si="0"/>
        <v>143</v>
      </c>
      <c r="B154" s="205"/>
      <c r="C154" s="79"/>
      <c r="D154" s="242"/>
      <c r="E154" s="78"/>
      <c r="F154" s="78"/>
      <c r="G154" s="78"/>
      <c r="H154" s="79"/>
      <c r="I154" s="238"/>
      <c r="J154" s="78"/>
      <c r="K154" s="78"/>
      <c r="L154" s="78"/>
      <c r="M154" s="78"/>
      <c r="N154" s="78"/>
      <c r="O154" s="78"/>
      <c r="P154" s="79"/>
      <c r="Q154" s="239"/>
      <c r="R154" s="78"/>
      <c r="S154" s="78"/>
      <c r="T154" s="78"/>
      <c r="U154" s="78"/>
      <c r="V154" s="78"/>
      <c r="W154" s="78"/>
      <c r="X154" s="79"/>
      <c r="Y154" s="243"/>
      <c r="Z154" s="79"/>
      <c r="AA154" s="239"/>
      <c r="AB154" s="78"/>
      <c r="AC154" s="78"/>
      <c r="AD154" s="79"/>
      <c r="AE154" s="238"/>
      <c r="AF154" s="78"/>
      <c r="AG154" s="79"/>
      <c r="AH154" s="238"/>
      <c r="AI154" s="78"/>
      <c r="AJ154" s="79"/>
      <c r="AK154" s="238"/>
      <c r="AL154" s="78"/>
      <c r="AM154" s="78"/>
      <c r="AN154" s="79"/>
      <c r="AO154" s="239"/>
      <c r="AP154" s="78"/>
      <c r="AQ154" s="78"/>
      <c r="AR154" s="78"/>
      <c r="AS154" s="78"/>
      <c r="AT154" s="78"/>
      <c r="AU154" s="78"/>
      <c r="AV154" s="79"/>
      <c r="AW154" s="240"/>
      <c r="AX154" s="78"/>
      <c r="AY154" s="79"/>
      <c r="AZ154" s="241"/>
      <c r="BA154" s="78"/>
      <c r="BB154" s="78"/>
      <c r="BC154" s="78"/>
      <c r="BD154" s="78"/>
      <c r="BE154" s="78"/>
      <c r="BF154" s="78"/>
      <c r="BG154" s="78"/>
      <c r="BH154" s="78"/>
      <c r="BI154" s="78"/>
      <c r="BJ154" s="78"/>
      <c r="BK154" s="78"/>
      <c r="BL154" s="78"/>
      <c r="BM154" s="78"/>
      <c r="BN154" s="78"/>
      <c r="BO154" s="79"/>
    </row>
    <row r="155" spans="1:67" ht="34.5" customHeight="1" x14ac:dyDescent="0.2">
      <c r="A155" s="45">
        <f t="shared" si="0"/>
        <v>144</v>
      </c>
      <c r="B155" s="205"/>
      <c r="C155" s="79"/>
      <c r="D155" s="242"/>
      <c r="E155" s="78"/>
      <c r="F155" s="78"/>
      <c r="G155" s="78"/>
      <c r="H155" s="79"/>
      <c r="I155" s="238"/>
      <c r="J155" s="78"/>
      <c r="K155" s="78"/>
      <c r="L155" s="78"/>
      <c r="M155" s="78"/>
      <c r="N155" s="78"/>
      <c r="O155" s="78"/>
      <c r="P155" s="79"/>
      <c r="Q155" s="239"/>
      <c r="R155" s="78"/>
      <c r="S155" s="78"/>
      <c r="T155" s="78"/>
      <c r="U155" s="78"/>
      <c r="V155" s="78"/>
      <c r="W155" s="78"/>
      <c r="X155" s="79"/>
      <c r="Y155" s="243"/>
      <c r="Z155" s="79"/>
      <c r="AA155" s="239"/>
      <c r="AB155" s="78"/>
      <c r="AC155" s="78"/>
      <c r="AD155" s="79"/>
      <c r="AE155" s="238"/>
      <c r="AF155" s="78"/>
      <c r="AG155" s="79"/>
      <c r="AH155" s="238"/>
      <c r="AI155" s="78"/>
      <c r="AJ155" s="79"/>
      <c r="AK155" s="238"/>
      <c r="AL155" s="78"/>
      <c r="AM155" s="78"/>
      <c r="AN155" s="79"/>
      <c r="AO155" s="239"/>
      <c r="AP155" s="78"/>
      <c r="AQ155" s="78"/>
      <c r="AR155" s="78"/>
      <c r="AS155" s="78"/>
      <c r="AT155" s="78"/>
      <c r="AU155" s="78"/>
      <c r="AV155" s="79"/>
      <c r="AW155" s="240"/>
      <c r="AX155" s="78"/>
      <c r="AY155" s="79"/>
      <c r="AZ155" s="241"/>
      <c r="BA155" s="78"/>
      <c r="BB155" s="78"/>
      <c r="BC155" s="78"/>
      <c r="BD155" s="78"/>
      <c r="BE155" s="78"/>
      <c r="BF155" s="78"/>
      <c r="BG155" s="78"/>
      <c r="BH155" s="78"/>
      <c r="BI155" s="78"/>
      <c r="BJ155" s="78"/>
      <c r="BK155" s="78"/>
      <c r="BL155" s="78"/>
      <c r="BM155" s="78"/>
      <c r="BN155" s="78"/>
      <c r="BO155" s="79"/>
    </row>
    <row r="156" spans="1:67" ht="34.5" customHeight="1" x14ac:dyDescent="0.2">
      <c r="A156" s="45">
        <f t="shared" si="0"/>
        <v>145</v>
      </c>
      <c r="B156" s="205"/>
      <c r="C156" s="79"/>
      <c r="D156" s="242"/>
      <c r="E156" s="78"/>
      <c r="F156" s="78"/>
      <c r="G156" s="78"/>
      <c r="H156" s="79"/>
      <c r="I156" s="238"/>
      <c r="J156" s="78"/>
      <c r="K156" s="78"/>
      <c r="L156" s="78"/>
      <c r="M156" s="78"/>
      <c r="N156" s="78"/>
      <c r="O156" s="78"/>
      <c r="P156" s="79"/>
      <c r="Q156" s="239"/>
      <c r="R156" s="78"/>
      <c r="S156" s="78"/>
      <c r="T156" s="78"/>
      <c r="U156" s="78"/>
      <c r="V156" s="78"/>
      <c r="W156" s="78"/>
      <c r="X156" s="79"/>
      <c r="Y156" s="243"/>
      <c r="Z156" s="79"/>
      <c r="AA156" s="239"/>
      <c r="AB156" s="78"/>
      <c r="AC156" s="78"/>
      <c r="AD156" s="79"/>
      <c r="AE156" s="238"/>
      <c r="AF156" s="78"/>
      <c r="AG156" s="79"/>
      <c r="AH156" s="238"/>
      <c r="AI156" s="78"/>
      <c r="AJ156" s="79"/>
      <c r="AK156" s="238"/>
      <c r="AL156" s="78"/>
      <c r="AM156" s="78"/>
      <c r="AN156" s="79"/>
      <c r="AO156" s="239"/>
      <c r="AP156" s="78"/>
      <c r="AQ156" s="78"/>
      <c r="AR156" s="78"/>
      <c r="AS156" s="78"/>
      <c r="AT156" s="78"/>
      <c r="AU156" s="78"/>
      <c r="AV156" s="79"/>
      <c r="AW156" s="240"/>
      <c r="AX156" s="78"/>
      <c r="AY156" s="79"/>
      <c r="AZ156" s="241"/>
      <c r="BA156" s="78"/>
      <c r="BB156" s="78"/>
      <c r="BC156" s="78"/>
      <c r="BD156" s="78"/>
      <c r="BE156" s="78"/>
      <c r="BF156" s="78"/>
      <c r="BG156" s="78"/>
      <c r="BH156" s="78"/>
      <c r="BI156" s="78"/>
      <c r="BJ156" s="78"/>
      <c r="BK156" s="78"/>
      <c r="BL156" s="78"/>
      <c r="BM156" s="78"/>
      <c r="BN156" s="78"/>
      <c r="BO156" s="79"/>
    </row>
    <row r="157" spans="1:67" ht="34.5" customHeight="1" x14ac:dyDescent="0.2">
      <c r="A157" s="45">
        <f t="shared" si="0"/>
        <v>146</v>
      </c>
      <c r="B157" s="205"/>
      <c r="C157" s="79"/>
      <c r="D157" s="242"/>
      <c r="E157" s="78"/>
      <c r="F157" s="78"/>
      <c r="G157" s="78"/>
      <c r="H157" s="79"/>
      <c r="I157" s="238"/>
      <c r="J157" s="78"/>
      <c r="K157" s="78"/>
      <c r="L157" s="78"/>
      <c r="M157" s="78"/>
      <c r="N157" s="78"/>
      <c r="O157" s="78"/>
      <c r="P157" s="79"/>
      <c r="Q157" s="239"/>
      <c r="R157" s="78"/>
      <c r="S157" s="78"/>
      <c r="T157" s="78"/>
      <c r="U157" s="78"/>
      <c r="V157" s="78"/>
      <c r="W157" s="78"/>
      <c r="X157" s="79"/>
      <c r="Y157" s="243"/>
      <c r="Z157" s="79"/>
      <c r="AA157" s="239"/>
      <c r="AB157" s="78"/>
      <c r="AC157" s="78"/>
      <c r="AD157" s="79"/>
      <c r="AE157" s="238"/>
      <c r="AF157" s="78"/>
      <c r="AG157" s="79"/>
      <c r="AH157" s="238"/>
      <c r="AI157" s="78"/>
      <c r="AJ157" s="79"/>
      <c r="AK157" s="238"/>
      <c r="AL157" s="78"/>
      <c r="AM157" s="78"/>
      <c r="AN157" s="79"/>
      <c r="AO157" s="239"/>
      <c r="AP157" s="78"/>
      <c r="AQ157" s="78"/>
      <c r="AR157" s="78"/>
      <c r="AS157" s="78"/>
      <c r="AT157" s="78"/>
      <c r="AU157" s="78"/>
      <c r="AV157" s="79"/>
      <c r="AW157" s="240"/>
      <c r="AX157" s="78"/>
      <c r="AY157" s="79"/>
      <c r="AZ157" s="241"/>
      <c r="BA157" s="78"/>
      <c r="BB157" s="78"/>
      <c r="BC157" s="78"/>
      <c r="BD157" s="78"/>
      <c r="BE157" s="78"/>
      <c r="BF157" s="78"/>
      <c r="BG157" s="78"/>
      <c r="BH157" s="78"/>
      <c r="BI157" s="78"/>
      <c r="BJ157" s="78"/>
      <c r="BK157" s="78"/>
      <c r="BL157" s="78"/>
      <c r="BM157" s="78"/>
      <c r="BN157" s="78"/>
      <c r="BO157" s="79"/>
    </row>
    <row r="158" spans="1:67" ht="34.5" customHeight="1" x14ac:dyDescent="0.2">
      <c r="A158" s="45">
        <f t="shared" si="0"/>
        <v>147</v>
      </c>
      <c r="B158" s="205"/>
      <c r="C158" s="79"/>
      <c r="D158" s="242"/>
      <c r="E158" s="78"/>
      <c r="F158" s="78"/>
      <c r="G158" s="78"/>
      <c r="H158" s="79"/>
      <c r="I158" s="238"/>
      <c r="J158" s="78"/>
      <c r="K158" s="78"/>
      <c r="L158" s="78"/>
      <c r="M158" s="78"/>
      <c r="N158" s="78"/>
      <c r="O158" s="78"/>
      <c r="P158" s="79"/>
      <c r="Q158" s="239"/>
      <c r="R158" s="78"/>
      <c r="S158" s="78"/>
      <c r="T158" s="78"/>
      <c r="U158" s="78"/>
      <c r="V158" s="78"/>
      <c r="W158" s="78"/>
      <c r="X158" s="79"/>
      <c r="Y158" s="243"/>
      <c r="Z158" s="79"/>
      <c r="AA158" s="239"/>
      <c r="AB158" s="78"/>
      <c r="AC158" s="78"/>
      <c r="AD158" s="79"/>
      <c r="AE158" s="238"/>
      <c r="AF158" s="78"/>
      <c r="AG158" s="79"/>
      <c r="AH158" s="238"/>
      <c r="AI158" s="78"/>
      <c r="AJ158" s="79"/>
      <c r="AK158" s="238"/>
      <c r="AL158" s="78"/>
      <c r="AM158" s="78"/>
      <c r="AN158" s="79"/>
      <c r="AO158" s="239"/>
      <c r="AP158" s="78"/>
      <c r="AQ158" s="78"/>
      <c r="AR158" s="78"/>
      <c r="AS158" s="78"/>
      <c r="AT158" s="78"/>
      <c r="AU158" s="78"/>
      <c r="AV158" s="79"/>
      <c r="AW158" s="240"/>
      <c r="AX158" s="78"/>
      <c r="AY158" s="79"/>
      <c r="AZ158" s="241"/>
      <c r="BA158" s="78"/>
      <c r="BB158" s="78"/>
      <c r="BC158" s="78"/>
      <c r="BD158" s="78"/>
      <c r="BE158" s="78"/>
      <c r="BF158" s="78"/>
      <c r="BG158" s="78"/>
      <c r="BH158" s="78"/>
      <c r="BI158" s="78"/>
      <c r="BJ158" s="78"/>
      <c r="BK158" s="78"/>
      <c r="BL158" s="78"/>
      <c r="BM158" s="78"/>
      <c r="BN158" s="78"/>
      <c r="BO158" s="79"/>
    </row>
    <row r="159" spans="1:67" ht="34.5" customHeight="1" x14ac:dyDescent="0.2">
      <c r="A159" s="45">
        <f t="shared" si="0"/>
        <v>148</v>
      </c>
      <c r="B159" s="205"/>
      <c r="C159" s="79"/>
      <c r="D159" s="242"/>
      <c r="E159" s="78"/>
      <c r="F159" s="78"/>
      <c r="G159" s="78"/>
      <c r="H159" s="79"/>
      <c r="I159" s="238"/>
      <c r="J159" s="78"/>
      <c r="K159" s="78"/>
      <c r="L159" s="78"/>
      <c r="M159" s="78"/>
      <c r="N159" s="78"/>
      <c r="O159" s="78"/>
      <c r="P159" s="79"/>
      <c r="Q159" s="239"/>
      <c r="R159" s="78"/>
      <c r="S159" s="78"/>
      <c r="T159" s="78"/>
      <c r="U159" s="78"/>
      <c r="V159" s="78"/>
      <c r="W159" s="78"/>
      <c r="X159" s="79"/>
      <c r="Y159" s="243"/>
      <c r="Z159" s="79"/>
      <c r="AA159" s="239"/>
      <c r="AB159" s="78"/>
      <c r="AC159" s="78"/>
      <c r="AD159" s="79"/>
      <c r="AE159" s="238"/>
      <c r="AF159" s="78"/>
      <c r="AG159" s="79"/>
      <c r="AH159" s="238"/>
      <c r="AI159" s="78"/>
      <c r="AJ159" s="79"/>
      <c r="AK159" s="238"/>
      <c r="AL159" s="78"/>
      <c r="AM159" s="78"/>
      <c r="AN159" s="79"/>
      <c r="AO159" s="239"/>
      <c r="AP159" s="78"/>
      <c r="AQ159" s="78"/>
      <c r="AR159" s="78"/>
      <c r="AS159" s="78"/>
      <c r="AT159" s="78"/>
      <c r="AU159" s="78"/>
      <c r="AV159" s="79"/>
      <c r="AW159" s="240"/>
      <c r="AX159" s="78"/>
      <c r="AY159" s="79"/>
      <c r="AZ159" s="241"/>
      <c r="BA159" s="78"/>
      <c r="BB159" s="78"/>
      <c r="BC159" s="78"/>
      <c r="BD159" s="78"/>
      <c r="BE159" s="78"/>
      <c r="BF159" s="78"/>
      <c r="BG159" s="78"/>
      <c r="BH159" s="78"/>
      <c r="BI159" s="78"/>
      <c r="BJ159" s="78"/>
      <c r="BK159" s="78"/>
      <c r="BL159" s="78"/>
      <c r="BM159" s="78"/>
      <c r="BN159" s="78"/>
      <c r="BO159" s="79"/>
    </row>
    <row r="160" spans="1:67" ht="34.5" customHeight="1" x14ac:dyDescent="0.2">
      <c r="A160" s="45">
        <f t="shared" si="0"/>
        <v>149</v>
      </c>
      <c r="B160" s="205"/>
      <c r="C160" s="79"/>
      <c r="D160" s="242"/>
      <c r="E160" s="78"/>
      <c r="F160" s="78"/>
      <c r="G160" s="78"/>
      <c r="H160" s="79"/>
      <c r="I160" s="238"/>
      <c r="J160" s="78"/>
      <c r="K160" s="78"/>
      <c r="L160" s="78"/>
      <c r="M160" s="78"/>
      <c r="N160" s="78"/>
      <c r="O160" s="78"/>
      <c r="P160" s="79"/>
      <c r="Q160" s="239"/>
      <c r="R160" s="78"/>
      <c r="S160" s="78"/>
      <c r="T160" s="78"/>
      <c r="U160" s="78"/>
      <c r="V160" s="78"/>
      <c r="W160" s="78"/>
      <c r="X160" s="79"/>
      <c r="Y160" s="243"/>
      <c r="Z160" s="79"/>
      <c r="AA160" s="239"/>
      <c r="AB160" s="78"/>
      <c r="AC160" s="78"/>
      <c r="AD160" s="79"/>
      <c r="AE160" s="238"/>
      <c r="AF160" s="78"/>
      <c r="AG160" s="79"/>
      <c r="AH160" s="238"/>
      <c r="AI160" s="78"/>
      <c r="AJ160" s="79"/>
      <c r="AK160" s="238"/>
      <c r="AL160" s="78"/>
      <c r="AM160" s="78"/>
      <c r="AN160" s="79"/>
      <c r="AO160" s="239"/>
      <c r="AP160" s="78"/>
      <c r="AQ160" s="78"/>
      <c r="AR160" s="78"/>
      <c r="AS160" s="78"/>
      <c r="AT160" s="78"/>
      <c r="AU160" s="78"/>
      <c r="AV160" s="79"/>
      <c r="AW160" s="240"/>
      <c r="AX160" s="78"/>
      <c r="AY160" s="79"/>
      <c r="AZ160" s="241"/>
      <c r="BA160" s="78"/>
      <c r="BB160" s="78"/>
      <c r="BC160" s="78"/>
      <c r="BD160" s="78"/>
      <c r="BE160" s="78"/>
      <c r="BF160" s="78"/>
      <c r="BG160" s="78"/>
      <c r="BH160" s="78"/>
      <c r="BI160" s="78"/>
      <c r="BJ160" s="78"/>
      <c r="BK160" s="78"/>
      <c r="BL160" s="78"/>
      <c r="BM160" s="78"/>
      <c r="BN160" s="78"/>
      <c r="BO160" s="79"/>
    </row>
    <row r="161" spans="1:67" ht="34.5" customHeight="1" x14ac:dyDescent="0.2">
      <c r="A161" s="45">
        <f t="shared" si="0"/>
        <v>150</v>
      </c>
      <c r="B161" s="205"/>
      <c r="C161" s="79"/>
      <c r="D161" s="242"/>
      <c r="E161" s="78"/>
      <c r="F161" s="78"/>
      <c r="G161" s="78"/>
      <c r="H161" s="79"/>
      <c r="I161" s="238"/>
      <c r="J161" s="78"/>
      <c r="K161" s="78"/>
      <c r="L161" s="78"/>
      <c r="M161" s="78"/>
      <c r="N161" s="78"/>
      <c r="O161" s="78"/>
      <c r="P161" s="79"/>
      <c r="Q161" s="239"/>
      <c r="R161" s="78"/>
      <c r="S161" s="78"/>
      <c r="T161" s="78"/>
      <c r="U161" s="78"/>
      <c r="V161" s="78"/>
      <c r="W161" s="78"/>
      <c r="X161" s="79"/>
      <c r="Y161" s="243"/>
      <c r="Z161" s="79"/>
      <c r="AA161" s="239"/>
      <c r="AB161" s="78"/>
      <c r="AC161" s="78"/>
      <c r="AD161" s="79"/>
      <c r="AE161" s="238"/>
      <c r="AF161" s="78"/>
      <c r="AG161" s="79"/>
      <c r="AH161" s="238"/>
      <c r="AI161" s="78"/>
      <c r="AJ161" s="79"/>
      <c r="AK161" s="238"/>
      <c r="AL161" s="78"/>
      <c r="AM161" s="78"/>
      <c r="AN161" s="79"/>
      <c r="AO161" s="239"/>
      <c r="AP161" s="78"/>
      <c r="AQ161" s="78"/>
      <c r="AR161" s="78"/>
      <c r="AS161" s="78"/>
      <c r="AT161" s="78"/>
      <c r="AU161" s="78"/>
      <c r="AV161" s="79"/>
      <c r="AW161" s="240"/>
      <c r="AX161" s="78"/>
      <c r="AY161" s="79"/>
      <c r="AZ161" s="241"/>
      <c r="BA161" s="78"/>
      <c r="BB161" s="78"/>
      <c r="BC161" s="78"/>
      <c r="BD161" s="78"/>
      <c r="BE161" s="78"/>
      <c r="BF161" s="78"/>
      <c r="BG161" s="78"/>
      <c r="BH161" s="78"/>
      <c r="BI161" s="78"/>
      <c r="BJ161" s="78"/>
      <c r="BK161" s="78"/>
      <c r="BL161" s="78"/>
      <c r="BM161" s="78"/>
      <c r="BN161" s="78"/>
      <c r="BO161" s="79"/>
    </row>
    <row r="162" spans="1:67" ht="34.5" customHeight="1" x14ac:dyDescent="0.2">
      <c r="A162" s="14">
        <f t="shared" si="0"/>
        <v>151</v>
      </c>
      <c r="B162" s="205"/>
      <c r="C162" s="79"/>
      <c r="D162" s="242"/>
      <c r="E162" s="78"/>
      <c r="F162" s="78"/>
      <c r="G162" s="78"/>
      <c r="H162" s="79"/>
      <c r="I162" s="238"/>
      <c r="J162" s="78"/>
      <c r="K162" s="78"/>
      <c r="L162" s="78"/>
      <c r="M162" s="78"/>
      <c r="N162" s="78"/>
      <c r="O162" s="78"/>
      <c r="P162" s="79"/>
      <c r="Q162" s="239"/>
      <c r="R162" s="78"/>
      <c r="S162" s="78"/>
      <c r="T162" s="78"/>
      <c r="U162" s="78"/>
      <c r="V162" s="78"/>
      <c r="W162" s="78"/>
      <c r="X162" s="79"/>
      <c r="Y162" s="243"/>
      <c r="Z162" s="79"/>
      <c r="AA162" s="239"/>
      <c r="AB162" s="78"/>
      <c r="AC162" s="78"/>
      <c r="AD162" s="79"/>
      <c r="AE162" s="238"/>
      <c r="AF162" s="78"/>
      <c r="AG162" s="79"/>
      <c r="AH162" s="238"/>
      <c r="AI162" s="78"/>
      <c r="AJ162" s="79"/>
      <c r="AK162" s="238"/>
      <c r="AL162" s="78"/>
      <c r="AM162" s="78"/>
      <c r="AN162" s="79"/>
      <c r="AO162" s="239"/>
      <c r="AP162" s="78"/>
      <c r="AQ162" s="78"/>
      <c r="AR162" s="78"/>
      <c r="AS162" s="78"/>
      <c r="AT162" s="78"/>
      <c r="AU162" s="78"/>
      <c r="AV162" s="79"/>
      <c r="AW162" s="240"/>
      <c r="AX162" s="78"/>
      <c r="AY162" s="79"/>
      <c r="AZ162" s="241"/>
      <c r="BA162" s="78"/>
      <c r="BB162" s="78"/>
      <c r="BC162" s="78"/>
      <c r="BD162" s="78"/>
      <c r="BE162" s="78"/>
      <c r="BF162" s="78"/>
      <c r="BG162" s="78"/>
      <c r="BH162" s="78"/>
      <c r="BI162" s="78"/>
      <c r="BJ162" s="78"/>
      <c r="BK162" s="78"/>
      <c r="BL162" s="78"/>
      <c r="BM162" s="78"/>
      <c r="BN162" s="78"/>
      <c r="BO162" s="79"/>
    </row>
    <row r="163" spans="1:67" ht="34.5" customHeight="1" x14ac:dyDescent="0.2">
      <c r="A163" s="45">
        <f t="shared" si="0"/>
        <v>152</v>
      </c>
      <c r="B163" s="205"/>
      <c r="C163" s="79"/>
      <c r="D163" s="242"/>
      <c r="E163" s="78"/>
      <c r="F163" s="78"/>
      <c r="G163" s="78"/>
      <c r="H163" s="79"/>
      <c r="I163" s="238"/>
      <c r="J163" s="78"/>
      <c r="K163" s="78"/>
      <c r="L163" s="78"/>
      <c r="M163" s="78"/>
      <c r="N163" s="78"/>
      <c r="O163" s="78"/>
      <c r="P163" s="79"/>
      <c r="Q163" s="239"/>
      <c r="R163" s="78"/>
      <c r="S163" s="78"/>
      <c r="T163" s="78"/>
      <c r="U163" s="78"/>
      <c r="V163" s="78"/>
      <c r="W163" s="78"/>
      <c r="X163" s="79"/>
      <c r="Y163" s="243"/>
      <c r="Z163" s="79"/>
      <c r="AA163" s="239"/>
      <c r="AB163" s="78"/>
      <c r="AC163" s="78"/>
      <c r="AD163" s="79"/>
      <c r="AE163" s="238"/>
      <c r="AF163" s="78"/>
      <c r="AG163" s="79"/>
      <c r="AH163" s="238"/>
      <c r="AI163" s="78"/>
      <c r="AJ163" s="79"/>
      <c r="AK163" s="238"/>
      <c r="AL163" s="78"/>
      <c r="AM163" s="78"/>
      <c r="AN163" s="79"/>
      <c r="AO163" s="239"/>
      <c r="AP163" s="78"/>
      <c r="AQ163" s="78"/>
      <c r="AR163" s="78"/>
      <c r="AS163" s="78"/>
      <c r="AT163" s="78"/>
      <c r="AU163" s="78"/>
      <c r="AV163" s="79"/>
      <c r="AW163" s="240"/>
      <c r="AX163" s="78"/>
      <c r="AY163" s="79"/>
      <c r="AZ163" s="241"/>
      <c r="BA163" s="78"/>
      <c r="BB163" s="78"/>
      <c r="BC163" s="78"/>
      <c r="BD163" s="78"/>
      <c r="BE163" s="78"/>
      <c r="BF163" s="78"/>
      <c r="BG163" s="78"/>
      <c r="BH163" s="78"/>
      <c r="BI163" s="78"/>
      <c r="BJ163" s="78"/>
      <c r="BK163" s="78"/>
      <c r="BL163" s="78"/>
      <c r="BM163" s="78"/>
      <c r="BN163" s="78"/>
      <c r="BO163" s="79"/>
    </row>
    <row r="164" spans="1:67" ht="34.5" customHeight="1" x14ac:dyDescent="0.2">
      <c r="A164" s="45">
        <f t="shared" si="0"/>
        <v>153</v>
      </c>
      <c r="B164" s="205"/>
      <c r="C164" s="79"/>
      <c r="D164" s="242"/>
      <c r="E164" s="78"/>
      <c r="F164" s="78"/>
      <c r="G164" s="78"/>
      <c r="H164" s="79"/>
      <c r="I164" s="238"/>
      <c r="J164" s="78"/>
      <c r="K164" s="78"/>
      <c r="L164" s="78"/>
      <c r="M164" s="78"/>
      <c r="N164" s="78"/>
      <c r="O164" s="78"/>
      <c r="P164" s="79"/>
      <c r="Q164" s="239"/>
      <c r="R164" s="78"/>
      <c r="S164" s="78"/>
      <c r="T164" s="78"/>
      <c r="U164" s="78"/>
      <c r="V164" s="78"/>
      <c r="W164" s="78"/>
      <c r="X164" s="79"/>
      <c r="Y164" s="243"/>
      <c r="Z164" s="79"/>
      <c r="AA164" s="239"/>
      <c r="AB164" s="78"/>
      <c r="AC164" s="78"/>
      <c r="AD164" s="79"/>
      <c r="AE164" s="238"/>
      <c r="AF164" s="78"/>
      <c r="AG164" s="79"/>
      <c r="AH164" s="238"/>
      <c r="AI164" s="78"/>
      <c r="AJ164" s="79"/>
      <c r="AK164" s="238"/>
      <c r="AL164" s="78"/>
      <c r="AM164" s="78"/>
      <c r="AN164" s="79"/>
      <c r="AO164" s="239"/>
      <c r="AP164" s="78"/>
      <c r="AQ164" s="78"/>
      <c r="AR164" s="78"/>
      <c r="AS164" s="78"/>
      <c r="AT164" s="78"/>
      <c r="AU164" s="78"/>
      <c r="AV164" s="79"/>
      <c r="AW164" s="240"/>
      <c r="AX164" s="78"/>
      <c r="AY164" s="79"/>
      <c r="AZ164" s="241"/>
      <c r="BA164" s="78"/>
      <c r="BB164" s="78"/>
      <c r="BC164" s="78"/>
      <c r="BD164" s="78"/>
      <c r="BE164" s="78"/>
      <c r="BF164" s="78"/>
      <c r="BG164" s="78"/>
      <c r="BH164" s="78"/>
      <c r="BI164" s="78"/>
      <c r="BJ164" s="78"/>
      <c r="BK164" s="78"/>
      <c r="BL164" s="78"/>
      <c r="BM164" s="78"/>
      <c r="BN164" s="78"/>
      <c r="BO164" s="79"/>
    </row>
    <row r="165" spans="1:67" ht="34.5" customHeight="1" x14ac:dyDescent="0.2">
      <c r="A165" s="45">
        <f t="shared" si="0"/>
        <v>154</v>
      </c>
      <c r="B165" s="205"/>
      <c r="C165" s="79"/>
      <c r="D165" s="242"/>
      <c r="E165" s="78"/>
      <c r="F165" s="78"/>
      <c r="G165" s="78"/>
      <c r="H165" s="79"/>
      <c r="I165" s="238"/>
      <c r="J165" s="78"/>
      <c r="K165" s="78"/>
      <c r="L165" s="78"/>
      <c r="M165" s="78"/>
      <c r="N165" s="78"/>
      <c r="O165" s="78"/>
      <c r="P165" s="79"/>
      <c r="Q165" s="239"/>
      <c r="R165" s="78"/>
      <c r="S165" s="78"/>
      <c r="T165" s="78"/>
      <c r="U165" s="78"/>
      <c r="V165" s="78"/>
      <c r="W165" s="78"/>
      <c r="X165" s="79"/>
      <c r="Y165" s="243"/>
      <c r="Z165" s="79"/>
      <c r="AA165" s="239"/>
      <c r="AB165" s="78"/>
      <c r="AC165" s="78"/>
      <c r="AD165" s="79"/>
      <c r="AE165" s="238"/>
      <c r="AF165" s="78"/>
      <c r="AG165" s="79"/>
      <c r="AH165" s="238"/>
      <c r="AI165" s="78"/>
      <c r="AJ165" s="79"/>
      <c r="AK165" s="238"/>
      <c r="AL165" s="78"/>
      <c r="AM165" s="78"/>
      <c r="AN165" s="79"/>
      <c r="AO165" s="239"/>
      <c r="AP165" s="78"/>
      <c r="AQ165" s="78"/>
      <c r="AR165" s="78"/>
      <c r="AS165" s="78"/>
      <c r="AT165" s="78"/>
      <c r="AU165" s="78"/>
      <c r="AV165" s="79"/>
      <c r="AW165" s="240"/>
      <c r="AX165" s="78"/>
      <c r="AY165" s="79"/>
      <c r="AZ165" s="241"/>
      <c r="BA165" s="78"/>
      <c r="BB165" s="78"/>
      <c r="BC165" s="78"/>
      <c r="BD165" s="78"/>
      <c r="BE165" s="78"/>
      <c r="BF165" s="78"/>
      <c r="BG165" s="78"/>
      <c r="BH165" s="78"/>
      <c r="BI165" s="78"/>
      <c r="BJ165" s="78"/>
      <c r="BK165" s="78"/>
      <c r="BL165" s="78"/>
      <c r="BM165" s="78"/>
      <c r="BN165" s="78"/>
      <c r="BO165" s="79"/>
    </row>
    <row r="166" spans="1:67" ht="34.5" customHeight="1" x14ac:dyDescent="0.2">
      <c r="A166" s="45">
        <f t="shared" si="0"/>
        <v>155</v>
      </c>
      <c r="B166" s="205"/>
      <c r="C166" s="79"/>
      <c r="D166" s="242"/>
      <c r="E166" s="78"/>
      <c r="F166" s="78"/>
      <c r="G166" s="78"/>
      <c r="H166" s="79"/>
      <c r="I166" s="238"/>
      <c r="J166" s="78"/>
      <c r="K166" s="78"/>
      <c r="L166" s="78"/>
      <c r="M166" s="78"/>
      <c r="N166" s="78"/>
      <c r="O166" s="78"/>
      <c r="P166" s="79"/>
      <c r="Q166" s="239"/>
      <c r="R166" s="78"/>
      <c r="S166" s="78"/>
      <c r="T166" s="78"/>
      <c r="U166" s="78"/>
      <c r="V166" s="78"/>
      <c r="W166" s="78"/>
      <c r="X166" s="79"/>
      <c r="Y166" s="243"/>
      <c r="Z166" s="79"/>
      <c r="AA166" s="239"/>
      <c r="AB166" s="78"/>
      <c r="AC166" s="78"/>
      <c r="AD166" s="79"/>
      <c r="AE166" s="238"/>
      <c r="AF166" s="78"/>
      <c r="AG166" s="79"/>
      <c r="AH166" s="238"/>
      <c r="AI166" s="78"/>
      <c r="AJ166" s="79"/>
      <c r="AK166" s="238"/>
      <c r="AL166" s="78"/>
      <c r="AM166" s="78"/>
      <c r="AN166" s="79"/>
      <c r="AO166" s="239"/>
      <c r="AP166" s="78"/>
      <c r="AQ166" s="78"/>
      <c r="AR166" s="78"/>
      <c r="AS166" s="78"/>
      <c r="AT166" s="78"/>
      <c r="AU166" s="78"/>
      <c r="AV166" s="79"/>
      <c r="AW166" s="240"/>
      <c r="AX166" s="78"/>
      <c r="AY166" s="79"/>
      <c r="AZ166" s="241"/>
      <c r="BA166" s="78"/>
      <c r="BB166" s="78"/>
      <c r="BC166" s="78"/>
      <c r="BD166" s="78"/>
      <c r="BE166" s="78"/>
      <c r="BF166" s="78"/>
      <c r="BG166" s="78"/>
      <c r="BH166" s="78"/>
      <c r="BI166" s="78"/>
      <c r="BJ166" s="78"/>
      <c r="BK166" s="78"/>
      <c r="BL166" s="78"/>
      <c r="BM166" s="78"/>
      <c r="BN166" s="78"/>
      <c r="BO166" s="79"/>
    </row>
    <row r="167" spans="1:67" ht="34.5" customHeight="1" x14ac:dyDescent="0.2">
      <c r="A167" s="45">
        <f t="shared" si="0"/>
        <v>156</v>
      </c>
      <c r="B167" s="205"/>
      <c r="C167" s="79"/>
      <c r="D167" s="242"/>
      <c r="E167" s="78"/>
      <c r="F167" s="78"/>
      <c r="G167" s="78"/>
      <c r="H167" s="79"/>
      <c r="I167" s="238"/>
      <c r="J167" s="78"/>
      <c r="K167" s="78"/>
      <c r="L167" s="78"/>
      <c r="M167" s="78"/>
      <c r="N167" s="78"/>
      <c r="O167" s="78"/>
      <c r="P167" s="79"/>
      <c r="Q167" s="239"/>
      <c r="R167" s="78"/>
      <c r="S167" s="78"/>
      <c r="T167" s="78"/>
      <c r="U167" s="78"/>
      <c r="V167" s="78"/>
      <c r="W167" s="78"/>
      <c r="X167" s="79"/>
      <c r="Y167" s="243"/>
      <c r="Z167" s="79"/>
      <c r="AA167" s="239"/>
      <c r="AB167" s="78"/>
      <c r="AC167" s="78"/>
      <c r="AD167" s="79"/>
      <c r="AE167" s="238"/>
      <c r="AF167" s="78"/>
      <c r="AG167" s="79"/>
      <c r="AH167" s="238"/>
      <c r="AI167" s="78"/>
      <c r="AJ167" s="79"/>
      <c r="AK167" s="238"/>
      <c r="AL167" s="78"/>
      <c r="AM167" s="78"/>
      <c r="AN167" s="79"/>
      <c r="AO167" s="239"/>
      <c r="AP167" s="78"/>
      <c r="AQ167" s="78"/>
      <c r="AR167" s="78"/>
      <c r="AS167" s="78"/>
      <c r="AT167" s="78"/>
      <c r="AU167" s="78"/>
      <c r="AV167" s="79"/>
      <c r="AW167" s="240"/>
      <c r="AX167" s="78"/>
      <c r="AY167" s="79"/>
      <c r="AZ167" s="241"/>
      <c r="BA167" s="78"/>
      <c r="BB167" s="78"/>
      <c r="BC167" s="78"/>
      <c r="BD167" s="78"/>
      <c r="BE167" s="78"/>
      <c r="BF167" s="78"/>
      <c r="BG167" s="78"/>
      <c r="BH167" s="78"/>
      <c r="BI167" s="78"/>
      <c r="BJ167" s="78"/>
      <c r="BK167" s="78"/>
      <c r="BL167" s="78"/>
      <c r="BM167" s="78"/>
      <c r="BN167" s="78"/>
      <c r="BO167" s="79"/>
    </row>
    <row r="168" spans="1:67" ht="34.5" customHeight="1" x14ac:dyDescent="0.2">
      <c r="A168" s="45">
        <f t="shared" si="0"/>
        <v>157</v>
      </c>
      <c r="B168" s="205"/>
      <c r="C168" s="79"/>
      <c r="D168" s="242"/>
      <c r="E168" s="78"/>
      <c r="F168" s="78"/>
      <c r="G168" s="78"/>
      <c r="H168" s="79"/>
      <c r="I168" s="238"/>
      <c r="J168" s="78"/>
      <c r="K168" s="78"/>
      <c r="L168" s="78"/>
      <c r="M168" s="78"/>
      <c r="N168" s="78"/>
      <c r="O168" s="78"/>
      <c r="P168" s="79"/>
      <c r="Q168" s="239"/>
      <c r="R168" s="78"/>
      <c r="S168" s="78"/>
      <c r="T168" s="78"/>
      <c r="U168" s="78"/>
      <c r="V168" s="78"/>
      <c r="W168" s="78"/>
      <c r="X168" s="79"/>
      <c r="Y168" s="243"/>
      <c r="Z168" s="79"/>
      <c r="AA168" s="239"/>
      <c r="AB168" s="78"/>
      <c r="AC168" s="78"/>
      <c r="AD168" s="79"/>
      <c r="AE168" s="238"/>
      <c r="AF168" s="78"/>
      <c r="AG168" s="79"/>
      <c r="AH168" s="238"/>
      <c r="AI168" s="78"/>
      <c r="AJ168" s="79"/>
      <c r="AK168" s="238"/>
      <c r="AL168" s="78"/>
      <c r="AM168" s="78"/>
      <c r="AN168" s="79"/>
      <c r="AO168" s="239"/>
      <c r="AP168" s="78"/>
      <c r="AQ168" s="78"/>
      <c r="AR168" s="78"/>
      <c r="AS168" s="78"/>
      <c r="AT168" s="78"/>
      <c r="AU168" s="78"/>
      <c r="AV168" s="79"/>
      <c r="AW168" s="240"/>
      <c r="AX168" s="78"/>
      <c r="AY168" s="79"/>
      <c r="AZ168" s="241"/>
      <c r="BA168" s="78"/>
      <c r="BB168" s="78"/>
      <c r="BC168" s="78"/>
      <c r="BD168" s="78"/>
      <c r="BE168" s="78"/>
      <c r="BF168" s="78"/>
      <c r="BG168" s="78"/>
      <c r="BH168" s="78"/>
      <c r="BI168" s="78"/>
      <c r="BJ168" s="78"/>
      <c r="BK168" s="78"/>
      <c r="BL168" s="78"/>
      <c r="BM168" s="78"/>
      <c r="BN168" s="78"/>
      <c r="BO168" s="79"/>
    </row>
    <row r="169" spans="1:67" ht="34.5" customHeight="1" x14ac:dyDescent="0.2">
      <c r="A169" s="45">
        <f t="shared" si="0"/>
        <v>158</v>
      </c>
      <c r="B169" s="205"/>
      <c r="C169" s="79"/>
      <c r="D169" s="242"/>
      <c r="E169" s="78"/>
      <c r="F169" s="78"/>
      <c r="G169" s="78"/>
      <c r="H169" s="79"/>
      <c r="I169" s="238"/>
      <c r="J169" s="78"/>
      <c r="K169" s="78"/>
      <c r="L169" s="78"/>
      <c r="M169" s="78"/>
      <c r="N169" s="78"/>
      <c r="O169" s="78"/>
      <c r="P169" s="79"/>
      <c r="Q169" s="239"/>
      <c r="R169" s="78"/>
      <c r="S169" s="78"/>
      <c r="T169" s="78"/>
      <c r="U169" s="78"/>
      <c r="V169" s="78"/>
      <c r="W169" s="78"/>
      <c r="X169" s="79"/>
      <c r="Y169" s="243"/>
      <c r="Z169" s="79"/>
      <c r="AA169" s="239"/>
      <c r="AB169" s="78"/>
      <c r="AC169" s="78"/>
      <c r="AD169" s="79"/>
      <c r="AE169" s="238"/>
      <c r="AF169" s="78"/>
      <c r="AG169" s="79"/>
      <c r="AH169" s="238"/>
      <c r="AI169" s="78"/>
      <c r="AJ169" s="79"/>
      <c r="AK169" s="238"/>
      <c r="AL169" s="78"/>
      <c r="AM169" s="78"/>
      <c r="AN169" s="79"/>
      <c r="AO169" s="239"/>
      <c r="AP169" s="78"/>
      <c r="AQ169" s="78"/>
      <c r="AR169" s="78"/>
      <c r="AS169" s="78"/>
      <c r="AT169" s="78"/>
      <c r="AU169" s="78"/>
      <c r="AV169" s="79"/>
      <c r="AW169" s="240"/>
      <c r="AX169" s="78"/>
      <c r="AY169" s="79"/>
      <c r="AZ169" s="241"/>
      <c r="BA169" s="78"/>
      <c r="BB169" s="78"/>
      <c r="BC169" s="78"/>
      <c r="BD169" s="78"/>
      <c r="BE169" s="78"/>
      <c r="BF169" s="78"/>
      <c r="BG169" s="78"/>
      <c r="BH169" s="78"/>
      <c r="BI169" s="78"/>
      <c r="BJ169" s="78"/>
      <c r="BK169" s="78"/>
      <c r="BL169" s="78"/>
      <c r="BM169" s="78"/>
      <c r="BN169" s="78"/>
      <c r="BO169" s="79"/>
    </row>
    <row r="170" spans="1:67" ht="34.5" customHeight="1" x14ac:dyDescent="0.2">
      <c r="A170" s="45">
        <f t="shared" si="0"/>
        <v>159</v>
      </c>
      <c r="B170" s="205"/>
      <c r="C170" s="79"/>
      <c r="D170" s="242"/>
      <c r="E170" s="78"/>
      <c r="F170" s="78"/>
      <c r="G170" s="78"/>
      <c r="H170" s="79"/>
      <c r="I170" s="238"/>
      <c r="J170" s="78"/>
      <c r="K170" s="78"/>
      <c r="L170" s="78"/>
      <c r="M170" s="78"/>
      <c r="N170" s="78"/>
      <c r="O170" s="78"/>
      <c r="P170" s="79"/>
      <c r="Q170" s="239"/>
      <c r="R170" s="78"/>
      <c r="S170" s="78"/>
      <c r="T170" s="78"/>
      <c r="U170" s="78"/>
      <c r="V170" s="78"/>
      <c r="W170" s="78"/>
      <c r="X170" s="79"/>
      <c r="Y170" s="243"/>
      <c r="Z170" s="79"/>
      <c r="AA170" s="239"/>
      <c r="AB170" s="78"/>
      <c r="AC170" s="78"/>
      <c r="AD170" s="79"/>
      <c r="AE170" s="238"/>
      <c r="AF170" s="78"/>
      <c r="AG170" s="79"/>
      <c r="AH170" s="238"/>
      <c r="AI170" s="78"/>
      <c r="AJ170" s="79"/>
      <c r="AK170" s="238"/>
      <c r="AL170" s="78"/>
      <c r="AM170" s="78"/>
      <c r="AN170" s="79"/>
      <c r="AO170" s="239"/>
      <c r="AP170" s="78"/>
      <c r="AQ170" s="78"/>
      <c r="AR170" s="78"/>
      <c r="AS170" s="78"/>
      <c r="AT170" s="78"/>
      <c r="AU170" s="78"/>
      <c r="AV170" s="79"/>
      <c r="AW170" s="240"/>
      <c r="AX170" s="78"/>
      <c r="AY170" s="79"/>
      <c r="AZ170" s="241"/>
      <c r="BA170" s="78"/>
      <c r="BB170" s="78"/>
      <c r="BC170" s="78"/>
      <c r="BD170" s="78"/>
      <c r="BE170" s="78"/>
      <c r="BF170" s="78"/>
      <c r="BG170" s="78"/>
      <c r="BH170" s="78"/>
      <c r="BI170" s="78"/>
      <c r="BJ170" s="78"/>
      <c r="BK170" s="78"/>
      <c r="BL170" s="78"/>
      <c r="BM170" s="78"/>
      <c r="BN170" s="78"/>
      <c r="BO170" s="79"/>
    </row>
    <row r="171" spans="1:67" ht="34.5" customHeight="1" x14ac:dyDescent="0.2">
      <c r="A171" s="45">
        <f t="shared" si="0"/>
        <v>160</v>
      </c>
      <c r="B171" s="205"/>
      <c r="C171" s="79"/>
      <c r="D171" s="242"/>
      <c r="E171" s="78"/>
      <c r="F171" s="78"/>
      <c r="G171" s="78"/>
      <c r="H171" s="79"/>
      <c r="I171" s="238"/>
      <c r="J171" s="78"/>
      <c r="K171" s="78"/>
      <c r="L171" s="78"/>
      <c r="M171" s="78"/>
      <c r="N171" s="78"/>
      <c r="O171" s="78"/>
      <c r="P171" s="79"/>
      <c r="Q171" s="239"/>
      <c r="R171" s="78"/>
      <c r="S171" s="78"/>
      <c r="T171" s="78"/>
      <c r="U171" s="78"/>
      <c r="V171" s="78"/>
      <c r="W171" s="78"/>
      <c r="X171" s="79"/>
      <c r="Y171" s="243"/>
      <c r="Z171" s="79"/>
      <c r="AA171" s="239"/>
      <c r="AB171" s="78"/>
      <c r="AC171" s="78"/>
      <c r="AD171" s="79"/>
      <c r="AE171" s="238"/>
      <c r="AF171" s="78"/>
      <c r="AG171" s="79"/>
      <c r="AH171" s="238"/>
      <c r="AI171" s="78"/>
      <c r="AJ171" s="79"/>
      <c r="AK171" s="238"/>
      <c r="AL171" s="78"/>
      <c r="AM171" s="78"/>
      <c r="AN171" s="79"/>
      <c r="AO171" s="239"/>
      <c r="AP171" s="78"/>
      <c r="AQ171" s="78"/>
      <c r="AR171" s="78"/>
      <c r="AS171" s="78"/>
      <c r="AT171" s="78"/>
      <c r="AU171" s="78"/>
      <c r="AV171" s="79"/>
      <c r="AW171" s="240"/>
      <c r="AX171" s="78"/>
      <c r="AY171" s="79"/>
      <c r="AZ171" s="241"/>
      <c r="BA171" s="78"/>
      <c r="BB171" s="78"/>
      <c r="BC171" s="78"/>
      <c r="BD171" s="78"/>
      <c r="BE171" s="78"/>
      <c r="BF171" s="78"/>
      <c r="BG171" s="78"/>
      <c r="BH171" s="78"/>
      <c r="BI171" s="78"/>
      <c r="BJ171" s="78"/>
      <c r="BK171" s="78"/>
      <c r="BL171" s="78"/>
      <c r="BM171" s="78"/>
      <c r="BN171" s="78"/>
      <c r="BO171" s="79"/>
    </row>
    <row r="172" spans="1:67" ht="34.5" customHeight="1" x14ac:dyDescent="0.2">
      <c r="A172" s="14">
        <f t="shared" si="0"/>
        <v>161</v>
      </c>
      <c r="B172" s="205"/>
      <c r="C172" s="79"/>
      <c r="D172" s="242"/>
      <c r="E172" s="78"/>
      <c r="F172" s="78"/>
      <c r="G172" s="78"/>
      <c r="H172" s="79"/>
      <c r="I172" s="238"/>
      <c r="J172" s="78"/>
      <c r="K172" s="78"/>
      <c r="L172" s="78"/>
      <c r="M172" s="78"/>
      <c r="N172" s="78"/>
      <c r="O172" s="78"/>
      <c r="P172" s="79"/>
      <c r="Q172" s="239"/>
      <c r="R172" s="78"/>
      <c r="S172" s="78"/>
      <c r="T172" s="78"/>
      <c r="U172" s="78"/>
      <c r="V172" s="78"/>
      <c r="W172" s="78"/>
      <c r="X172" s="79"/>
      <c r="Y172" s="243"/>
      <c r="Z172" s="79"/>
      <c r="AA172" s="239"/>
      <c r="AB172" s="78"/>
      <c r="AC172" s="78"/>
      <c r="AD172" s="79"/>
      <c r="AE172" s="238"/>
      <c r="AF172" s="78"/>
      <c r="AG172" s="79"/>
      <c r="AH172" s="238"/>
      <c r="AI172" s="78"/>
      <c r="AJ172" s="79"/>
      <c r="AK172" s="238"/>
      <c r="AL172" s="78"/>
      <c r="AM172" s="78"/>
      <c r="AN172" s="79"/>
      <c r="AO172" s="239"/>
      <c r="AP172" s="78"/>
      <c r="AQ172" s="78"/>
      <c r="AR172" s="78"/>
      <c r="AS172" s="78"/>
      <c r="AT172" s="78"/>
      <c r="AU172" s="78"/>
      <c r="AV172" s="79"/>
      <c r="AW172" s="240"/>
      <c r="AX172" s="78"/>
      <c r="AY172" s="79"/>
      <c r="AZ172" s="241"/>
      <c r="BA172" s="78"/>
      <c r="BB172" s="78"/>
      <c r="BC172" s="78"/>
      <c r="BD172" s="78"/>
      <c r="BE172" s="78"/>
      <c r="BF172" s="78"/>
      <c r="BG172" s="78"/>
      <c r="BH172" s="78"/>
      <c r="BI172" s="78"/>
      <c r="BJ172" s="78"/>
      <c r="BK172" s="78"/>
      <c r="BL172" s="78"/>
      <c r="BM172" s="78"/>
      <c r="BN172" s="78"/>
      <c r="BO172" s="79"/>
    </row>
    <row r="173" spans="1:67" ht="34.5" customHeight="1" x14ac:dyDescent="0.2">
      <c r="A173" s="45">
        <f t="shared" si="0"/>
        <v>162</v>
      </c>
      <c r="B173" s="205"/>
      <c r="C173" s="79"/>
      <c r="D173" s="242"/>
      <c r="E173" s="78"/>
      <c r="F173" s="78"/>
      <c r="G173" s="78"/>
      <c r="H173" s="79"/>
      <c r="I173" s="238"/>
      <c r="J173" s="78"/>
      <c r="K173" s="78"/>
      <c r="L173" s="78"/>
      <c r="M173" s="78"/>
      <c r="N173" s="78"/>
      <c r="O173" s="78"/>
      <c r="P173" s="79"/>
      <c r="Q173" s="239"/>
      <c r="R173" s="78"/>
      <c r="S173" s="78"/>
      <c r="T173" s="78"/>
      <c r="U173" s="78"/>
      <c r="V173" s="78"/>
      <c r="W173" s="78"/>
      <c r="X173" s="79"/>
      <c r="Y173" s="243"/>
      <c r="Z173" s="79"/>
      <c r="AA173" s="239"/>
      <c r="AB173" s="78"/>
      <c r="AC173" s="78"/>
      <c r="AD173" s="79"/>
      <c r="AE173" s="238"/>
      <c r="AF173" s="78"/>
      <c r="AG173" s="79"/>
      <c r="AH173" s="238"/>
      <c r="AI173" s="78"/>
      <c r="AJ173" s="79"/>
      <c r="AK173" s="238"/>
      <c r="AL173" s="78"/>
      <c r="AM173" s="78"/>
      <c r="AN173" s="79"/>
      <c r="AO173" s="239"/>
      <c r="AP173" s="78"/>
      <c r="AQ173" s="78"/>
      <c r="AR173" s="78"/>
      <c r="AS173" s="78"/>
      <c r="AT173" s="78"/>
      <c r="AU173" s="78"/>
      <c r="AV173" s="79"/>
      <c r="AW173" s="240"/>
      <c r="AX173" s="78"/>
      <c r="AY173" s="79"/>
      <c r="AZ173" s="241"/>
      <c r="BA173" s="78"/>
      <c r="BB173" s="78"/>
      <c r="BC173" s="78"/>
      <c r="BD173" s="78"/>
      <c r="BE173" s="78"/>
      <c r="BF173" s="78"/>
      <c r="BG173" s="78"/>
      <c r="BH173" s="78"/>
      <c r="BI173" s="78"/>
      <c r="BJ173" s="78"/>
      <c r="BK173" s="78"/>
      <c r="BL173" s="78"/>
      <c r="BM173" s="78"/>
      <c r="BN173" s="78"/>
      <c r="BO173" s="79"/>
    </row>
    <row r="174" spans="1:67" ht="34.5" customHeight="1" x14ac:dyDescent="0.2">
      <c r="A174" s="45">
        <f t="shared" si="0"/>
        <v>163</v>
      </c>
      <c r="B174" s="205"/>
      <c r="C174" s="79"/>
      <c r="D174" s="242"/>
      <c r="E174" s="78"/>
      <c r="F174" s="78"/>
      <c r="G174" s="78"/>
      <c r="H174" s="79"/>
      <c r="I174" s="238"/>
      <c r="J174" s="78"/>
      <c r="K174" s="78"/>
      <c r="L174" s="78"/>
      <c r="M174" s="78"/>
      <c r="N174" s="78"/>
      <c r="O174" s="78"/>
      <c r="P174" s="79"/>
      <c r="Q174" s="239"/>
      <c r="R174" s="78"/>
      <c r="S174" s="78"/>
      <c r="T174" s="78"/>
      <c r="U174" s="78"/>
      <c r="V174" s="78"/>
      <c r="W174" s="78"/>
      <c r="X174" s="79"/>
      <c r="Y174" s="243"/>
      <c r="Z174" s="79"/>
      <c r="AA174" s="239"/>
      <c r="AB174" s="78"/>
      <c r="AC174" s="78"/>
      <c r="AD174" s="79"/>
      <c r="AE174" s="238"/>
      <c r="AF174" s="78"/>
      <c r="AG174" s="79"/>
      <c r="AH174" s="238"/>
      <c r="AI174" s="78"/>
      <c r="AJ174" s="79"/>
      <c r="AK174" s="238"/>
      <c r="AL174" s="78"/>
      <c r="AM174" s="78"/>
      <c r="AN174" s="79"/>
      <c r="AO174" s="239"/>
      <c r="AP174" s="78"/>
      <c r="AQ174" s="78"/>
      <c r="AR174" s="78"/>
      <c r="AS174" s="78"/>
      <c r="AT174" s="78"/>
      <c r="AU174" s="78"/>
      <c r="AV174" s="79"/>
      <c r="AW174" s="240"/>
      <c r="AX174" s="78"/>
      <c r="AY174" s="79"/>
      <c r="AZ174" s="241"/>
      <c r="BA174" s="78"/>
      <c r="BB174" s="78"/>
      <c r="BC174" s="78"/>
      <c r="BD174" s="78"/>
      <c r="BE174" s="78"/>
      <c r="BF174" s="78"/>
      <c r="BG174" s="78"/>
      <c r="BH174" s="78"/>
      <c r="BI174" s="78"/>
      <c r="BJ174" s="78"/>
      <c r="BK174" s="78"/>
      <c r="BL174" s="78"/>
      <c r="BM174" s="78"/>
      <c r="BN174" s="78"/>
      <c r="BO174" s="79"/>
    </row>
    <row r="175" spans="1:67" ht="34.5" customHeight="1" x14ac:dyDescent="0.2">
      <c r="A175" s="45">
        <f t="shared" si="0"/>
        <v>164</v>
      </c>
      <c r="B175" s="205"/>
      <c r="C175" s="79"/>
      <c r="D175" s="242"/>
      <c r="E175" s="78"/>
      <c r="F175" s="78"/>
      <c r="G175" s="78"/>
      <c r="H175" s="79"/>
      <c r="I175" s="238"/>
      <c r="J175" s="78"/>
      <c r="K175" s="78"/>
      <c r="L175" s="78"/>
      <c r="M175" s="78"/>
      <c r="N175" s="78"/>
      <c r="O175" s="78"/>
      <c r="P175" s="79"/>
      <c r="Q175" s="239"/>
      <c r="R175" s="78"/>
      <c r="S175" s="78"/>
      <c r="T175" s="78"/>
      <c r="U175" s="78"/>
      <c r="V175" s="78"/>
      <c r="W175" s="78"/>
      <c r="X175" s="79"/>
      <c r="Y175" s="243"/>
      <c r="Z175" s="79"/>
      <c r="AA175" s="239"/>
      <c r="AB175" s="78"/>
      <c r="AC175" s="78"/>
      <c r="AD175" s="79"/>
      <c r="AE175" s="238"/>
      <c r="AF175" s="78"/>
      <c r="AG175" s="79"/>
      <c r="AH175" s="238"/>
      <c r="AI175" s="78"/>
      <c r="AJ175" s="79"/>
      <c r="AK175" s="238"/>
      <c r="AL175" s="78"/>
      <c r="AM175" s="78"/>
      <c r="AN175" s="79"/>
      <c r="AO175" s="239"/>
      <c r="AP175" s="78"/>
      <c r="AQ175" s="78"/>
      <c r="AR175" s="78"/>
      <c r="AS175" s="78"/>
      <c r="AT175" s="78"/>
      <c r="AU175" s="78"/>
      <c r="AV175" s="79"/>
      <c r="AW175" s="240"/>
      <c r="AX175" s="78"/>
      <c r="AY175" s="79"/>
      <c r="AZ175" s="241"/>
      <c r="BA175" s="78"/>
      <c r="BB175" s="78"/>
      <c r="BC175" s="78"/>
      <c r="BD175" s="78"/>
      <c r="BE175" s="78"/>
      <c r="BF175" s="78"/>
      <c r="BG175" s="78"/>
      <c r="BH175" s="78"/>
      <c r="BI175" s="78"/>
      <c r="BJ175" s="78"/>
      <c r="BK175" s="78"/>
      <c r="BL175" s="78"/>
      <c r="BM175" s="78"/>
      <c r="BN175" s="78"/>
      <c r="BO175" s="79"/>
    </row>
    <row r="176" spans="1:67" ht="34.5" customHeight="1" x14ac:dyDescent="0.2">
      <c r="A176" s="45">
        <f t="shared" si="0"/>
        <v>165</v>
      </c>
      <c r="B176" s="205"/>
      <c r="C176" s="79"/>
      <c r="D176" s="242"/>
      <c r="E176" s="78"/>
      <c r="F176" s="78"/>
      <c r="G176" s="78"/>
      <c r="H176" s="79"/>
      <c r="I176" s="238"/>
      <c r="J176" s="78"/>
      <c r="K176" s="78"/>
      <c r="L176" s="78"/>
      <c r="M176" s="78"/>
      <c r="N176" s="78"/>
      <c r="O176" s="78"/>
      <c r="P176" s="79"/>
      <c r="Q176" s="239"/>
      <c r="R176" s="78"/>
      <c r="S176" s="78"/>
      <c r="T176" s="78"/>
      <c r="U176" s="78"/>
      <c r="V176" s="78"/>
      <c r="W176" s="78"/>
      <c r="X176" s="79"/>
      <c r="Y176" s="243"/>
      <c r="Z176" s="79"/>
      <c r="AA176" s="239"/>
      <c r="AB176" s="78"/>
      <c r="AC176" s="78"/>
      <c r="AD176" s="79"/>
      <c r="AE176" s="238"/>
      <c r="AF176" s="78"/>
      <c r="AG176" s="79"/>
      <c r="AH176" s="238"/>
      <c r="AI176" s="78"/>
      <c r="AJ176" s="79"/>
      <c r="AK176" s="238"/>
      <c r="AL176" s="78"/>
      <c r="AM176" s="78"/>
      <c r="AN176" s="79"/>
      <c r="AO176" s="239"/>
      <c r="AP176" s="78"/>
      <c r="AQ176" s="78"/>
      <c r="AR176" s="78"/>
      <c r="AS176" s="78"/>
      <c r="AT176" s="78"/>
      <c r="AU176" s="78"/>
      <c r="AV176" s="79"/>
      <c r="AW176" s="240"/>
      <c r="AX176" s="78"/>
      <c r="AY176" s="79"/>
      <c r="AZ176" s="241"/>
      <c r="BA176" s="78"/>
      <c r="BB176" s="78"/>
      <c r="BC176" s="78"/>
      <c r="BD176" s="78"/>
      <c r="BE176" s="78"/>
      <c r="BF176" s="78"/>
      <c r="BG176" s="78"/>
      <c r="BH176" s="78"/>
      <c r="BI176" s="78"/>
      <c r="BJ176" s="78"/>
      <c r="BK176" s="78"/>
      <c r="BL176" s="78"/>
      <c r="BM176" s="78"/>
      <c r="BN176" s="78"/>
      <c r="BO176" s="79"/>
    </row>
    <row r="177" spans="1:67" ht="34.5" customHeight="1" x14ac:dyDescent="0.2">
      <c r="A177" s="45">
        <f t="shared" si="0"/>
        <v>166</v>
      </c>
      <c r="B177" s="205"/>
      <c r="C177" s="79"/>
      <c r="D177" s="242"/>
      <c r="E177" s="78"/>
      <c r="F177" s="78"/>
      <c r="G177" s="78"/>
      <c r="H177" s="79"/>
      <c r="I177" s="238"/>
      <c r="J177" s="78"/>
      <c r="K177" s="78"/>
      <c r="L177" s="78"/>
      <c r="M177" s="78"/>
      <c r="N177" s="78"/>
      <c r="O177" s="78"/>
      <c r="P177" s="79"/>
      <c r="Q177" s="239"/>
      <c r="R177" s="78"/>
      <c r="S177" s="78"/>
      <c r="T177" s="78"/>
      <c r="U177" s="78"/>
      <c r="V177" s="78"/>
      <c r="W177" s="78"/>
      <c r="X177" s="79"/>
      <c r="Y177" s="243"/>
      <c r="Z177" s="79"/>
      <c r="AA177" s="239"/>
      <c r="AB177" s="78"/>
      <c r="AC177" s="78"/>
      <c r="AD177" s="79"/>
      <c r="AE177" s="238"/>
      <c r="AF177" s="78"/>
      <c r="AG177" s="79"/>
      <c r="AH177" s="238"/>
      <c r="AI177" s="78"/>
      <c r="AJ177" s="79"/>
      <c r="AK177" s="238"/>
      <c r="AL177" s="78"/>
      <c r="AM177" s="78"/>
      <c r="AN177" s="79"/>
      <c r="AO177" s="239"/>
      <c r="AP177" s="78"/>
      <c r="AQ177" s="78"/>
      <c r="AR177" s="78"/>
      <c r="AS177" s="78"/>
      <c r="AT177" s="78"/>
      <c r="AU177" s="78"/>
      <c r="AV177" s="79"/>
      <c r="AW177" s="240"/>
      <c r="AX177" s="78"/>
      <c r="AY177" s="79"/>
      <c r="AZ177" s="241"/>
      <c r="BA177" s="78"/>
      <c r="BB177" s="78"/>
      <c r="BC177" s="78"/>
      <c r="BD177" s="78"/>
      <c r="BE177" s="78"/>
      <c r="BF177" s="78"/>
      <c r="BG177" s="78"/>
      <c r="BH177" s="78"/>
      <c r="BI177" s="78"/>
      <c r="BJ177" s="78"/>
      <c r="BK177" s="78"/>
      <c r="BL177" s="78"/>
      <c r="BM177" s="78"/>
      <c r="BN177" s="78"/>
      <c r="BO177" s="79"/>
    </row>
    <row r="178" spans="1:67" ht="34.5" customHeight="1" x14ac:dyDescent="0.2">
      <c r="A178" s="45">
        <f t="shared" si="0"/>
        <v>167</v>
      </c>
      <c r="B178" s="205"/>
      <c r="C178" s="79"/>
      <c r="D178" s="242"/>
      <c r="E178" s="78"/>
      <c r="F178" s="78"/>
      <c r="G178" s="78"/>
      <c r="H178" s="79"/>
      <c r="I178" s="238"/>
      <c r="J178" s="78"/>
      <c r="K178" s="78"/>
      <c r="L178" s="78"/>
      <c r="M178" s="78"/>
      <c r="N178" s="78"/>
      <c r="O178" s="78"/>
      <c r="P178" s="79"/>
      <c r="Q178" s="239"/>
      <c r="R178" s="78"/>
      <c r="S178" s="78"/>
      <c r="T178" s="78"/>
      <c r="U178" s="78"/>
      <c r="V178" s="78"/>
      <c r="W178" s="78"/>
      <c r="X178" s="79"/>
      <c r="Y178" s="243"/>
      <c r="Z178" s="79"/>
      <c r="AA178" s="239"/>
      <c r="AB178" s="78"/>
      <c r="AC178" s="78"/>
      <c r="AD178" s="79"/>
      <c r="AE178" s="238"/>
      <c r="AF178" s="78"/>
      <c r="AG178" s="79"/>
      <c r="AH178" s="238"/>
      <c r="AI178" s="78"/>
      <c r="AJ178" s="79"/>
      <c r="AK178" s="238"/>
      <c r="AL178" s="78"/>
      <c r="AM178" s="78"/>
      <c r="AN178" s="79"/>
      <c r="AO178" s="239"/>
      <c r="AP178" s="78"/>
      <c r="AQ178" s="78"/>
      <c r="AR178" s="78"/>
      <c r="AS178" s="78"/>
      <c r="AT178" s="78"/>
      <c r="AU178" s="78"/>
      <c r="AV178" s="79"/>
      <c r="AW178" s="240"/>
      <c r="AX178" s="78"/>
      <c r="AY178" s="79"/>
      <c r="AZ178" s="241"/>
      <c r="BA178" s="78"/>
      <c r="BB178" s="78"/>
      <c r="BC178" s="78"/>
      <c r="BD178" s="78"/>
      <c r="BE178" s="78"/>
      <c r="BF178" s="78"/>
      <c r="BG178" s="78"/>
      <c r="BH178" s="78"/>
      <c r="BI178" s="78"/>
      <c r="BJ178" s="78"/>
      <c r="BK178" s="78"/>
      <c r="BL178" s="78"/>
      <c r="BM178" s="78"/>
      <c r="BN178" s="78"/>
      <c r="BO178" s="79"/>
    </row>
    <row r="179" spans="1:67" ht="34.5" customHeight="1" x14ac:dyDescent="0.2">
      <c r="A179" s="45">
        <f t="shared" si="0"/>
        <v>168</v>
      </c>
      <c r="B179" s="205"/>
      <c r="C179" s="79"/>
      <c r="D179" s="242"/>
      <c r="E179" s="78"/>
      <c r="F179" s="78"/>
      <c r="G179" s="78"/>
      <c r="H179" s="79"/>
      <c r="I179" s="238"/>
      <c r="J179" s="78"/>
      <c r="K179" s="78"/>
      <c r="L179" s="78"/>
      <c r="M179" s="78"/>
      <c r="N179" s="78"/>
      <c r="O179" s="78"/>
      <c r="P179" s="79"/>
      <c r="Q179" s="239"/>
      <c r="R179" s="78"/>
      <c r="S179" s="78"/>
      <c r="T179" s="78"/>
      <c r="U179" s="78"/>
      <c r="V179" s="78"/>
      <c r="W179" s="78"/>
      <c r="X179" s="79"/>
      <c r="Y179" s="243"/>
      <c r="Z179" s="79"/>
      <c r="AA179" s="239"/>
      <c r="AB179" s="78"/>
      <c r="AC179" s="78"/>
      <c r="AD179" s="79"/>
      <c r="AE179" s="238"/>
      <c r="AF179" s="78"/>
      <c r="AG179" s="79"/>
      <c r="AH179" s="238"/>
      <c r="AI179" s="78"/>
      <c r="AJ179" s="79"/>
      <c r="AK179" s="238"/>
      <c r="AL179" s="78"/>
      <c r="AM179" s="78"/>
      <c r="AN179" s="79"/>
      <c r="AO179" s="239"/>
      <c r="AP179" s="78"/>
      <c r="AQ179" s="78"/>
      <c r="AR179" s="78"/>
      <c r="AS179" s="78"/>
      <c r="AT179" s="78"/>
      <c r="AU179" s="78"/>
      <c r="AV179" s="79"/>
      <c r="AW179" s="240"/>
      <c r="AX179" s="78"/>
      <c r="AY179" s="79"/>
      <c r="AZ179" s="241"/>
      <c r="BA179" s="78"/>
      <c r="BB179" s="78"/>
      <c r="BC179" s="78"/>
      <c r="BD179" s="78"/>
      <c r="BE179" s="78"/>
      <c r="BF179" s="78"/>
      <c r="BG179" s="78"/>
      <c r="BH179" s="78"/>
      <c r="BI179" s="78"/>
      <c r="BJ179" s="78"/>
      <c r="BK179" s="78"/>
      <c r="BL179" s="78"/>
      <c r="BM179" s="78"/>
      <c r="BN179" s="78"/>
      <c r="BO179" s="79"/>
    </row>
    <row r="180" spans="1:67" ht="34.5" customHeight="1" x14ac:dyDescent="0.2">
      <c r="A180" s="45">
        <f t="shared" si="0"/>
        <v>169</v>
      </c>
      <c r="B180" s="205"/>
      <c r="C180" s="79"/>
      <c r="D180" s="242"/>
      <c r="E180" s="78"/>
      <c r="F180" s="78"/>
      <c r="G180" s="78"/>
      <c r="H180" s="79"/>
      <c r="I180" s="238"/>
      <c r="J180" s="78"/>
      <c r="K180" s="78"/>
      <c r="L180" s="78"/>
      <c r="M180" s="78"/>
      <c r="N180" s="78"/>
      <c r="O180" s="78"/>
      <c r="P180" s="79"/>
      <c r="Q180" s="239"/>
      <c r="R180" s="78"/>
      <c r="S180" s="78"/>
      <c r="T180" s="78"/>
      <c r="U180" s="78"/>
      <c r="V180" s="78"/>
      <c r="W180" s="78"/>
      <c r="X180" s="79"/>
      <c r="Y180" s="243"/>
      <c r="Z180" s="79"/>
      <c r="AA180" s="239"/>
      <c r="AB180" s="78"/>
      <c r="AC180" s="78"/>
      <c r="AD180" s="79"/>
      <c r="AE180" s="238"/>
      <c r="AF180" s="78"/>
      <c r="AG180" s="79"/>
      <c r="AH180" s="238"/>
      <c r="AI180" s="78"/>
      <c r="AJ180" s="79"/>
      <c r="AK180" s="238"/>
      <c r="AL180" s="78"/>
      <c r="AM180" s="78"/>
      <c r="AN180" s="79"/>
      <c r="AO180" s="239"/>
      <c r="AP180" s="78"/>
      <c r="AQ180" s="78"/>
      <c r="AR180" s="78"/>
      <c r="AS180" s="78"/>
      <c r="AT180" s="78"/>
      <c r="AU180" s="78"/>
      <c r="AV180" s="79"/>
      <c r="AW180" s="240"/>
      <c r="AX180" s="78"/>
      <c r="AY180" s="79"/>
      <c r="AZ180" s="241"/>
      <c r="BA180" s="78"/>
      <c r="BB180" s="78"/>
      <c r="BC180" s="78"/>
      <c r="BD180" s="78"/>
      <c r="BE180" s="78"/>
      <c r="BF180" s="78"/>
      <c r="BG180" s="78"/>
      <c r="BH180" s="78"/>
      <c r="BI180" s="78"/>
      <c r="BJ180" s="78"/>
      <c r="BK180" s="78"/>
      <c r="BL180" s="78"/>
      <c r="BM180" s="78"/>
      <c r="BN180" s="78"/>
      <c r="BO180" s="79"/>
    </row>
    <row r="181" spans="1:67" ht="34.5" customHeight="1" x14ac:dyDescent="0.2">
      <c r="A181" s="45">
        <f t="shared" si="0"/>
        <v>170</v>
      </c>
      <c r="B181" s="205"/>
      <c r="C181" s="79"/>
      <c r="D181" s="242"/>
      <c r="E181" s="78"/>
      <c r="F181" s="78"/>
      <c r="G181" s="78"/>
      <c r="H181" s="79"/>
      <c r="I181" s="238"/>
      <c r="J181" s="78"/>
      <c r="K181" s="78"/>
      <c r="L181" s="78"/>
      <c r="M181" s="78"/>
      <c r="N181" s="78"/>
      <c r="O181" s="78"/>
      <c r="P181" s="79"/>
      <c r="Q181" s="239"/>
      <c r="R181" s="78"/>
      <c r="S181" s="78"/>
      <c r="T181" s="78"/>
      <c r="U181" s="78"/>
      <c r="V181" s="78"/>
      <c r="W181" s="78"/>
      <c r="X181" s="79"/>
      <c r="Y181" s="243"/>
      <c r="Z181" s="79"/>
      <c r="AA181" s="239"/>
      <c r="AB181" s="78"/>
      <c r="AC181" s="78"/>
      <c r="AD181" s="79"/>
      <c r="AE181" s="238"/>
      <c r="AF181" s="78"/>
      <c r="AG181" s="79"/>
      <c r="AH181" s="238"/>
      <c r="AI181" s="78"/>
      <c r="AJ181" s="79"/>
      <c r="AK181" s="238"/>
      <c r="AL181" s="78"/>
      <c r="AM181" s="78"/>
      <c r="AN181" s="79"/>
      <c r="AO181" s="239"/>
      <c r="AP181" s="78"/>
      <c r="AQ181" s="78"/>
      <c r="AR181" s="78"/>
      <c r="AS181" s="78"/>
      <c r="AT181" s="78"/>
      <c r="AU181" s="78"/>
      <c r="AV181" s="79"/>
      <c r="AW181" s="240"/>
      <c r="AX181" s="78"/>
      <c r="AY181" s="79"/>
      <c r="AZ181" s="241"/>
      <c r="BA181" s="78"/>
      <c r="BB181" s="78"/>
      <c r="BC181" s="78"/>
      <c r="BD181" s="78"/>
      <c r="BE181" s="78"/>
      <c r="BF181" s="78"/>
      <c r="BG181" s="78"/>
      <c r="BH181" s="78"/>
      <c r="BI181" s="78"/>
      <c r="BJ181" s="78"/>
      <c r="BK181" s="78"/>
      <c r="BL181" s="78"/>
      <c r="BM181" s="78"/>
      <c r="BN181" s="78"/>
      <c r="BO181" s="79"/>
    </row>
    <row r="182" spans="1:67" ht="34.5" customHeight="1" x14ac:dyDescent="0.2">
      <c r="A182" s="14">
        <f t="shared" si="0"/>
        <v>171</v>
      </c>
      <c r="B182" s="205"/>
      <c r="C182" s="79"/>
      <c r="D182" s="242"/>
      <c r="E182" s="78"/>
      <c r="F182" s="78"/>
      <c r="G182" s="78"/>
      <c r="H182" s="79"/>
      <c r="I182" s="238"/>
      <c r="J182" s="78"/>
      <c r="K182" s="78"/>
      <c r="L182" s="78"/>
      <c r="M182" s="78"/>
      <c r="N182" s="78"/>
      <c r="O182" s="78"/>
      <c r="P182" s="79"/>
      <c r="Q182" s="239"/>
      <c r="R182" s="78"/>
      <c r="S182" s="78"/>
      <c r="T182" s="78"/>
      <c r="U182" s="78"/>
      <c r="V182" s="78"/>
      <c r="W182" s="78"/>
      <c r="X182" s="79"/>
      <c r="Y182" s="243"/>
      <c r="Z182" s="79"/>
      <c r="AA182" s="239"/>
      <c r="AB182" s="78"/>
      <c r="AC182" s="78"/>
      <c r="AD182" s="79"/>
      <c r="AE182" s="238"/>
      <c r="AF182" s="78"/>
      <c r="AG182" s="79"/>
      <c r="AH182" s="238"/>
      <c r="AI182" s="78"/>
      <c r="AJ182" s="79"/>
      <c r="AK182" s="238"/>
      <c r="AL182" s="78"/>
      <c r="AM182" s="78"/>
      <c r="AN182" s="79"/>
      <c r="AO182" s="239"/>
      <c r="AP182" s="78"/>
      <c r="AQ182" s="78"/>
      <c r="AR182" s="78"/>
      <c r="AS182" s="78"/>
      <c r="AT182" s="78"/>
      <c r="AU182" s="78"/>
      <c r="AV182" s="79"/>
      <c r="AW182" s="240"/>
      <c r="AX182" s="78"/>
      <c r="AY182" s="79"/>
      <c r="AZ182" s="241"/>
      <c r="BA182" s="78"/>
      <c r="BB182" s="78"/>
      <c r="BC182" s="78"/>
      <c r="BD182" s="78"/>
      <c r="BE182" s="78"/>
      <c r="BF182" s="78"/>
      <c r="BG182" s="78"/>
      <c r="BH182" s="78"/>
      <c r="BI182" s="78"/>
      <c r="BJ182" s="78"/>
      <c r="BK182" s="78"/>
      <c r="BL182" s="78"/>
      <c r="BM182" s="78"/>
      <c r="BN182" s="78"/>
      <c r="BO182" s="79"/>
    </row>
    <row r="183" spans="1:67" ht="34.5" customHeight="1" x14ac:dyDescent="0.2">
      <c r="A183" s="45">
        <f t="shared" si="0"/>
        <v>172</v>
      </c>
      <c r="B183" s="205"/>
      <c r="C183" s="79"/>
      <c r="D183" s="242"/>
      <c r="E183" s="78"/>
      <c r="F183" s="78"/>
      <c r="G183" s="78"/>
      <c r="H183" s="79"/>
      <c r="I183" s="238"/>
      <c r="J183" s="78"/>
      <c r="K183" s="78"/>
      <c r="L183" s="78"/>
      <c r="M183" s="78"/>
      <c r="N183" s="78"/>
      <c r="O183" s="78"/>
      <c r="P183" s="79"/>
      <c r="Q183" s="239"/>
      <c r="R183" s="78"/>
      <c r="S183" s="78"/>
      <c r="T183" s="78"/>
      <c r="U183" s="78"/>
      <c r="V183" s="78"/>
      <c r="W183" s="78"/>
      <c r="X183" s="79"/>
      <c r="Y183" s="243"/>
      <c r="Z183" s="79"/>
      <c r="AA183" s="239"/>
      <c r="AB183" s="78"/>
      <c r="AC183" s="78"/>
      <c r="AD183" s="79"/>
      <c r="AE183" s="238"/>
      <c r="AF183" s="78"/>
      <c r="AG183" s="79"/>
      <c r="AH183" s="238"/>
      <c r="AI183" s="78"/>
      <c r="AJ183" s="79"/>
      <c r="AK183" s="238"/>
      <c r="AL183" s="78"/>
      <c r="AM183" s="78"/>
      <c r="AN183" s="79"/>
      <c r="AO183" s="239"/>
      <c r="AP183" s="78"/>
      <c r="AQ183" s="78"/>
      <c r="AR183" s="78"/>
      <c r="AS183" s="78"/>
      <c r="AT183" s="78"/>
      <c r="AU183" s="78"/>
      <c r="AV183" s="79"/>
      <c r="AW183" s="240"/>
      <c r="AX183" s="78"/>
      <c r="AY183" s="79"/>
      <c r="AZ183" s="241"/>
      <c r="BA183" s="78"/>
      <c r="BB183" s="78"/>
      <c r="BC183" s="78"/>
      <c r="BD183" s="78"/>
      <c r="BE183" s="78"/>
      <c r="BF183" s="78"/>
      <c r="BG183" s="78"/>
      <c r="BH183" s="78"/>
      <c r="BI183" s="78"/>
      <c r="BJ183" s="78"/>
      <c r="BK183" s="78"/>
      <c r="BL183" s="78"/>
      <c r="BM183" s="78"/>
      <c r="BN183" s="78"/>
      <c r="BO183" s="79"/>
    </row>
    <row r="184" spans="1:67" ht="34.5" customHeight="1" x14ac:dyDescent="0.2">
      <c r="A184" s="45">
        <f t="shared" si="0"/>
        <v>173</v>
      </c>
      <c r="B184" s="205"/>
      <c r="C184" s="79"/>
      <c r="D184" s="242"/>
      <c r="E184" s="78"/>
      <c r="F184" s="78"/>
      <c r="G184" s="78"/>
      <c r="H184" s="79"/>
      <c r="I184" s="238"/>
      <c r="J184" s="78"/>
      <c r="K184" s="78"/>
      <c r="L184" s="78"/>
      <c r="M184" s="78"/>
      <c r="N184" s="78"/>
      <c r="O184" s="78"/>
      <c r="P184" s="79"/>
      <c r="Q184" s="239"/>
      <c r="R184" s="78"/>
      <c r="S184" s="78"/>
      <c r="T184" s="78"/>
      <c r="U184" s="78"/>
      <c r="V184" s="78"/>
      <c r="W184" s="78"/>
      <c r="X184" s="79"/>
      <c r="Y184" s="243"/>
      <c r="Z184" s="79"/>
      <c r="AA184" s="239"/>
      <c r="AB184" s="78"/>
      <c r="AC184" s="78"/>
      <c r="AD184" s="79"/>
      <c r="AE184" s="238"/>
      <c r="AF184" s="78"/>
      <c r="AG184" s="79"/>
      <c r="AH184" s="238"/>
      <c r="AI184" s="78"/>
      <c r="AJ184" s="79"/>
      <c r="AK184" s="238"/>
      <c r="AL184" s="78"/>
      <c r="AM184" s="78"/>
      <c r="AN184" s="79"/>
      <c r="AO184" s="239"/>
      <c r="AP184" s="78"/>
      <c r="AQ184" s="78"/>
      <c r="AR184" s="78"/>
      <c r="AS184" s="78"/>
      <c r="AT184" s="78"/>
      <c r="AU184" s="78"/>
      <c r="AV184" s="79"/>
      <c r="AW184" s="240"/>
      <c r="AX184" s="78"/>
      <c r="AY184" s="79"/>
      <c r="AZ184" s="241"/>
      <c r="BA184" s="78"/>
      <c r="BB184" s="78"/>
      <c r="BC184" s="78"/>
      <c r="BD184" s="78"/>
      <c r="BE184" s="78"/>
      <c r="BF184" s="78"/>
      <c r="BG184" s="78"/>
      <c r="BH184" s="78"/>
      <c r="BI184" s="78"/>
      <c r="BJ184" s="78"/>
      <c r="BK184" s="78"/>
      <c r="BL184" s="78"/>
      <c r="BM184" s="78"/>
      <c r="BN184" s="78"/>
      <c r="BO184" s="79"/>
    </row>
    <row r="185" spans="1:67" ht="34.5" customHeight="1" x14ac:dyDescent="0.2">
      <c r="A185" s="45">
        <f t="shared" si="0"/>
        <v>174</v>
      </c>
      <c r="B185" s="205"/>
      <c r="C185" s="79"/>
      <c r="D185" s="242"/>
      <c r="E185" s="78"/>
      <c r="F185" s="78"/>
      <c r="G185" s="78"/>
      <c r="H185" s="79"/>
      <c r="I185" s="238"/>
      <c r="J185" s="78"/>
      <c r="K185" s="78"/>
      <c r="L185" s="78"/>
      <c r="M185" s="78"/>
      <c r="N185" s="78"/>
      <c r="O185" s="78"/>
      <c r="P185" s="79"/>
      <c r="Q185" s="239"/>
      <c r="R185" s="78"/>
      <c r="S185" s="78"/>
      <c r="T185" s="78"/>
      <c r="U185" s="78"/>
      <c r="V185" s="78"/>
      <c r="W185" s="78"/>
      <c r="X185" s="79"/>
      <c r="Y185" s="243"/>
      <c r="Z185" s="79"/>
      <c r="AA185" s="239"/>
      <c r="AB185" s="78"/>
      <c r="AC185" s="78"/>
      <c r="AD185" s="79"/>
      <c r="AE185" s="238"/>
      <c r="AF185" s="78"/>
      <c r="AG185" s="79"/>
      <c r="AH185" s="238"/>
      <c r="AI185" s="78"/>
      <c r="AJ185" s="79"/>
      <c r="AK185" s="238"/>
      <c r="AL185" s="78"/>
      <c r="AM185" s="78"/>
      <c r="AN185" s="79"/>
      <c r="AO185" s="239"/>
      <c r="AP185" s="78"/>
      <c r="AQ185" s="78"/>
      <c r="AR185" s="78"/>
      <c r="AS185" s="78"/>
      <c r="AT185" s="78"/>
      <c r="AU185" s="78"/>
      <c r="AV185" s="79"/>
      <c r="AW185" s="240"/>
      <c r="AX185" s="78"/>
      <c r="AY185" s="79"/>
      <c r="AZ185" s="241"/>
      <c r="BA185" s="78"/>
      <c r="BB185" s="78"/>
      <c r="BC185" s="78"/>
      <c r="BD185" s="78"/>
      <c r="BE185" s="78"/>
      <c r="BF185" s="78"/>
      <c r="BG185" s="78"/>
      <c r="BH185" s="78"/>
      <c r="BI185" s="78"/>
      <c r="BJ185" s="78"/>
      <c r="BK185" s="78"/>
      <c r="BL185" s="78"/>
      <c r="BM185" s="78"/>
      <c r="BN185" s="78"/>
      <c r="BO185" s="79"/>
    </row>
    <row r="186" spans="1:67" ht="34.5" customHeight="1" x14ac:dyDescent="0.2">
      <c r="A186" s="45">
        <f t="shared" si="0"/>
        <v>175</v>
      </c>
      <c r="B186" s="205"/>
      <c r="C186" s="79"/>
      <c r="D186" s="242"/>
      <c r="E186" s="78"/>
      <c r="F186" s="78"/>
      <c r="G186" s="78"/>
      <c r="H186" s="79"/>
      <c r="I186" s="238"/>
      <c r="J186" s="78"/>
      <c r="K186" s="78"/>
      <c r="L186" s="78"/>
      <c r="M186" s="78"/>
      <c r="N186" s="78"/>
      <c r="O186" s="78"/>
      <c r="P186" s="79"/>
      <c r="Q186" s="239"/>
      <c r="R186" s="78"/>
      <c r="S186" s="78"/>
      <c r="T186" s="78"/>
      <c r="U186" s="78"/>
      <c r="V186" s="78"/>
      <c r="W186" s="78"/>
      <c r="X186" s="79"/>
      <c r="Y186" s="243"/>
      <c r="Z186" s="79"/>
      <c r="AA186" s="239"/>
      <c r="AB186" s="78"/>
      <c r="AC186" s="78"/>
      <c r="AD186" s="79"/>
      <c r="AE186" s="238"/>
      <c r="AF186" s="78"/>
      <c r="AG186" s="79"/>
      <c r="AH186" s="238"/>
      <c r="AI186" s="78"/>
      <c r="AJ186" s="79"/>
      <c r="AK186" s="238"/>
      <c r="AL186" s="78"/>
      <c r="AM186" s="78"/>
      <c r="AN186" s="79"/>
      <c r="AO186" s="239"/>
      <c r="AP186" s="78"/>
      <c r="AQ186" s="78"/>
      <c r="AR186" s="78"/>
      <c r="AS186" s="78"/>
      <c r="AT186" s="78"/>
      <c r="AU186" s="78"/>
      <c r="AV186" s="79"/>
      <c r="AW186" s="240"/>
      <c r="AX186" s="78"/>
      <c r="AY186" s="79"/>
      <c r="AZ186" s="241"/>
      <c r="BA186" s="78"/>
      <c r="BB186" s="78"/>
      <c r="BC186" s="78"/>
      <c r="BD186" s="78"/>
      <c r="BE186" s="78"/>
      <c r="BF186" s="78"/>
      <c r="BG186" s="78"/>
      <c r="BH186" s="78"/>
      <c r="BI186" s="78"/>
      <c r="BJ186" s="78"/>
      <c r="BK186" s="78"/>
      <c r="BL186" s="78"/>
      <c r="BM186" s="78"/>
      <c r="BN186" s="78"/>
      <c r="BO186" s="79"/>
    </row>
    <row r="187" spans="1:67" ht="34.5" customHeight="1" x14ac:dyDescent="0.2">
      <c r="A187" s="45">
        <f t="shared" si="0"/>
        <v>176</v>
      </c>
      <c r="B187" s="205"/>
      <c r="C187" s="79"/>
      <c r="D187" s="242"/>
      <c r="E187" s="78"/>
      <c r="F187" s="78"/>
      <c r="G187" s="78"/>
      <c r="H187" s="79"/>
      <c r="I187" s="238"/>
      <c r="J187" s="78"/>
      <c r="K187" s="78"/>
      <c r="L187" s="78"/>
      <c r="M187" s="78"/>
      <c r="N187" s="78"/>
      <c r="O187" s="78"/>
      <c r="P187" s="79"/>
      <c r="Q187" s="239"/>
      <c r="R187" s="78"/>
      <c r="S187" s="78"/>
      <c r="T187" s="78"/>
      <c r="U187" s="78"/>
      <c r="V187" s="78"/>
      <c r="W187" s="78"/>
      <c r="X187" s="79"/>
      <c r="Y187" s="243"/>
      <c r="Z187" s="79"/>
      <c r="AA187" s="239"/>
      <c r="AB187" s="78"/>
      <c r="AC187" s="78"/>
      <c r="AD187" s="79"/>
      <c r="AE187" s="238"/>
      <c r="AF187" s="78"/>
      <c r="AG187" s="79"/>
      <c r="AH187" s="238"/>
      <c r="AI187" s="78"/>
      <c r="AJ187" s="79"/>
      <c r="AK187" s="238"/>
      <c r="AL187" s="78"/>
      <c r="AM187" s="78"/>
      <c r="AN187" s="79"/>
      <c r="AO187" s="239"/>
      <c r="AP187" s="78"/>
      <c r="AQ187" s="78"/>
      <c r="AR187" s="78"/>
      <c r="AS187" s="78"/>
      <c r="AT187" s="78"/>
      <c r="AU187" s="78"/>
      <c r="AV187" s="79"/>
      <c r="AW187" s="240"/>
      <c r="AX187" s="78"/>
      <c r="AY187" s="79"/>
      <c r="AZ187" s="241"/>
      <c r="BA187" s="78"/>
      <c r="BB187" s="78"/>
      <c r="BC187" s="78"/>
      <c r="BD187" s="78"/>
      <c r="BE187" s="78"/>
      <c r="BF187" s="78"/>
      <c r="BG187" s="78"/>
      <c r="BH187" s="78"/>
      <c r="BI187" s="78"/>
      <c r="BJ187" s="78"/>
      <c r="BK187" s="78"/>
      <c r="BL187" s="78"/>
      <c r="BM187" s="78"/>
      <c r="BN187" s="78"/>
      <c r="BO187" s="79"/>
    </row>
    <row r="188" spans="1:67" ht="34.5" customHeight="1" x14ac:dyDescent="0.2">
      <c r="A188" s="45">
        <f t="shared" si="0"/>
        <v>177</v>
      </c>
      <c r="B188" s="205"/>
      <c r="C188" s="79"/>
      <c r="D188" s="242"/>
      <c r="E188" s="78"/>
      <c r="F188" s="78"/>
      <c r="G188" s="78"/>
      <c r="H188" s="79"/>
      <c r="I188" s="238"/>
      <c r="J188" s="78"/>
      <c r="K188" s="78"/>
      <c r="L188" s="78"/>
      <c r="M188" s="78"/>
      <c r="N188" s="78"/>
      <c r="O188" s="78"/>
      <c r="P188" s="79"/>
      <c r="Q188" s="239"/>
      <c r="R188" s="78"/>
      <c r="S188" s="78"/>
      <c r="T188" s="78"/>
      <c r="U188" s="78"/>
      <c r="V188" s="78"/>
      <c r="W188" s="78"/>
      <c r="X188" s="79"/>
      <c r="Y188" s="243"/>
      <c r="Z188" s="79"/>
      <c r="AA188" s="239"/>
      <c r="AB188" s="78"/>
      <c r="AC188" s="78"/>
      <c r="AD188" s="79"/>
      <c r="AE188" s="238"/>
      <c r="AF188" s="78"/>
      <c r="AG188" s="79"/>
      <c r="AH188" s="238"/>
      <c r="AI188" s="78"/>
      <c r="AJ188" s="79"/>
      <c r="AK188" s="238"/>
      <c r="AL188" s="78"/>
      <c r="AM188" s="78"/>
      <c r="AN188" s="79"/>
      <c r="AO188" s="239"/>
      <c r="AP188" s="78"/>
      <c r="AQ188" s="78"/>
      <c r="AR188" s="78"/>
      <c r="AS188" s="78"/>
      <c r="AT188" s="78"/>
      <c r="AU188" s="78"/>
      <c r="AV188" s="79"/>
      <c r="AW188" s="240"/>
      <c r="AX188" s="78"/>
      <c r="AY188" s="79"/>
      <c r="AZ188" s="241"/>
      <c r="BA188" s="78"/>
      <c r="BB188" s="78"/>
      <c r="BC188" s="78"/>
      <c r="BD188" s="78"/>
      <c r="BE188" s="78"/>
      <c r="BF188" s="78"/>
      <c r="BG188" s="78"/>
      <c r="BH188" s="78"/>
      <c r="BI188" s="78"/>
      <c r="BJ188" s="78"/>
      <c r="BK188" s="78"/>
      <c r="BL188" s="78"/>
      <c r="BM188" s="78"/>
      <c r="BN188" s="78"/>
      <c r="BO188" s="79"/>
    </row>
    <row r="189" spans="1:67" ht="34.5" customHeight="1" x14ac:dyDescent="0.2">
      <c r="A189" s="45">
        <f t="shared" si="0"/>
        <v>178</v>
      </c>
      <c r="B189" s="205"/>
      <c r="C189" s="79"/>
      <c r="D189" s="242"/>
      <c r="E189" s="78"/>
      <c r="F189" s="78"/>
      <c r="G189" s="78"/>
      <c r="H189" s="79"/>
      <c r="I189" s="238"/>
      <c r="J189" s="78"/>
      <c r="K189" s="78"/>
      <c r="L189" s="78"/>
      <c r="M189" s="78"/>
      <c r="N189" s="78"/>
      <c r="O189" s="78"/>
      <c r="P189" s="79"/>
      <c r="Q189" s="239"/>
      <c r="R189" s="78"/>
      <c r="S189" s="78"/>
      <c r="T189" s="78"/>
      <c r="U189" s="78"/>
      <c r="V189" s="78"/>
      <c r="W189" s="78"/>
      <c r="X189" s="79"/>
      <c r="Y189" s="243"/>
      <c r="Z189" s="79"/>
      <c r="AA189" s="239"/>
      <c r="AB189" s="78"/>
      <c r="AC189" s="78"/>
      <c r="AD189" s="79"/>
      <c r="AE189" s="238"/>
      <c r="AF189" s="78"/>
      <c r="AG189" s="79"/>
      <c r="AH189" s="238"/>
      <c r="AI189" s="78"/>
      <c r="AJ189" s="79"/>
      <c r="AK189" s="238"/>
      <c r="AL189" s="78"/>
      <c r="AM189" s="78"/>
      <c r="AN189" s="79"/>
      <c r="AO189" s="239"/>
      <c r="AP189" s="78"/>
      <c r="AQ189" s="78"/>
      <c r="AR189" s="78"/>
      <c r="AS189" s="78"/>
      <c r="AT189" s="78"/>
      <c r="AU189" s="78"/>
      <c r="AV189" s="79"/>
      <c r="AW189" s="240"/>
      <c r="AX189" s="78"/>
      <c r="AY189" s="79"/>
      <c r="AZ189" s="241"/>
      <c r="BA189" s="78"/>
      <c r="BB189" s="78"/>
      <c r="BC189" s="78"/>
      <c r="BD189" s="78"/>
      <c r="BE189" s="78"/>
      <c r="BF189" s="78"/>
      <c r="BG189" s="78"/>
      <c r="BH189" s="78"/>
      <c r="BI189" s="78"/>
      <c r="BJ189" s="78"/>
      <c r="BK189" s="78"/>
      <c r="BL189" s="78"/>
      <c r="BM189" s="78"/>
      <c r="BN189" s="78"/>
      <c r="BO189" s="79"/>
    </row>
    <row r="190" spans="1:67" ht="34.5" customHeight="1" x14ac:dyDescent="0.2">
      <c r="A190" s="45">
        <f t="shared" si="0"/>
        <v>179</v>
      </c>
      <c r="B190" s="205"/>
      <c r="C190" s="79"/>
      <c r="D190" s="242"/>
      <c r="E190" s="78"/>
      <c r="F190" s="78"/>
      <c r="G190" s="78"/>
      <c r="H190" s="79"/>
      <c r="I190" s="238"/>
      <c r="J190" s="78"/>
      <c r="K190" s="78"/>
      <c r="L190" s="78"/>
      <c r="M190" s="78"/>
      <c r="N190" s="78"/>
      <c r="O190" s="78"/>
      <c r="P190" s="79"/>
      <c r="Q190" s="239"/>
      <c r="R190" s="78"/>
      <c r="S190" s="78"/>
      <c r="T190" s="78"/>
      <c r="U190" s="78"/>
      <c r="V190" s="78"/>
      <c r="W190" s="78"/>
      <c r="X190" s="79"/>
      <c r="Y190" s="243"/>
      <c r="Z190" s="79"/>
      <c r="AA190" s="239"/>
      <c r="AB190" s="78"/>
      <c r="AC190" s="78"/>
      <c r="AD190" s="79"/>
      <c r="AE190" s="238"/>
      <c r="AF190" s="78"/>
      <c r="AG190" s="79"/>
      <c r="AH190" s="238"/>
      <c r="AI190" s="78"/>
      <c r="AJ190" s="79"/>
      <c r="AK190" s="238"/>
      <c r="AL190" s="78"/>
      <c r="AM190" s="78"/>
      <c r="AN190" s="79"/>
      <c r="AO190" s="239"/>
      <c r="AP190" s="78"/>
      <c r="AQ190" s="78"/>
      <c r="AR190" s="78"/>
      <c r="AS190" s="78"/>
      <c r="AT190" s="78"/>
      <c r="AU190" s="78"/>
      <c r="AV190" s="79"/>
      <c r="AW190" s="240"/>
      <c r="AX190" s="78"/>
      <c r="AY190" s="79"/>
      <c r="AZ190" s="241"/>
      <c r="BA190" s="78"/>
      <c r="BB190" s="78"/>
      <c r="BC190" s="78"/>
      <c r="BD190" s="78"/>
      <c r="BE190" s="78"/>
      <c r="BF190" s="78"/>
      <c r="BG190" s="78"/>
      <c r="BH190" s="78"/>
      <c r="BI190" s="78"/>
      <c r="BJ190" s="78"/>
      <c r="BK190" s="78"/>
      <c r="BL190" s="78"/>
      <c r="BM190" s="78"/>
      <c r="BN190" s="78"/>
      <c r="BO190" s="79"/>
    </row>
    <row r="191" spans="1:67" ht="34.5" customHeight="1" x14ac:dyDescent="0.2">
      <c r="A191" s="45">
        <f t="shared" si="0"/>
        <v>180</v>
      </c>
      <c r="B191" s="205"/>
      <c r="C191" s="79"/>
      <c r="D191" s="242"/>
      <c r="E191" s="78"/>
      <c r="F191" s="78"/>
      <c r="G191" s="78"/>
      <c r="H191" s="79"/>
      <c r="I191" s="238"/>
      <c r="J191" s="78"/>
      <c r="K191" s="78"/>
      <c r="L191" s="78"/>
      <c r="M191" s="78"/>
      <c r="N191" s="78"/>
      <c r="O191" s="78"/>
      <c r="P191" s="79"/>
      <c r="Q191" s="239"/>
      <c r="R191" s="78"/>
      <c r="S191" s="78"/>
      <c r="T191" s="78"/>
      <c r="U191" s="78"/>
      <c r="V191" s="78"/>
      <c r="W191" s="78"/>
      <c r="X191" s="79"/>
      <c r="Y191" s="243"/>
      <c r="Z191" s="79"/>
      <c r="AA191" s="239"/>
      <c r="AB191" s="78"/>
      <c r="AC191" s="78"/>
      <c r="AD191" s="79"/>
      <c r="AE191" s="238"/>
      <c r="AF191" s="78"/>
      <c r="AG191" s="79"/>
      <c r="AH191" s="238"/>
      <c r="AI191" s="78"/>
      <c r="AJ191" s="79"/>
      <c r="AK191" s="238"/>
      <c r="AL191" s="78"/>
      <c r="AM191" s="78"/>
      <c r="AN191" s="79"/>
      <c r="AO191" s="239"/>
      <c r="AP191" s="78"/>
      <c r="AQ191" s="78"/>
      <c r="AR191" s="78"/>
      <c r="AS191" s="78"/>
      <c r="AT191" s="78"/>
      <c r="AU191" s="78"/>
      <c r="AV191" s="79"/>
      <c r="AW191" s="240"/>
      <c r="AX191" s="78"/>
      <c r="AY191" s="79"/>
      <c r="AZ191" s="241"/>
      <c r="BA191" s="78"/>
      <c r="BB191" s="78"/>
      <c r="BC191" s="78"/>
      <c r="BD191" s="78"/>
      <c r="BE191" s="78"/>
      <c r="BF191" s="78"/>
      <c r="BG191" s="78"/>
      <c r="BH191" s="78"/>
      <c r="BI191" s="78"/>
      <c r="BJ191" s="78"/>
      <c r="BK191" s="78"/>
      <c r="BL191" s="78"/>
      <c r="BM191" s="78"/>
      <c r="BN191" s="78"/>
      <c r="BO191" s="79"/>
    </row>
    <row r="192" spans="1:67" ht="34.5" customHeight="1" x14ac:dyDescent="0.2">
      <c r="A192" s="14">
        <f t="shared" si="0"/>
        <v>181</v>
      </c>
      <c r="B192" s="205"/>
      <c r="C192" s="79"/>
      <c r="D192" s="242"/>
      <c r="E192" s="78"/>
      <c r="F192" s="78"/>
      <c r="G192" s="78"/>
      <c r="H192" s="79"/>
      <c r="I192" s="238"/>
      <c r="J192" s="78"/>
      <c r="K192" s="78"/>
      <c r="L192" s="78"/>
      <c r="M192" s="78"/>
      <c r="N192" s="78"/>
      <c r="O192" s="78"/>
      <c r="P192" s="79"/>
      <c r="Q192" s="239"/>
      <c r="R192" s="78"/>
      <c r="S192" s="78"/>
      <c r="T192" s="78"/>
      <c r="U192" s="78"/>
      <c r="V192" s="78"/>
      <c r="W192" s="78"/>
      <c r="X192" s="79"/>
      <c r="Y192" s="243"/>
      <c r="Z192" s="79"/>
      <c r="AA192" s="239"/>
      <c r="AB192" s="78"/>
      <c r="AC192" s="78"/>
      <c r="AD192" s="79"/>
      <c r="AE192" s="238"/>
      <c r="AF192" s="78"/>
      <c r="AG192" s="79"/>
      <c r="AH192" s="238"/>
      <c r="AI192" s="78"/>
      <c r="AJ192" s="79"/>
      <c r="AK192" s="238"/>
      <c r="AL192" s="78"/>
      <c r="AM192" s="78"/>
      <c r="AN192" s="79"/>
      <c r="AO192" s="239"/>
      <c r="AP192" s="78"/>
      <c r="AQ192" s="78"/>
      <c r="AR192" s="78"/>
      <c r="AS192" s="78"/>
      <c r="AT192" s="78"/>
      <c r="AU192" s="78"/>
      <c r="AV192" s="79"/>
      <c r="AW192" s="240"/>
      <c r="AX192" s="78"/>
      <c r="AY192" s="79"/>
      <c r="AZ192" s="241"/>
      <c r="BA192" s="78"/>
      <c r="BB192" s="78"/>
      <c r="BC192" s="78"/>
      <c r="BD192" s="78"/>
      <c r="BE192" s="78"/>
      <c r="BF192" s="78"/>
      <c r="BG192" s="78"/>
      <c r="BH192" s="78"/>
      <c r="BI192" s="78"/>
      <c r="BJ192" s="78"/>
      <c r="BK192" s="78"/>
      <c r="BL192" s="78"/>
      <c r="BM192" s="78"/>
      <c r="BN192" s="78"/>
      <c r="BO192" s="79"/>
    </row>
    <row r="193" spans="1:67" ht="34.5" customHeight="1" x14ac:dyDescent="0.2">
      <c r="A193" s="45">
        <f t="shared" si="0"/>
        <v>182</v>
      </c>
      <c r="B193" s="205"/>
      <c r="C193" s="79"/>
      <c r="D193" s="242"/>
      <c r="E193" s="78"/>
      <c r="F193" s="78"/>
      <c r="G193" s="78"/>
      <c r="H193" s="79"/>
      <c r="I193" s="238"/>
      <c r="J193" s="78"/>
      <c r="K193" s="78"/>
      <c r="L193" s="78"/>
      <c r="M193" s="78"/>
      <c r="N193" s="78"/>
      <c r="O193" s="78"/>
      <c r="P193" s="79"/>
      <c r="Q193" s="239"/>
      <c r="R193" s="78"/>
      <c r="S193" s="78"/>
      <c r="T193" s="78"/>
      <c r="U193" s="78"/>
      <c r="V193" s="78"/>
      <c r="W193" s="78"/>
      <c r="X193" s="79"/>
      <c r="Y193" s="243"/>
      <c r="Z193" s="79"/>
      <c r="AA193" s="239"/>
      <c r="AB193" s="78"/>
      <c r="AC193" s="78"/>
      <c r="AD193" s="79"/>
      <c r="AE193" s="238"/>
      <c r="AF193" s="78"/>
      <c r="AG193" s="79"/>
      <c r="AH193" s="238"/>
      <c r="AI193" s="78"/>
      <c r="AJ193" s="79"/>
      <c r="AK193" s="238"/>
      <c r="AL193" s="78"/>
      <c r="AM193" s="78"/>
      <c r="AN193" s="79"/>
      <c r="AO193" s="239"/>
      <c r="AP193" s="78"/>
      <c r="AQ193" s="78"/>
      <c r="AR193" s="78"/>
      <c r="AS193" s="78"/>
      <c r="AT193" s="78"/>
      <c r="AU193" s="78"/>
      <c r="AV193" s="79"/>
      <c r="AW193" s="240"/>
      <c r="AX193" s="78"/>
      <c r="AY193" s="79"/>
      <c r="AZ193" s="241"/>
      <c r="BA193" s="78"/>
      <c r="BB193" s="78"/>
      <c r="BC193" s="78"/>
      <c r="BD193" s="78"/>
      <c r="BE193" s="78"/>
      <c r="BF193" s="78"/>
      <c r="BG193" s="78"/>
      <c r="BH193" s="78"/>
      <c r="BI193" s="78"/>
      <c r="BJ193" s="78"/>
      <c r="BK193" s="78"/>
      <c r="BL193" s="78"/>
      <c r="BM193" s="78"/>
      <c r="BN193" s="78"/>
      <c r="BO193" s="79"/>
    </row>
    <row r="194" spans="1:67" ht="34.5" customHeight="1" x14ac:dyDescent="0.2">
      <c r="A194" s="45">
        <f t="shared" si="0"/>
        <v>183</v>
      </c>
      <c r="B194" s="205"/>
      <c r="C194" s="79"/>
      <c r="D194" s="242"/>
      <c r="E194" s="78"/>
      <c r="F194" s="78"/>
      <c r="G194" s="78"/>
      <c r="H194" s="79"/>
      <c r="I194" s="238"/>
      <c r="J194" s="78"/>
      <c r="K194" s="78"/>
      <c r="L194" s="78"/>
      <c r="M194" s="78"/>
      <c r="N194" s="78"/>
      <c r="O194" s="78"/>
      <c r="P194" s="79"/>
      <c r="Q194" s="239"/>
      <c r="R194" s="78"/>
      <c r="S194" s="78"/>
      <c r="T194" s="78"/>
      <c r="U194" s="78"/>
      <c r="V194" s="78"/>
      <c r="W194" s="78"/>
      <c r="X194" s="79"/>
      <c r="Y194" s="243"/>
      <c r="Z194" s="79"/>
      <c r="AA194" s="239"/>
      <c r="AB194" s="78"/>
      <c r="AC194" s="78"/>
      <c r="AD194" s="79"/>
      <c r="AE194" s="238"/>
      <c r="AF194" s="78"/>
      <c r="AG194" s="79"/>
      <c r="AH194" s="238"/>
      <c r="AI194" s="78"/>
      <c r="AJ194" s="79"/>
      <c r="AK194" s="238"/>
      <c r="AL194" s="78"/>
      <c r="AM194" s="78"/>
      <c r="AN194" s="79"/>
      <c r="AO194" s="239"/>
      <c r="AP194" s="78"/>
      <c r="AQ194" s="78"/>
      <c r="AR194" s="78"/>
      <c r="AS194" s="78"/>
      <c r="AT194" s="78"/>
      <c r="AU194" s="78"/>
      <c r="AV194" s="79"/>
      <c r="AW194" s="240"/>
      <c r="AX194" s="78"/>
      <c r="AY194" s="79"/>
      <c r="AZ194" s="241"/>
      <c r="BA194" s="78"/>
      <c r="BB194" s="78"/>
      <c r="BC194" s="78"/>
      <c r="BD194" s="78"/>
      <c r="BE194" s="78"/>
      <c r="BF194" s="78"/>
      <c r="BG194" s="78"/>
      <c r="BH194" s="78"/>
      <c r="BI194" s="78"/>
      <c r="BJ194" s="78"/>
      <c r="BK194" s="78"/>
      <c r="BL194" s="78"/>
      <c r="BM194" s="78"/>
      <c r="BN194" s="78"/>
      <c r="BO194" s="79"/>
    </row>
    <row r="195" spans="1:67" ht="34.5" customHeight="1" x14ac:dyDescent="0.2">
      <c r="A195" s="45">
        <f t="shared" si="0"/>
        <v>184</v>
      </c>
      <c r="B195" s="205"/>
      <c r="C195" s="79"/>
      <c r="D195" s="242"/>
      <c r="E195" s="78"/>
      <c r="F195" s="78"/>
      <c r="G195" s="78"/>
      <c r="H195" s="79"/>
      <c r="I195" s="238"/>
      <c r="J195" s="78"/>
      <c r="K195" s="78"/>
      <c r="L195" s="78"/>
      <c r="M195" s="78"/>
      <c r="N195" s="78"/>
      <c r="O195" s="78"/>
      <c r="P195" s="79"/>
      <c r="Q195" s="239"/>
      <c r="R195" s="78"/>
      <c r="S195" s="78"/>
      <c r="T195" s="78"/>
      <c r="U195" s="78"/>
      <c r="V195" s="78"/>
      <c r="W195" s="78"/>
      <c r="X195" s="79"/>
      <c r="Y195" s="243"/>
      <c r="Z195" s="79"/>
      <c r="AA195" s="239"/>
      <c r="AB195" s="78"/>
      <c r="AC195" s="78"/>
      <c r="AD195" s="79"/>
      <c r="AE195" s="238"/>
      <c r="AF195" s="78"/>
      <c r="AG195" s="79"/>
      <c r="AH195" s="238"/>
      <c r="AI195" s="78"/>
      <c r="AJ195" s="79"/>
      <c r="AK195" s="238"/>
      <c r="AL195" s="78"/>
      <c r="AM195" s="78"/>
      <c r="AN195" s="79"/>
      <c r="AO195" s="239"/>
      <c r="AP195" s="78"/>
      <c r="AQ195" s="78"/>
      <c r="AR195" s="78"/>
      <c r="AS195" s="78"/>
      <c r="AT195" s="78"/>
      <c r="AU195" s="78"/>
      <c r="AV195" s="79"/>
      <c r="AW195" s="240"/>
      <c r="AX195" s="78"/>
      <c r="AY195" s="79"/>
      <c r="AZ195" s="241"/>
      <c r="BA195" s="78"/>
      <c r="BB195" s="78"/>
      <c r="BC195" s="78"/>
      <c r="BD195" s="78"/>
      <c r="BE195" s="78"/>
      <c r="BF195" s="78"/>
      <c r="BG195" s="78"/>
      <c r="BH195" s="78"/>
      <c r="BI195" s="78"/>
      <c r="BJ195" s="78"/>
      <c r="BK195" s="78"/>
      <c r="BL195" s="78"/>
      <c r="BM195" s="78"/>
      <c r="BN195" s="78"/>
      <c r="BO195" s="79"/>
    </row>
    <row r="196" spans="1:67" ht="34.5" customHeight="1" x14ac:dyDescent="0.2">
      <c r="A196" s="45">
        <f t="shared" si="0"/>
        <v>185</v>
      </c>
      <c r="B196" s="205"/>
      <c r="C196" s="79"/>
      <c r="D196" s="242"/>
      <c r="E196" s="78"/>
      <c r="F196" s="78"/>
      <c r="G196" s="78"/>
      <c r="H196" s="79"/>
      <c r="I196" s="238"/>
      <c r="J196" s="78"/>
      <c r="K196" s="78"/>
      <c r="L196" s="78"/>
      <c r="M196" s="78"/>
      <c r="N196" s="78"/>
      <c r="O196" s="78"/>
      <c r="P196" s="79"/>
      <c r="Q196" s="239"/>
      <c r="R196" s="78"/>
      <c r="S196" s="78"/>
      <c r="T196" s="78"/>
      <c r="U196" s="78"/>
      <c r="V196" s="78"/>
      <c r="W196" s="78"/>
      <c r="X196" s="79"/>
      <c r="Y196" s="243"/>
      <c r="Z196" s="79"/>
      <c r="AA196" s="239"/>
      <c r="AB196" s="78"/>
      <c r="AC196" s="78"/>
      <c r="AD196" s="79"/>
      <c r="AE196" s="238"/>
      <c r="AF196" s="78"/>
      <c r="AG196" s="79"/>
      <c r="AH196" s="238"/>
      <c r="AI196" s="78"/>
      <c r="AJ196" s="79"/>
      <c r="AK196" s="238"/>
      <c r="AL196" s="78"/>
      <c r="AM196" s="78"/>
      <c r="AN196" s="79"/>
      <c r="AO196" s="239"/>
      <c r="AP196" s="78"/>
      <c r="AQ196" s="78"/>
      <c r="AR196" s="78"/>
      <c r="AS196" s="78"/>
      <c r="AT196" s="78"/>
      <c r="AU196" s="78"/>
      <c r="AV196" s="79"/>
      <c r="AW196" s="240"/>
      <c r="AX196" s="78"/>
      <c r="AY196" s="79"/>
      <c r="AZ196" s="241"/>
      <c r="BA196" s="78"/>
      <c r="BB196" s="78"/>
      <c r="BC196" s="78"/>
      <c r="BD196" s="78"/>
      <c r="BE196" s="78"/>
      <c r="BF196" s="78"/>
      <c r="BG196" s="78"/>
      <c r="BH196" s="78"/>
      <c r="BI196" s="78"/>
      <c r="BJ196" s="78"/>
      <c r="BK196" s="78"/>
      <c r="BL196" s="78"/>
      <c r="BM196" s="78"/>
      <c r="BN196" s="78"/>
      <c r="BO196" s="79"/>
    </row>
    <row r="197" spans="1:67" ht="34.5" customHeight="1" x14ac:dyDescent="0.2">
      <c r="A197" s="45">
        <f t="shared" si="0"/>
        <v>186</v>
      </c>
      <c r="B197" s="205"/>
      <c r="C197" s="79"/>
      <c r="D197" s="242"/>
      <c r="E197" s="78"/>
      <c r="F197" s="78"/>
      <c r="G197" s="78"/>
      <c r="H197" s="79"/>
      <c r="I197" s="238"/>
      <c r="J197" s="78"/>
      <c r="K197" s="78"/>
      <c r="L197" s="78"/>
      <c r="M197" s="78"/>
      <c r="N197" s="78"/>
      <c r="O197" s="78"/>
      <c r="P197" s="79"/>
      <c r="Q197" s="239"/>
      <c r="R197" s="78"/>
      <c r="S197" s="78"/>
      <c r="T197" s="78"/>
      <c r="U197" s="78"/>
      <c r="V197" s="78"/>
      <c r="W197" s="78"/>
      <c r="X197" s="79"/>
      <c r="Y197" s="243"/>
      <c r="Z197" s="79"/>
      <c r="AA197" s="239"/>
      <c r="AB197" s="78"/>
      <c r="AC197" s="78"/>
      <c r="AD197" s="79"/>
      <c r="AE197" s="238"/>
      <c r="AF197" s="78"/>
      <c r="AG197" s="79"/>
      <c r="AH197" s="238"/>
      <c r="AI197" s="78"/>
      <c r="AJ197" s="79"/>
      <c r="AK197" s="238"/>
      <c r="AL197" s="78"/>
      <c r="AM197" s="78"/>
      <c r="AN197" s="79"/>
      <c r="AO197" s="239"/>
      <c r="AP197" s="78"/>
      <c r="AQ197" s="78"/>
      <c r="AR197" s="78"/>
      <c r="AS197" s="78"/>
      <c r="AT197" s="78"/>
      <c r="AU197" s="78"/>
      <c r="AV197" s="79"/>
      <c r="AW197" s="240"/>
      <c r="AX197" s="78"/>
      <c r="AY197" s="79"/>
      <c r="AZ197" s="241"/>
      <c r="BA197" s="78"/>
      <c r="BB197" s="78"/>
      <c r="BC197" s="78"/>
      <c r="BD197" s="78"/>
      <c r="BE197" s="78"/>
      <c r="BF197" s="78"/>
      <c r="BG197" s="78"/>
      <c r="BH197" s="78"/>
      <c r="BI197" s="78"/>
      <c r="BJ197" s="78"/>
      <c r="BK197" s="78"/>
      <c r="BL197" s="78"/>
      <c r="BM197" s="78"/>
      <c r="BN197" s="78"/>
      <c r="BO197" s="79"/>
    </row>
    <row r="198" spans="1:67" ht="34.5" customHeight="1" x14ac:dyDescent="0.2">
      <c r="A198" s="45">
        <f t="shared" si="0"/>
        <v>187</v>
      </c>
      <c r="B198" s="205"/>
      <c r="C198" s="79"/>
      <c r="D198" s="242"/>
      <c r="E198" s="78"/>
      <c r="F198" s="78"/>
      <c r="G198" s="78"/>
      <c r="H198" s="79"/>
      <c r="I198" s="238"/>
      <c r="J198" s="78"/>
      <c r="K198" s="78"/>
      <c r="L198" s="78"/>
      <c r="M198" s="78"/>
      <c r="N198" s="78"/>
      <c r="O198" s="78"/>
      <c r="P198" s="79"/>
      <c r="Q198" s="239"/>
      <c r="R198" s="78"/>
      <c r="S198" s="78"/>
      <c r="T198" s="78"/>
      <c r="U198" s="78"/>
      <c r="V198" s="78"/>
      <c r="W198" s="78"/>
      <c r="X198" s="79"/>
      <c r="Y198" s="243"/>
      <c r="Z198" s="79"/>
      <c r="AA198" s="239"/>
      <c r="AB198" s="78"/>
      <c r="AC198" s="78"/>
      <c r="AD198" s="79"/>
      <c r="AE198" s="238"/>
      <c r="AF198" s="78"/>
      <c r="AG198" s="79"/>
      <c r="AH198" s="238"/>
      <c r="AI198" s="78"/>
      <c r="AJ198" s="79"/>
      <c r="AK198" s="238"/>
      <c r="AL198" s="78"/>
      <c r="AM198" s="78"/>
      <c r="AN198" s="79"/>
      <c r="AO198" s="239"/>
      <c r="AP198" s="78"/>
      <c r="AQ198" s="78"/>
      <c r="AR198" s="78"/>
      <c r="AS198" s="78"/>
      <c r="AT198" s="78"/>
      <c r="AU198" s="78"/>
      <c r="AV198" s="79"/>
      <c r="AW198" s="240"/>
      <c r="AX198" s="78"/>
      <c r="AY198" s="79"/>
      <c r="AZ198" s="241"/>
      <c r="BA198" s="78"/>
      <c r="BB198" s="78"/>
      <c r="BC198" s="78"/>
      <c r="BD198" s="78"/>
      <c r="BE198" s="78"/>
      <c r="BF198" s="78"/>
      <c r="BG198" s="78"/>
      <c r="BH198" s="78"/>
      <c r="BI198" s="78"/>
      <c r="BJ198" s="78"/>
      <c r="BK198" s="78"/>
      <c r="BL198" s="78"/>
      <c r="BM198" s="78"/>
      <c r="BN198" s="78"/>
      <c r="BO198" s="79"/>
    </row>
    <row r="199" spans="1:67" ht="34.5" customHeight="1" x14ac:dyDescent="0.2">
      <c r="A199" s="45">
        <f t="shared" si="0"/>
        <v>188</v>
      </c>
      <c r="B199" s="205"/>
      <c r="C199" s="79"/>
      <c r="D199" s="242"/>
      <c r="E199" s="78"/>
      <c r="F199" s="78"/>
      <c r="G199" s="78"/>
      <c r="H199" s="79"/>
      <c r="I199" s="238"/>
      <c r="J199" s="78"/>
      <c r="K199" s="78"/>
      <c r="L199" s="78"/>
      <c r="M199" s="78"/>
      <c r="N199" s="78"/>
      <c r="O199" s="78"/>
      <c r="P199" s="79"/>
      <c r="Q199" s="239"/>
      <c r="R199" s="78"/>
      <c r="S199" s="78"/>
      <c r="T199" s="78"/>
      <c r="U199" s="78"/>
      <c r="V199" s="78"/>
      <c r="W199" s="78"/>
      <c r="X199" s="79"/>
      <c r="Y199" s="243"/>
      <c r="Z199" s="79"/>
      <c r="AA199" s="239"/>
      <c r="AB199" s="78"/>
      <c r="AC199" s="78"/>
      <c r="AD199" s="79"/>
      <c r="AE199" s="238"/>
      <c r="AF199" s="78"/>
      <c r="AG199" s="79"/>
      <c r="AH199" s="238"/>
      <c r="AI199" s="78"/>
      <c r="AJ199" s="79"/>
      <c r="AK199" s="238"/>
      <c r="AL199" s="78"/>
      <c r="AM199" s="78"/>
      <c r="AN199" s="79"/>
      <c r="AO199" s="239"/>
      <c r="AP199" s="78"/>
      <c r="AQ199" s="78"/>
      <c r="AR199" s="78"/>
      <c r="AS199" s="78"/>
      <c r="AT199" s="78"/>
      <c r="AU199" s="78"/>
      <c r="AV199" s="79"/>
      <c r="AW199" s="240"/>
      <c r="AX199" s="78"/>
      <c r="AY199" s="79"/>
      <c r="AZ199" s="241"/>
      <c r="BA199" s="78"/>
      <c r="BB199" s="78"/>
      <c r="BC199" s="78"/>
      <c r="BD199" s="78"/>
      <c r="BE199" s="78"/>
      <c r="BF199" s="78"/>
      <c r="BG199" s="78"/>
      <c r="BH199" s="78"/>
      <c r="BI199" s="78"/>
      <c r="BJ199" s="78"/>
      <c r="BK199" s="78"/>
      <c r="BL199" s="78"/>
      <c r="BM199" s="78"/>
      <c r="BN199" s="78"/>
      <c r="BO199" s="79"/>
    </row>
    <row r="200" spans="1:67" ht="34.5" customHeight="1" x14ac:dyDescent="0.2">
      <c r="A200" s="45">
        <f t="shared" si="0"/>
        <v>189</v>
      </c>
      <c r="B200" s="205"/>
      <c r="C200" s="79"/>
      <c r="D200" s="242"/>
      <c r="E200" s="78"/>
      <c r="F200" s="78"/>
      <c r="G200" s="78"/>
      <c r="H200" s="79"/>
      <c r="I200" s="238"/>
      <c r="J200" s="78"/>
      <c r="K200" s="78"/>
      <c r="L200" s="78"/>
      <c r="M200" s="78"/>
      <c r="N200" s="78"/>
      <c r="O200" s="78"/>
      <c r="P200" s="79"/>
      <c r="Q200" s="239"/>
      <c r="R200" s="78"/>
      <c r="S200" s="78"/>
      <c r="T200" s="78"/>
      <c r="U200" s="78"/>
      <c r="V200" s="78"/>
      <c r="W200" s="78"/>
      <c r="X200" s="79"/>
      <c r="Y200" s="243"/>
      <c r="Z200" s="79"/>
      <c r="AA200" s="239"/>
      <c r="AB200" s="78"/>
      <c r="AC200" s="78"/>
      <c r="AD200" s="79"/>
      <c r="AE200" s="238"/>
      <c r="AF200" s="78"/>
      <c r="AG200" s="79"/>
      <c r="AH200" s="238"/>
      <c r="AI200" s="78"/>
      <c r="AJ200" s="79"/>
      <c r="AK200" s="238"/>
      <c r="AL200" s="78"/>
      <c r="AM200" s="78"/>
      <c r="AN200" s="79"/>
      <c r="AO200" s="239"/>
      <c r="AP200" s="78"/>
      <c r="AQ200" s="78"/>
      <c r="AR200" s="78"/>
      <c r="AS200" s="78"/>
      <c r="AT200" s="78"/>
      <c r="AU200" s="78"/>
      <c r="AV200" s="79"/>
      <c r="AW200" s="240"/>
      <c r="AX200" s="78"/>
      <c r="AY200" s="79"/>
      <c r="AZ200" s="241"/>
      <c r="BA200" s="78"/>
      <c r="BB200" s="78"/>
      <c r="BC200" s="78"/>
      <c r="BD200" s="78"/>
      <c r="BE200" s="78"/>
      <c r="BF200" s="78"/>
      <c r="BG200" s="78"/>
      <c r="BH200" s="78"/>
      <c r="BI200" s="78"/>
      <c r="BJ200" s="78"/>
      <c r="BK200" s="78"/>
      <c r="BL200" s="78"/>
      <c r="BM200" s="78"/>
      <c r="BN200" s="78"/>
      <c r="BO200" s="79"/>
    </row>
    <row r="201" spans="1:67" ht="34.5" customHeight="1" x14ac:dyDescent="0.2">
      <c r="A201" s="45">
        <f t="shared" si="0"/>
        <v>190</v>
      </c>
      <c r="B201" s="205"/>
      <c r="C201" s="79"/>
      <c r="D201" s="242"/>
      <c r="E201" s="78"/>
      <c r="F201" s="78"/>
      <c r="G201" s="78"/>
      <c r="H201" s="79"/>
      <c r="I201" s="238"/>
      <c r="J201" s="78"/>
      <c r="K201" s="78"/>
      <c r="L201" s="78"/>
      <c r="M201" s="78"/>
      <c r="N201" s="78"/>
      <c r="O201" s="78"/>
      <c r="P201" s="79"/>
      <c r="Q201" s="239"/>
      <c r="R201" s="78"/>
      <c r="S201" s="78"/>
      <c r="T201" s="78"/>
      <c r="U201" s="78"/>
      <c r="V201" s="78"/>
      <c r="W201" s="78"/>
      <c r="X201" s="79"/>
      <c r="Y201" s="243"/>
      <c r="Z201" s="79"/>
      <c r="AA201" s="239"/>
      <c r="AB201" s="78"/>
      <c r="AC201" s="78"/>
      <c r="AD201" s="79"/>
      <c r="AE201" s="238"/>
      <c r="AF201" s="78"/>
      <c r="AG201" s="79"/>
      <c r="AH201" s="238"/>
      <c r="AI201" s="78"/>
      <c r="AJ201" s="79"/>
      <c r="AK201" s="238"/>
      <c r="AL201" s="78"/>
      <c r="AM201" s="78"/>
      <c r="AN201" s="79"/>
      <c r="AO201" s="239"/>
      <c r="AP201" s="78"/>
      <c r="AQ201" s="78"/>
      <c r="AR201" s="78"/>
      <c r="AS201" s="78"/>
      <c r="AT201" s="78"/>
      <c r="AU201" s="78"/>
      <c r="AV201" s="79"/>
      <c r="AW201" s="240"/>
      <c r="AX201" s="78"/>
      <c r="AY201" s="79"/>
      <c r="AZ201" s="241"/>
      <c r="BA201" s="78"/>
      <c r="BB201" s="78"/>
      <c r="BC201" s="78"/>
      <c r="BD201" s="78"/>
      <c r="BE201" s="78"/>
      <c r="BF201" s="78"/>
      <c r="BG201" s="78"/>
      <c r="BH201" s="78"/>
      <c r="BI201" s="78"/>
      <c r="BJ201" s="78"/>
      <c r="BK201" s="78"/>
      <c r="BL201" s="78"/>
      <c r="BM201" s="78"/>
      <c r="BN201" s="78"/>
      <c r="BO201" s="79"/>
    </row>
    <row r="202" spans="1:67" ht="34.5" customHeight="1" x14ac:dyDescent="0.2">
      <c r="A202" s="14">
        <f t="shared" si="0"/>
        <v>191</v>
      </c>
      <c r="B202" s="205"/>
      <c r="C202" s="79"/>
      <c r="D202" s="242"/>
      <c r="E202" s="78"/>
      <c r="F202" s="78"/>
      <c r="G202" s="78"/>
      <c r="H202" s="79"/>
      <c r="I202" s="238"/>
      <c r="J202" s="78"/>
      <c r="K202" s="78"/>
      <c r="L202" s="78"/>
      <c r="M202" s="78"/>
      <c r="N202" s="78"/>
      <c r="O202" s="78"/>
      <c r="P202" s="79"/>
      <c r="Q202" s="239"/>
      <c r="R202" s="78"/>
      <c r="S202" s="78"/>
      <c r="T202" s="78"/>
      <c r="U202" s="78"/>
      <c r="V202" s="78"/>
      <c r="W202" s="78"/>
      <c r="X202" s="79"/>
      <c r="Y202" s="243"/>
      <c r="Z202" s="79"/>
      <c r="AA202" s="239"/>
      <c r="AB202" s="78"/>
      <c r="AC202" s="78"/>
      <c r="AD202" s="79"/>
      <c r="AE202" s="238"/>
      <c r="AF202" s="78"/>
      <c r="AG202" s="79"/>
      <c r="AH202" s="238"/>
      <c r="AI202" s="78"/>
      <c r="AJ202" s="79"/>
      <c r="AK202" s="238"/>
      <c r="AL202" s="78"/>
      <c r="AM202" s="78"/>
      <c r="AN202" s="79"/>
      <c r="AO202" s="239"/>
      <c r="AP202" s="78"/>
      <c r="AQ202" s="78"/>
      <c r="AR202" s="78"/>
      <c r="AS202" s="78"/>
      <c r="AT202" s="78"/>
      <c r="AU202" s="78"/>
      <c r="AV202" s="79"/>
      <c r="AW202" s="240"/>
      <c r="AX202" s="78"/>
      <c r="AY202" s="79"/>
      <c r="AZ202" s="241"/>
      <c r="BA202" s="78"/>
      <c r="BB202" s="78"/>
      <c r="BC202" s="78"/>
      <c r="BD202" s="78"/>
      <c r="BE202" s="78"/>
      <c r="BF202" s="78"/>
      <c r="BG202" s="78"/>
      <c r="BH202" s="78"/>
      <c r="BI202" s="78"/>
      <c r="BJ202" s="78"/>
      <c r="BK202" s="78"/>
      <c r="BL202" s="78"/>
      <c r="BM202" s="78"/>
      <c r="BN202" s="78"/>
      <c r="BO202" s="79"/>
    </row>
    <row r="203" spans="1:67" ht="34.5" customHeight="1" x14ac:dyDescent="0.2">
      <c r="A203" s="45">
        <f t="shared" si="0"/>
        <v>192</v>
      </c>
      <c r="B203" s="205"/>
      <c r="C203" s="79"/>
      <c r="D203" s="242"/>
      <c r="E203" s="78"/>
      <c r="F203" s="78"/>
      <c r="G203" s="78"/>
      <c r="H203" s="79"/>
      <c r="I203" s="238"/>
      <c r="J203" s="78"/>
      <c r="K203" s="78"/>
      <c r="L203" s="78"/>
      <c r="M203" s="78"/>
      <c r="N203" s="78"/>
      <c r="O203" s="78"/>
      <c r="P203" s="79"/>
      <c r="Q203" s="239"/>
      <c r="R203" s="78"/>
      <c r="S203" s="78"/>
      <c r="T203" s="78"/>
      <c r="U203" s="78"/>
      <c r="V203" s="78"/>
      <c r="W203" s="78"/>
      <c r="X203" s="79"/>
      <c r="Y203" s="243"/>
      <c r="Z203" s="79"/>
      <c r="AA203" s="239"/>
      <c r="AB203" s="78"/>
      <c r="AC203" s="78"/>
      <c r="AD203" s="79"/>
      <c r="AE203" s="238"/>
      <c r="AF203" s="78"/>
      <c r="AG203" s="79"/>
      <c r="AH203" s="238"/>
      <c r="AI203" s="78"/>
      <c r="AJ203" s="79"/>
      <c r="AK203" s="238"/>
      <c r="AL203" s="78"/>
      <c r="AM203" s="78"/>
      <c r="AN203" s="79"/>
      <c r="AO203" s="239"/>
      <c r="AP203" s="78"/>
      <c r="AQ203" s="78"/>
      <c r="AR203" s="78"/>
      <c r="AS203" s="78"/>
      <c r="AT203" s="78"/>
      <c r="AU203" s="78"/>
      <c r="AV203" s="79"/>
      <c r="AW203" s="240"/>
      <c r="AX203" s="78"/>
      <c r="AY203" s="79"/>
      <c r="AZ203" s="241"/>
      <c r="BA203" s="78"/>
      <c r="BB203" s="78"/>
      <c r="BC203" s="78"/>
      <c r="BD203" s="78"/>
      <c r="BE203" s="78"/>
      <c r="BF203" s="78"/>
      <c r="BG203" s="78"/>
      <c r="BH203" s="78"/>
      <c r="BI203" s="78"/>
      <c r="BJ203" s="78"/>
      <c r="BK203" s="78"/>
      <c r="BL203" s="78"/>
      <c r="BM203" s="78"/>
      <c r="BN203" s="78"/>
      <c r="BO203" s="79"/>
    </row>
    <row r="204" spans="1:67" ht="34.5" customHeight="1" x14ac:dyDescent="0.2">
      <c r="A204" s="45">
        <f t="shared" si="0"/>
        <v>193</v>
      </c>
      <c r="B204" s="205"/>
      <c r="C204" s="79"/>
      <c r="D204" s="242"/>
      <c r="E204" s="78"/>
      <c r="F204" s="78"/>
      <c r="G204" s="78"/>
      <c r="H204" s="79"/>
      <c r="I204" s="238"/>
      <c r="J204" s="78"/>
      <c r="K204" s="78"/>
      <c r="L204" s="78"/>
      <c r="M204" s="78"/>
      <c r="N204" s="78"/>
      <c r="O204" s="78"/>
      <c r="P204" s="79"/>
      <c r="Q204" s="239"/>
      <c r="R204" s="78"/>
      <c r="S204" s="78"/>
      <c r="T204" s="78"/>
      <c r="U204" s="78"/>
      <c r="V204" s="78"/>
      <c r="W204" s="78"/>
      <c r="X204" s="79"/>
      <c r="Y204" s="243"/>
      <c r="Z204" s="79"/>
      <c r="AA204" s="239"/>
      <c r="AB204" s="78"/>
      <c r="AC204" s="78"/>
      <c r="AD204" s="79"/>
      <c r="AE204" s="238"/>
      <c r="AF204" s="78"/>
      <c r="AG204" s="79"/>
      <c r="AH204" s="238"/>
      <c r="AI204" s="78"/>
      <c r="AJ204" s="79"/>
      <c r="AK204" s="238"/>
      <c r="AL204" s="78"/>
      <c r="AM204" s="78"/>
      <c r="AN204" s="79"/>
      <c r="AO204" s="239"/>
      <c r="AP204" s="78"/>
      <c r="AQ204" s="78"/>
      <c r="AR204" s="78"/>
      <c r="AS204" s="78"/>
      <c r="AT204" s="78"/>
      <c r="AU204" s="78"/>
      <c r="AV204" s="79"/>
      <c r="AW204" s="240"/>
      <c r="AX204" s="78"/>
      <c r="AY204" s="79"/>
      <c r="AZ204" s="241"/>
      <c r="BA204" s="78"/>
      <c r="BB204" s="78"/>
      <c r="BC204" s="78"/>
      <c r="BD204" s="78"/>
      <c r="BE204" s="78"/>
      <c r="BF204" s="78"/>
      <c r="BG204" s="78"/>
      <c r="BH204" s="78"/>
      <c r="BI204" s="78"/>
      <c r="BJ204" s="78"/>
      <c r="BK204" s="78"/>
      <c r="BL204" s="78"/>
      <c r="BM204" s="78"/>
      <c r="BN204" s="78"/>
      <c r="BO204" s="79"/>
    </row>
    <row r="205" spans="1:67" ht="34.5" customHeight="1" x14ac:dyDescent="0.2">
      <c r="A205" s="45">
        <f t="shared" si="0"/>
        <v>194</v>
      </c>
      <c r="B205" s="205"/>
      <c r="C205" s="79"/>
      <c r="D205" s="242"/>
      <c r="E205" s="78"/>
      <c r="F205" s="78"/>
      <c r="G205" s="78"/>
      <c r="H205" s="79"/>
      <c r="I205" s="238"/>
      <c r="J205" s="78"/>
      <c r="K205" s="78"/>
      <c r="L205" s="78"/>
      <c r="M205" s="78"/>
      <c r="N205" s="78"/>
      <c r="O205" s="78"/>
      <c r="P205" s="79"/>
      <c r="Q205" s="239"/>
      <c r="R205" s="78"/>
      <c r="S205" s="78"/>
      <c r="T205" s="78"/>
      <c r="U205" s="78"/>
      <c r="V205" s="78"/>
      <c r="W205" s="78"/>
      <c r="X205" s="79"/>
      <c r="Y205" s="243"/>
      <c r="Z205" s="79"/>
      <c r="AA205" s="239"/>
      <c r="AB205" s="78"/>
      <c r="AC205" s="78"/>
      <c r="AD205" s="79"/>
      <c r="AE205" s="238"/>
      <c r="AF205" s="78"/>
      <c r="AG205" s="79"/>
      <c r="AH205" s="238"/>
      <c r="AI205" s="78"/>
      <c r="AJ205" s="79"/>
      <c r="AK205" s="238"/>
      <c r="AL205" s="78"/>
      <c r="AM205" s="78"/>
      <c r="AN205" s="79"/>
      <c r="AO205" s="239"/>
      <c r="AP205" s="78"/>
      <c r="AQ205" s="78"/>
      <c r="AR205" s="78"/>
      <c r="AS205" s="78"/>
      <c r="AT205" s="78"/>
      <c r="AU205" s="78"/>
      <c r="AV205" s="79"/>
      <c r="AW205" s="240"/>
      <c r="AX205" s="78"/>
      <c r="AY205" s="79"/>
      <c r="AZ205" s="241"/>
      <c r="BA205" s="78"/>
      <c r="BB205" s="78"/>
      <c r="BC205" s="78"/>
      <c r="BD205" s="78"/>
      <c r="BE205" s="78"/>
      <c r="BF205" s="78"/>
      <c r="BG205" s="78"/>
      <c r="BH205" s="78"/>
      <c r="BI205" s="78"/>
      <c r="BJ205" s="78"/>
      <c r="BK205" s="78"/>
      <c r="BL205" s="78"/>
      <c r="BM205" s="78"/>
      <c r="BN205" s="78"/>
      <c r="BO205" s="79"/>
    </row>
    <row r="206" spans="1:67" ht="34.5" customHeight="1" x14ac:dyDescent="0.2">
      <c r="A206" s="45">
        <f t="shared" si="0"/>
        <v>195</v>
      </c>
      <c r="B206" s="205"/>
      <c r="C206" s="79"/>
      <c r="D206" s="242"/>
      <c r="E206" s="78"/>
      <c r="F206" s="78"/>
      <c r="G206" s="78"/>
      <c r="H206" s="79"/>
      <c r="I206" s="238"/>
      <c r="J206" s="78"/>
      <c r="K206" s="78"/>
      <c r="L206" s="78"/>
      <c r="M206" s="78"/>
      <c r="N206" s="78"/>
      <c r="O206" s="78"/>
      <c r="P206" s="79"/>
      <c r="Q206" s="239"/>
      <c r="R206" s="78"/>
      <c r="S206" s="78"/>
      <c r="T206" s="78"/>
      <c r="U206" s="78"/>
      <c r="V206" s="78"/>
      <c r="W206" s="78"/>
      <c r="X206" s="79"/>
      <c r="Y206" s="243"/>
      <c r="Z206" s="79"/>
      <c r="AA206" s="239"/>
      <c r="AB206" s="78"/>
      <c r="AC206" s="78"/>
      <c r="AD206" s="79"/>
      <c r="AE206" s="238"/>
      <c r="AF206" s="78"/>
      <c r="AG206" s="79"/>
      <c r="AH206" s="238"/>
      <c r="AI206" s="78"/>
      <c r="AJ206" s="79"/>
      <c r="AK206" s="238"/>
      <c r="AL206" s="78"/>
      <c r="AM206" s="78"/>
      <c r="AN206" s="79"/>
      <c r="AO206" s="239"/>
      <c r="AP206" s="78"/>
      <c r="AQ206" s="78"/>
      <c r="AR206" s="78"/>
      <c r="AS206" s="78"/>
      <c r="AT206" s="78"/>
      <c r="AU206" s="78"/>
      <c r="AV206" s="79"/>
      <c r="AW206" s="240"/>
      <c r="AX206" s="78"/>
      <c r="AY206" s="79"/>
      <c r="AZ206" s="241"/>
      <c r="BA206" s="78"/>
      <c r="BB206" s="78"/>
      <c r="BC206" s="78"/>
      <c r="BD206" s="78"/>
      <c r="BE206" s="78"/>
      <c r="BF206" s="78"/>
      <c r="BG206" s="78"/>
      <c r="BH206" s="78"/>
      <c r="BI206" s="78"/>
      <c r="BJ206" s="78"/>
      <c r="BK206" s="78"/>
      <c r="BL206" s="78"/>
      <c r="BM206" s="78"/>
      <c r="BN206" s="78"/>
      <c r="BO206" s="79"/>
    </row>
    <row r="207" spans="1:67" ht="34.5" customHeight="1" x14ac:dyDescent="0.2">
      <c r="A207" s="45">
        <f t="shared" si="0"/>
        <v>196</v>
      </c>
      <c r="B207" s="205"/>
      <c r="C207" s="79"/>
      <c r="D207" s="242"/>
      <c r="E207" s="78"/>
      <c r="F207" s="78"/>
      <c r="G207" s="78"/>
      <c r="H207" s="79"/>
      <c r="I207" s="238"/>
      <c r="J207" s="78"/>
      <c r="K207" s="78"/>
      <c r="L207" s="78"/>
      <c r="M207" s="78"/>
      <c r="N207" s="78"/>
      <c r="O207" s="78"/>
      <c r="P207" s="79"/>
      <c r="Q207" s="239"/>
      <c r="R207" s="78"/>
      <c r="S207" s="78"/>
      <c r="T207" s="78"/>
      <c r="U207" s="78"/>
      <c r="V207" s="78"/>
      <c r="W207" s="78"/>
      <c r="X207" s="79"/>
      <c r="Y207" s="243"/>
      <c r="Z207" s="79"/>
      <c r="AA207" s="239"/>
      <c r="AB207" s="78"/>
      <c r="AC207" s="78"/>
      <c r="AD207" s="79"/>
      <c r="AE207" s="238"/>
      <c r="AF207" s="78"/>
      <c r="AG207" s="79"/>
      <c r="AH207" s="238"/>
      <c r="AI207" s="78"/>
      <c r="AJ207" s="79"/>
      <c r="AK207" s="238"/>
      <c r="AL207" s="78"/>
      <c r="AM207" s="78"/>
      <c r="AN207" s="79"/>
      <c r="AO207" s="239"/>
      <c r="AP207" s="78"/>
      <c r="AQ207" s="78"/>
      <c r="AR207" s="78"/>
      <c r="AS207" s="78"/>
      <c r="AT207" s="78"/>
      <c r="AU207" s="78"/>
      <c r="AV207" s="79"/>
      <c r="AW207" s="240"/>
      <c r="AX207" s="78"/>
      <c r="AY207" s="79"/>
      <c r="AZ207" s="241"/>
      <c r="BA207" s="78"/>
      <c r="BB207" s="78"/>
      <c r="BC207" s="78"/>
      <c r="BD207" s="78"/>
      <c r="BE207" s="78"/>
      <c r="BF207" s="78"/>
      <c r="BG207" s="78"/>
      <c r="BH207" s="78"/>
      <c r="BI207" s="78"/>
      <c r="BJ207" s="78"/>
      <c r="BK207" s="78"/>
      <c r="BL207" s="78"/>
      <c r="BM207" s="78"/>
      <c r="BN207" s="78"/>
      <c r="BO207" s="79"/>
    </row>
    <row r="208" spans="1:67" ht="34.5" customHeight="1" x14ac:dyDescent="0.2">
      <c r="A208" s="45">
        <f t="shared" si="0"/>
        <v>197</v>
      </c>
      <c r="B208" s="205"/>
      <c r="C208" s="79"/>
      <c r="D208" s="242"/>
      <c r="E208" s="78"/>
      <c r="F208" s="78"/>
      <c r="G208" s="78"/>
      <c r="H208" s="79"/>
      <c r="I208" s="238"/>
      <c r="J208" s="78"/>
      <c r="K208" s="78"/>
      <c r="L208" s="78"/>
      <c r="M208" s="78"/>
      <c r="N208" s="78"/>
      <c r="O208" s="78"/>
      <c r="P208" s="79"/>
      <c r="Q208" s="239"/>
      <c r="R208" s="78"/>
      <c r="S208" s="78"/>
      <c r="T208" s="78"/>
      <c r="U208" s="78"/>
      <c r="V208" s="78"/>
      <c r="W208" s="78"/>
      <c r="X208" s="79"/>
      <c r="Y208" s="243"/>
      <c r="Z208" s="79"/>
      <c r="AA208" s="239"/>
      <c r="AB208" s="78"/>
      <c r="AC208" s="78"/>
      <c r="AD208" s="79"/>
      <c r="AE208" s="238"/>
      <c r="AF208" s="78"/>
      <c r="AG208" s="79"/>
      <c r="AH208" s="238"/>
      <c r="AI208" s="78"/>
      <c r="AJ208" s="79"/>
      <c r="AK208" s="238"/>
      <c r="AL208" s="78"/>
      <c r="AM208" s="78"/>
      <c r="AN208" s="79"/>
      <c r="AO208" s="239"/>
      <c r="AP208" s="78"/>
      <c r="AQ208" s="78"/>
      <c r="AR208" s="78"/>
      <c r="AS208" s="78"/>
      <c r="AT208" s="78"/>
      <c r="AU208" s="78"/>
      <c r="AV208" s="79"/>
      <c r="AW208" s="240"/>
      <c r="AX208" s="78"/>
      <c r="AY208" s="79"/>
      <c r="AZ208" s="241"/>
      <c r="BA208" s="78"/>
      <c r="BB208" s="78"/>
      <c r="BC208" s="78"/>
      <c r="BD208" s="78"/>
      <c r="BE208" s="78"/>
      <c r="BF208" s="78"/>
      <c r="BG208" s="78"/>
      <c r="BH208" s="78"/>
      <c r="BI208" s="78"/>
      <c r="BJ208" s="78"/>
      <c r="BK208" s="78"/>
      <c r="BL208" s="78"/>
      <c r="BM208" s="78"/>
      <c r="BN208" s="78"/>
      <c r="BO208" s="79"/>
    </row>
    <row r="209" spans="1:67" ht="34.5" customHeight="1" x14ac:dyDescent="0.2">
      <c r="A209" s="45">
        <f t="shared" si="0"/>
        <v>198</v>
      </c>
      <c r="B209" s="205"/>
      <c r="C209" s="79"/>
      <c r="D209" s="242"/>
      <c r="E209" s="78"/>
      <c r="F209" s="78"/>
      <c r="G209" s="78"/>
      <c r="H209" s="79"/>
      <c r="I209" s="238"/>
      <c r="J209" s="78"/>
      <c r="K209" s="78"/>
      <c r="L209" s="78"/>
      <c r="M209" s="78"/>
      <c r="N209" s="78"/>
      <c r="O209" s="78"/>
      <c r="P209" s="79"/>
      <c r="Q209" s="239"/>
      <c r="R209" s="78"/>
      <c r="S209" s="78"/>
      <c r="T209" s="78"/>
      <c r="U209" s="78"/>
      <c r="V209" s="78"/>
      <c r="W209" s="78"/>
      <c r="X209" s="79"/>
      <c r="Y209" s="243"/>
      <c r="Z209" s="79"/>
      <c r="AA209" s="239"/>
      <c r="AB209" s="78"/>
      <c r="AC209" s="78"/>
      <c r="AD209" s="79"/>
      <c r="AE209" s="238"/>
      <c r="AF209" s="78"/>
      <c r="AG209" s="79"/>
      <c r="AH209" s="238"/>
      <c r="AI209" s="78"/>
      <c r="AJ209" s="79"/>
      <c r="AK209" s="238"/>
      <c r="AL209" s="78"/>
      <c r="AM209" s="78"/>
      <c r="AN209" s="79"/>
      <c r="AO209" s="239"/>
      <c r="AP209" s="78"/>
      <c r="AQ209" s="78"/>
      <c r="AR209" s="78"/>
      <c r="AS209" s="78"/>
      <c r="AT209" s="78"/>
      <c r="AU209" s="78"/>
      <c r="AV209" s="79"/>
      <c r="AW209" s="240"/>
      <c r="AX209" s="78"/>
      <c r="AY209" s="79"/>
      <c r="AZ209" s="241"/>
      <c r="BA209" s="78"/>
      <c r="BB209" s="78"/>
      <c r="BC209" s="78"/>
      <c r="BD209" s="78"/>
      <c r="BE209" s="78"/>
      <c r="BF209" s="78"/>
      <c r="BG209" s="78"/>
      <c r="BH209" s="78"/>
      <c r="BI209" s="78"/>
      <c r="BJ209" s="78"/>
      <c r="BK209" s="78"/>
      <c r="BL209" s="78"/>
      <c r="BM209" s="78"/>
      <c r="BN209" s="78"/>
      <c r="BO209" s="79"/>
    </row>
    <row r="210" spans="1:67" ht="34.5" customHeight="1" x14ac:dyDescent="0.2">
      <c r="A210" s="45">
        <f t="shared" si="0"/>
        <v>199</v>
      </c>
      <c r="B210" s="205"/>
      <c r="C210" s="79"/>
      <c r="D210" s="242"/>
      <c r="E210" s="78"/>
      <c r="F210" s="78"/>
      <c r="G210" s="78"/>
      <c r="H210" s="79"/>
      <c r="I210" s="238"/>
      <c r="J210" s="78"/>
      <c r="K210" s="78"/>
      <c r="L210" s="78"/>
      <c r="M210" s="78"/>
      <c r="N210" s="78"/>
      <c r="O210" s="78"/>
      <c r="P210" s="79"/>
      <c r="Q210" s="239"/>
      <c r="R210" s="78"/>
      <c r="S210" s="78"/>
      <c r="T210" s="78"/>
      <c r="U210" s="78"/>
      <c r="V210" s="78"/>
      <c r="W210" s="78"/>
      <c r="X210" s="79"/>
      <c r="Y210" s="243"/>
      <c r="Z210" s="79"/>
      <c r="AA210" s="239"/>
      <c r="AB210" s="78"/>
      <c r="AC210" s="78"/>
      <c r="AD210" s="79"/>
      <c r="AE210" s="238"/>
      <c r="AF210" s="78"/>
      <c r="AG210" s="79"/>
      <c r="AH210" s="238"/>
      <c r="AI210" s="78"/>
      <c r="AJ210" s="79"/>
      <c r="AK210" s="238"/>
      <c r="AL210" s="78"/>
      <c r="AM210" s="78"/>
      <c r="AN210" s="79"/>
      <c r="AO210" s="239"/>
      <c r="AP210" s="78"/>
      <c r="AQ210" s="78"/>
      <c r="AR210" s="78"/>
      <c r="AS210" s="78"/>
      <c r="AT210" s="78"/>
      <c r="AU210" s="78"/>
      <c r="AV210" s="79"/>
      <c r="AW210" s="240"/>
      <c r="AX210" s="78"/>
      <c r="AY210" s="79"/>
      <c r="AZ210" s="241"/>
      <c r="BA210" s="78"/>
      <c r="BB210" s="78"/>
      <c r="BC210" s="78"/>
      <c r="BD210" s="78"/>
      <c r="BE210" s="78"/>
      <c r="BF210" s="78"/>
      <c r="BG210" s="78"/>
      <c r="BH210" s="78"/>
      <c r="BI210" s="78"/>
      <c r="BJ210" s="78"/>
      <c r="BK210" s="78"/>
      <c r="BL210" s="78"/>
      <c r="BM210" s="78"/>
      <c r="BN210" s="78"/>
      <c r="BO210" s="79"/>
    </row>
    <row r="211" spans="1:67" ht="34.5" customHeight="1" x14ac:dyDescent="0.2">
      <c r="A211" s="45">
        <f t="shared" si="0"/>
        <v>200</v>
      </c>
      <c r="B211" s="205"/>
      <c r="C211" s="79"/>
      <c r="D211" s="242"/>
      <c r="E211" s="78"/>
      <c r="F211" s="78"/>
      <c r="G211" s="78"/>
      <c r="H211" s="79"/>
      <c r="I211" s="238"/>
      <c r="J211" s="78"/>
      <c r="K211" s="78"/>
      <c r="L211" s="78"/>
      <c r="M211" s="78"/>
      <c r="N211" s="78"/>
      <c r="O211" s="78"/>
      <c r="P211" s="79"/>
      <c r="Q211" s="239"/>
      <c r="R211" s="78"/>
      <c r="S211" s="78"/>
      <c r="T211" s="78"/>
      <c r="U211" s="78"/>
      <c r="V211" s="78"/>
      <c r="W211" s="78"/>
      <c r="X211" s="79"/>
      <c r="Y211" s="243"/>
      <c r="Z211" s="79"/>
      <c r="AA211" s="239"/>
      <c r="AB211" s="78"/>
      <c r="AC211" s="78"/>
      <c r="AD211" s="79"/>
      <c r="AE211" s="238"/>
      <c r="AF211" s="78"/>
      <c r="AG211" s="79"/>
      <c r="AH211" s="238"/>
      <c r="AI211" s="78"/>
      <c r="AJ211" s="79"/>
      <c r="AK211" s="238"/>
      <c r="AL211" s="78"/>
      <c r="AM211" s="78"/>
      <c r="AN211" s="79"/>
      <c r="AO211" s="239"/>
      <c r="AP211" s="78"/>
      <c r="AQ211" s="78"/>
      <c r="AR211" s="78"/>
      <c r="AS211" s="78"/>
      <c r="AT211" s="78"/>
      <c r="AU211" s="78"/>
      <c r="AV211" s="79"/>
      <c r="AW211" s="240"/>
      <c r="AX211" s="78"/>
      <c r="AY211" s="79"/>
      <c r="AZ211" s="241"/>
      <c r="BA211" s="78"/>
      <c r="BB211" s="78"/>
      <c r="BC211" s="78"/>
      <c r="BD211" s="78"/>
      <c r="BE211" s="78"/>
      <c r="BF211" s="78"/>
      <c r="BG211" s="78"/>
      <c r="BH211" s="78"/>
      <c r="BI211" s="78"/>
      <c r="BJ211" s="78"/>
      <c r="BK211" s="78"/>
      <c r="BL211" s="78"/>
      <c r="BM211" s="78"/>
      <c r="BN211" s="78"/>
      <c r="BO211" s="79"/>
    </row>
    <row r="212" spans="1:67" ht="34.5" customHeight="1" x14ac:dyDescent="0.2">
      <c r="A212" s="14">
        <f t="shared" si="0"/>
        <v>201</v>
      </c>
      <c r="B212" s="205"/>
      <c r="C212" s="79"/>
      <c r="D212" s="242"/>
      <c r="E212" s="78"/>
      <c r="F212" s="78"/>
      <c r="G212" s="78"/>
      <c r="H212" s="79"/>
      <c r="I212" s="238"/>
      <c r="J212" s="78"/>
      <c r="K212" s="78"/>
      <c r="L212" s="78"/>
      <c r="M212" s="78"/>
      <c r="N212" s="78"/>
      <c r="O212" s="78"/>
      <c r="P212" s="79"/>
      <c r="Q212" s="239"/>
      <c r="R212" s="78"/>
      <c r="S212" s="78"/>
      <c r="T212" s="78"/>
      <c r="U212" s="78"/>
      <c r="V212" s="78"/>
      <c r="W212" s="78"/>
      <c r="X212" s="79"/>
      <c r="Y212" s="243"/>
      <c r="Z212" s="79"/>
      <c r="AA212" s="239"/>
      <c r="AB212" s="78"/>
      <c r="AC212" s="78"/>
      <c r="AD212" s="79"/>
      <c r="AE212" s="238"/>
      <c r="AF212" s="78"/>
      <c r="AG212" s="79"/>
      <c r="AH212" s="238"/>
      <c r="AI212" s="78"/>
      <c r="AJ212" s="79"/>
      <c r="AK212" s="238"/>
      <c r="AL212" s="78"/>
      <c r="AM212" s="78"/>
      <c r="AN212" s="79"/>
      <c r="AO212" s="239"/>
      <c r="AP212" s="78"/>
      <c r="AQ212" s="78"/>
      <c r="AR212" s="78"/>
      <c r="AS212" s="78"/>
      <c r="AT212" s="78"/>
      <c r="AU212" s="78"/>
      <c r="AV212" s="79"/>
      <c r="AW212" s="240"/>
      <c r="AX212" s="78"/>
      <c r="AY212" s="79"/>
      <c r="AZ212" s="241"/>
      <c r="BA212" s="78"/>
      <c r="BB212" s="78"/>
      <c r="BC212" s="78"/>
      <c r="BD212" s="78"/>
      <c r="BE212" s="78"/>
      <c r="BF212" s="78"/>
      <c r="BG212" s="78"/>
      <c r="BH212" s="78"/>
      <c r="BI212" s="78"/>
      <c r="BJ212" s="78"/>
      <c r="BK212" s="78"/>
      <c r="BL212" s="78"/>
      <c r="BM212" s="78"/>
      <c r="BN212" s="78"/>
      <c r="BO212" s="79"/>
    </row>
    <row r="213" spans="1:67" ht="34.5" customHeight="1" x14ac:dyDescent="0.2">
      <c r="A213" s="45">
        <f t="shared" si="0"/>
        <v>202</v>
      </c>
      <c r="B213" s="205"/>
      <c r="C213" s="79"/>
      <c r="D213" s="242"/>
      <c r="E213" s="78"/>
      <c r="F213" s="78"/>
      <c r="G213" s="78"/>
      <c r="H213" s="79"/>
      <c r="I213" s="238"/>
      <c r="J213" s="78"/>
      <c r="K213" s="78"/>
      <c r="L213" s="78"/>
      <c r="M213" s="78"/>
      <c r="N213" s="78"/>
      <c r="O213" s="78"/>
      <c r="P213" s="79"/>
      <c r="Q213" s="239"/>
      <c r="R213" s="78"/>
      <c r="S213" s="78"/>
      <c r="T213" s="78"/>
      <c r="U213" s="78"/>
      <c r="V213" s="78"/>
      <c r="W213" s="78"/>
      <c r="X213" s="79"/>
      <c r="Y213" s="243"/>
      <c r="Z213" s="79"/>
      <c r="AA213" s="239"/>
      <c r="AB213" s="78"/>
      <c r="AC213" s="78"/>
      <c r="AD213" s="79"/>
      <c r="AE213" s="238"/>
      <c r="AF213" s="78"/>
      <c r="AG213" s="79"/>
      <c r="AH213" s="238"/>
      <c r="AI213" s="78"/>
      <c r="AJ213" s="79"/>
      <c r="AK213" s="238"/>
      <c r="AL213" s="78"/>
      <c r="AM213" s="78"/>
      <c r="AN213" s="79"/>
      <c r="AO213" s="239"/>
      <c r="AP213" s="78"/>
      <c r="AQ213" s="78"/>
      <c r="AR213" s="78"/>
      <c r="AS213" s="78"/>
      <c r="AT213" s="78"/>
      <c r="AU213" s="78"/>
      <c r="AV213" s="79"/>
      <c r="AW213" s="240"/>
      <c r="AX213" s="78"/>
      <c r="AY213" s="79"/>
      <c r="AZ213" s="241"/>
      <c r="BA213" s="78"/>
      <c r="BB213" s="78"/>
      <c r="BC213" s="78"/>
      <c r="BD213" s="78"/>
      <c r="BE213" s="78"/>
      <c r="BF213" s="78"/>
      <c r="BG213" s="78"/>
      <c r="BH213" s="78"/>
      <c r="BI213" s="78"/>
      <c r="BJ213" s="78"/>
      <c r="BK213" s="78"/>
      <c r="BL213" s="78"/>
      <c r="BM213" s="78"/>
      <c r="BN213" s="78"/>
      <c r="BO213" s="79"/>
    </row>
    <row r="214" spans="1:67" ht="34.5" customHeight="1" x14ac:dyDescent="0.2">
      <c r="A214" s="45">
        <f t="shared" si="0"/>
        <v>203</v>
      </c>
      <c r="B214" s="205"/>
      <c r="C214" s="79"/>
      <c r="D214" s="242"/>
      <c r="E214" s="78"/>
      <c r="F214" s="78"/>
      <c r="G214" s="78"/>
      <c r="H214" s="79"/>
      <c r="I214" s="238"/>
      <c r="J214" s="78"/>
      <c r="K214" s="78"/>
      <c r="L214" s="78"/>
      <c r="M214" s="78"/>
      <c r="N214" s="78"/>
      <c r="O214" s="78"/>
      <c r="P214" s="79"/>
      <c r="Q214" s="239"/>
      <c r="R214" s="78"/>
      <c r="S214" s="78"/>
      <c r="T214" s="78"/>
      <c r="U214" s="78"/>
      <c r="V214" s="78"/>
      <c r="W214" s="78"/>
      <c r="X214" s="79"/>
      <c r="Y214" s="243"/>
      <c r="Z214" s="79"/>
      <c r="AA214" s="239"/>
      <c r="AB214" s="78"/>
      <c r="AC214" s="78"/>
      <c r="AD214" s="79"/>
      <c r="AE214" s="238"/>
      <c r="AF214" s="78"/>
      <c r="AG214" s="79"/>
      <c r="AH214" s="238"/>
      <c r="AI214" s="78"/>
      <c r="AJ214" s="79"/>
      <c r="AK214" s="238"/>
      <c r="AL214" s="78"/>
      <c r="AM214" s="78"/>
      <c r="AN214" s="79"/>
      <c r="AO214" s="239"/>
      <c r="AP214" s="78"/>
      <c r="AQ214" s="78"/>
      <c r="AR214" s="78"/>
      <c r="AS214" s="78"/>
      <c r="AT214" s="78"/>
      <c r="AU214" s="78"/>
      <c r="AV214" s="79"/>
      <c r="AW214" s="240"/>
      <c r="AX214" s="78"/>
      <c r="AY214" s="79"/>
      <c r="AZ214" s="241"/>
      <c r="BA214" s="78"/>
      <c r="BB214" s="78"/>
      <c r="BC214" s="78"/>
      <c r="BD214" s="78"/>
      <c r="BE214" s="78"/>
      <c r="BF214" s="78"/>
      <c r="BG214" s="78"/>
      <c r="BH214" s="78"/>
      <c r="BI214" s="78"/>
      <c r="BJ214" s="78"/>
      <c r="BK214" s="78"/>
      <c r="BL214" s="78"/>
      <c r="BM214" s="78"/>
      <c r="BN214" s="78"/>
      <c r="BO214" s="79"/>
    </row>
    <row r="215" spans="1:67" ht="34.5" customHeight="1" x14ac:dyDescent="0.2">
      <c r="A215" s="45">
        <f t="shared" si="0"/>
        <v>204</v>
      </c>
      <c r="B215" s="205"/>
      <c r="C215" s="79"/>
      <c r="D215" s="242"/>
      <c r="E215" s="78"/>
      <c r="F215" s="78"/>
      <c r="G215" s="78"/>
      <c r="H215" s="79"/>
      <c r="I215" s="238"/>
      <c r="J215" s="78"/>
      <c r="K215" s="78"/>
      <c r="L215" s="78"/>
      <c r="M215" s="78"/>
      <c r="N215" s="78"/>
      <c r="O215" s="78"/>
      <c r="P215" s="79"/>
      <c r="Q215" s="239"/>
      <c r="R215" s="78"/>
      <c r="S215" s="78"/>
      <c r="T215" s="78"/>
      <c r="U215" s="78"/>
      <c r="V215" s="78"/>
      <c r="W215" s="78"/>
      <c r="X215" s="79"/>
      <c r="Y215" s="243"/>
      <c r="Z215" s="79"/>
      <c r="AA215" s="239"/>
      <c r="AB215" s="78"/>
      <c r="AC215" s="78"/>
      <c r="AD215" s="79"/>
      <c r="AE215" s="238"/>
      <c r="AF215" s="78"/>
      <c r="AG215" s="79"/>
      <c r="AH215" s="238"/>
      <c r="AI215" s="78"/>
      <c r="AJ215" s="79"/>
      <c r="AK215" s="238"/>
      <c r="AL215" s="78"/>
      <c r="AM215" s="78"/>
      <c r="AN215" s="79"/>
      <c r="AO215" s="239"/>
      <c r="AP215" s="78"/>
      <c r="AQ215" s="78"/>
      <c r="AR215" s="78"/>
      <c r="AS215" s="78"/>
      <c r="AT215" s="78"/>
      <c r="AU215" s="78"/>
      <c r="AV215" s="79"/>
      <c r="AW215" s="240"/>
      <c r="AX215" s="78"/>
      <c r="AY215" s="79"/>
      <c r="AZ215" s="241"/>
      <c r="BA215" s="78"/>
      <c r="BB215" s="78"/>
      <c r="BC215" s="78"/>
      <c r="BD215" s="78"/>
      <c r="BE215" s="78"/>
      <c r="BF215" s="78"/>
      <c r="BG215" s="78"/>
      <c r="BH215" s="78"/>
      <c r="BI215" s="78"/>
      <c r="BJ215" s="78"/>
      <c r="BK215" s="78"/>
      <c r="BL215" s="78"/>
      <c r="BM215" s="78"/>
      <c r="BN215" s="78"/>
      <c r="BO215" s="79"/>
    </row>
    <row r="216" spans="1:67" ht="34.5" customHeight="1" x14ac:dyDescent="0.2">
      <c r="A216" s="45">
        <f t="shared" si="0"/>
        <v>205</v>
      </c>
      <c r="B216" s="205"/>
      <c r="C216" s="79"/>
      <c r="D216" s="242"/>
      <c r="E216" s="78"/>
      <c r="F216" s="78"/>
      <c r="G216" s="78"/>
      <c r="H216" s="79"/>
      <c r="I216" s="238"/>
      <c r="J216" s="78"/>
      <c r="K216" s="78"/>
      <c r="L216" s="78"/>
      <c r="M216" s="78"/>
      <c r="N216" s="78"/>
      <c r="O216" s="78"/>
      <c r="P216" s="79"/>
      <c r="Q216" s="239"/>
      <c r="R216" s="78"/>
      <c r="S216" s="78"/>
      <c r="T216" s="78"/>
      <c r="U216" s="78"/>
      <c r="V216" s="78"/>
      <c r="W216" s="78"/>
      <c r="X216" s="79"/>
      <c r="Y216" s="243"/>
      <c r="Z216" s="79"/>
      <c r="AA216" s="239"/>
      <c r="AB216" s="78"/>
      <c r="AC216" s="78"/>
      <c r="AD216" s="79"/>
      <c r="AE216" s="238"/>
      <c r="AF216" s="78"/>
      <c r="AG216" s="79"/>
      <c r="AH216" s="238"/>
      <c r="AI216" s="78"/>
      <c r="AJ216" s="79"/>
      <c r="AK216" s="238"/>
      <c r="AL216" s="78"/>
      <c r="AM216" s="78"/>
      <c r="AN216" s="79"/>
      <c r="AO216" s="239"/>
      <c r="AP216" s="78"/>
      <c r="AQ216" s="78"/>
      <c r="AR216" s="78"/>
      <c r="AS216" s="78"/>
      <c r="AT216" s="78"/>
      <c r="AU216" s="78"/>
      <c r="AV216" s="79"/>
      <c r="AW216" s="240"/>
      <c r="AX216" s="78"/>
      <c r="AY216" s="79"/>
      <c r="AZ216" s="241"/>
      <c r="BA216" s="78"/>
      <c r="BB216" s="78"/>
      <c r="BC216" s="78"/>
      <c r="BD216" s="78"/>
      <c r="BE216" s="78"/>
      <c r="BF216" s="78"/>
      <c r="BG216" s="78"/>
      <c r="BH216" s="78"/>
      <c r="BI216" s="78"/>
      <c r="BJ216" s="78"/>
      <c r="BK216" s="78"/>
      <c r="BL216" s="78"/>
      <c r="BM216" s="78"/>
      <c r="BN216" s="78"/>
      <c r="BO216" s="79"/>
    </row>
    <row r="217" spans="1:67" ht="34.5" customHeight="1" x14ac:dyDescent="0.2">
      <c r="A217" s="45">
        <f t="shared" si="0"/>
        <v>206</v>
      </c>
      <c r="B217" s="205"/>
      <c r="C217" s="79"/>
      <c r="D217" s="242"/>
      <c r="E217" s="78"/>
      <c r="F217" s="78"/>
      <c r="G217" s="78"/>
      <c r="H217" s="79"/>
      <c r="I217" s="238"/>
      <c r="J217" s="78"/>
      <c r="K217" s="78"/>
      <c r="L217" s="78"/>
      <c r="M217" s="78"/>
      <c r="N217" s="78"/>
      <c r="O217" s="78"/>
      <c r="P217" s="79"/>
      <c r="Q217" s="239"/>
      <c r="R217" s="78"/>
      <c r="S217" s="78"/>
      <c r="T217" s="78"/>
      <c r="U217" s="78"/>
      <c r="V217" s="78"/>
      <c r="W217" s="78"/>
      <c r="X217" s="79"/>
      <c r="Y217" s="243"/>
      <c r="Z217" s="79"/>
      <c r="AA217" s="239"/>
      <c r="AB217" s="78"/>
      <c r="AC217" s="78"/>
      <c r="AD217" s="79"/>
      <c r="AE217" s="238"/>
      <c r="AF217" s="78"/>
      <c r="AG217" s="79"/>
      <c r="AH217" s="238"/>
      <c r="AI217" s="78"/>
      <c r="AJ217" s="79"/>
      <c r="AK217" s="238"/>
      <c r="AL217" s="78"/>
      <c r="AM217" s="78"/>
      <c r="AN217" s="79"/>
      <c r="AO217" s="239"/>
      <c r="AP217" s="78"/>
      <c r="AQ217" s="78"/>
      <c r="AR217" s="78"/>
      <c r="AS217" s="78"/>
      <c r="AT217" s="78"/>
      <c r="AU217" s="78"/>
      <c r="AV217" s="79"/>
      <c r="AW217" s="240"/>
      <c r="AX217" s="78"/>
      <c r="AY217" s="79"/>
      <c r="AZ217" s="241"/>
      <c r="BA217" s="78"/>
      <c r="BB217" s="78"/>
      <c r="BC217" s="78"/>
      <c r="BD217" s="78"/>
      <c r="BE217" s="78"/>
      <c r="BF217" s="78"/>
      <c r="BG217" s="78"/>
      <c r="BH217" s="78"/>
      <c r="BI217" s="78"/>
      <c r="BJ217" s="78"/>
      <c r="BK217" s="78"/>
      <c r="BL217" s="78"/>
      <c r="BM217" s="78"/>
      <c r="BN217" s="78"/>
      <c r="BO217" s="79"/>
    </row>
    <row r="218" spans="1:67" ht="34.5" customHeight="1" x14ac:dyDescent="0.2">
      <c r="A218" s="45">
        <f t="shared" si="0"/>
        <v>207</v>
      </c>
      <c r="B218" s="205"/>
      <c r="C218" s="79"/>
      <c r="D218" s="242"/>
      <c r="E218" s="78"/>
      <c r="F218" s="78"/>
      <c r="G218" s="78"/>
      <c r="H218" s="79"/>
      <c r="I218" s="238"/>
      <c r="J218" s="78"/>
      <c r="K218" s="78"/>
      <c r="L218" s="78"/>
      <c r="M218" s="78"/>
      <c r="N218" s="78"/>
      <c r="O218" s="78"/>
      <c r="P218" s="79"/>
      <c r="Q218" s="239"/>
      <c r="R218" s="78"/>
      <c r="S218" s="78"/>
      <c r="T218" s="78"/>
      <c r="U218" s="78"/>
      <c r="V218" s="78"/>
      <c r="W218" s="78"/>
      <c r="X218" s="79"/>
      <c r="Y218" s="243"/>
      <c r="Z218" s="79"/>
      <c r="AA218" s="239"/>
      <c r="AB218" s="78"/>
      <c r="AC218" s="78"/>
      <c r="AD218" s="79"/>
      <c r="AE218" s="238"/>
      <c r="AF218" s="78"/>
      <c r="AG218" s="79"/>
      <c r="AH218" s="238"/>
      <c r="AI218" s="78"/>
      <c r="AJ218" s="79"/>
      <c r="AK218" s="238"/>
      <c r="AL218" s="78"/>
      <c r="AM218" s="78"/>
      <c r="AN218" s="79"/>
      <c r="AO218" s="239"/>
      <c r="AP218" s="78"/>
      <c r="AQ218" s="78"/>
      <c r="AR218" s="78"/>
      <c r="AS218" s="78"/>
      <c r="AT218" s="78"/>
      <c r="AU218" s="78"/>
      <c r="AV218" s="79"/>
      <c r="AW218" s="240"/>
      <c r="AX218" s="78"/>
      <c r="AY218" s="79"/>
      <c r="AZ218" s="241"/>
      <c r="BA218" s="78"/>
      <c r="BB218" s="78"/>
      <c r="BC218" s="78"/>
      <c r="BD218" s="78"/>
      <c r="BE218" s="78"/>
      <c r="BF218" s="78"/>
      <c r="BG218" s="78"/>
      <c r="BH218" s="78"/>
      <c r="BI218" s="78"/>
      <c r="BJ218" s="78"/>
      <c r="BK218" s="78"/>
      <c r="BL218" s="78"/>
      <c r="BM218" s="78"/>
      <c r="BN218" s="78"/>
      <c r="BO218" s="79"/>
    </row>
    <row r="219" spans="1:67" ht="34.5" customHeight="1" x14ac:dyDescent="0.2">
      <c r="A219" s="45">
        <f t="shared" si="0"/>
        <v>208</v>
      </c>
      <c r="B219" s="205"/>
      <c r="C219" s="79"/>
      <c r="D219" s="242"/>
      <c r="E219" s="78"/>
      <c r="F219" s="78"/>
      <c r="G219" s="78"/>
      <c r="H219" s="79"/>
      <c r="I219" s="238"/>
      <c r="J219" s="78"/>
      <c r="K219" s="78"/>
      <c r="L219" s="78"/>
      <c r="M219" s="78"/>
      <c r="N219" s="78"/>
      <c r="O219" s="78"/>
      <c r="P219" s="79"/>
      <c r="Q219" s="239"/>
      <c r="R219" s="78"/>
      <c r="S219" s="78"/>
      <c r="T219" s="78"/>
      <c r="U219" s="78"/>
      <c r="V219" s="78"/>
      <c r="W219" s="78"/>
      <c r="X219" s="79"/>
      <c r="Y219" s="243"/>
      <c r="Z219" s="79"/>
      <c r="AA219" s="239"/>
      <c r="AB219" s="78"/>
      <c r="AC219" s="78"/>
      <c r="AD219" s="79"/>
      <c r="AE219" s="238"/>
      <c r="AF219" s="78"/>
      <c r="AG219" s="79"/>
      <c r="AH219" s="238"/>
      <c r="AI219" s="78"/>
      <c r="AJ219" s="79"/>
      <c r="AK219" s="238"/>
      <c r="AL219" s="78"/>
      <c r="AM219" s="78"/>
      <c r="AN219" s="79"/>
      <c r="AO219" s="239"/>
      <c r="AP219" s="78"/>
      <c r="AQ219" s="78"/>
      <c r="AR219" s="78"/>
      <c r="AS219" s="78"/>
      <c r="AT219" s="78"/>
      <c r="AU219" s="78"/>
      <c r="AV219" s="79"/>
      <c r="AW219" s="240"/>
      <c r="AX219" s="78"/>
      <c r="AY219" s="79"/>
      <c r="AZ219" s="241"/>
      <c r="BA219" s="78"/>
      <c r="BB219" s="78"/>
      <c r="BC219" s="78"/>
      <c r="BD219" s="78"/>
      <c r="BE219" s="78"/>
      <c r="BF219" s="78"/>
      <c r="BG219" s="78"/>
      <c r="BH219" s="78"/>
      <c r="BI219" s="78"/>
      <c r="BJ219" s="78"/>
      <c r="BK219" s="78"/>
      <c r="BL219" s="78"/>
      <c r="BM219" s="78"/>
      <c r="BN219" s="78"/>
      <c r="BO219" s="79"/>
    </row>
    <row r="220" spans="1:67" ht="34.5" customHeight="1" x14ac:dyDescent="0.2">
      <c r="A220" s="45">
        <f t="shared" si="0"/>
        <v>209</v>
      </c>
      <c r="B220" s="205"/>
      <c r="C220" s="79"/>
      <c r="D220" s="242"/>
      <c r="E220" s="78"/>
      <c r="F220" s="78"/>
      <c r="G220" s="78"/>
      <c r="H220" s="79"/>
      <c r="I220" s="238"/>
      <c r="J220" s="78"/>
      <c r="K220" s="78"/>
      <c r="L220" s="78"/>
      <c r="M220" s="78"/>
      <c r="N220" s="78"/>
      <c r="O220" s="78"/>
      <c r="P220" s="79"/>
      <c r="Q220" s="239"/>
      <c r="R220" s="78"/>
      <c r="S220" s="78"/>
      <c r="T220" s="78"/>
      <c r="U220" s="78"/>
      <c r="V220" s="78"/>
      <c r="W220" s="78"/>
      <c r="X220" s="79"/>
      <c r="Y220" s="243"/>
      <c r="Z220" s="79"/>
      <c r="AA220" s="239"/>
      <c r="AB220" s="78"/>
      <c r="AC220" s="78"/>
      <c r="AD220" s="79"/>
      <c r="AE220" s="238"/>
      <c r="AF220" s="78"/>
      <c r="AG220" s="79"/>
      <c r="AH220" s="238"/>
      <c r="AI220" s="78"/>
      <c r="AJ220" s="79"/>
      <c r="AK220" s="238"/>
      <c r="AL220" s="78"/>
      <c r="AM220" s="78"/>
      <c r="AN220" s="79"/>
      <c r="AO220" s="239"/>
      <c r="AP220" s="78"/>
      <c r="AQ220" s="78"/>
      <c r="AR220" s="78"/>
      <c r="AS220" s="78"/>
      <c r="AT220" s="78"/>
      <c r="AU220" s="78"/>
      <c r="AV220" s="79"/>
      <c r="AW220" s="240"/>
      <c r="AX220" s="78"/>
      <c r="AY220" s="79"/>
      <c r="AZ220" s="241"/>
      <c r="BA220" s="78"/>
      <c r="BB220" s="78"/>
      <c r="BC220" s="78"/>
      <c r="BD220" s="78"/>
      <c r="BE220" s="78"/>
      <c r="BF220" s="78"/>
      <c r="BG220" s="78"/>
      <c r="BH220" s="78"/>
      <c r="BI220" s="78"/>
      <c r="BJ220" s="78"/>
      <c r="BK220" s="78"/>
      <c r="BL220" s="78"/>
      <c r="BM220" s="78"/>
      <c r="BN220" s="78"/>
      <c r="BO220" s="79"/>
    </row>
    <row r="221" spans="1:67" ht="34.5" customHeight="1" x14ac:dyDescent="0.2">
      <c r="A221" s="45">
        <f t="shared" si="0"/>
        <v>210</v>
      </c>
      <c r="B221" s="205"/>
      <c r="C221" s="79"/>
      <c r="D221" s="242"/>
      <c r="E221" s="78"/>
      <c r="F221" s="78"/>
      <c r="G221" s="78"/>
      <c r="H221" s="79"/>
      <c r="I221" s="238"/>
      <c r="J221" s="78"/>
      <c r="K221" s="78"/>
      <c r="L221" s="78"/>
      <c r="M221" s="78"/>
      <c r="N221" s="78"/>
      <c r="O221" s="78"/>
      <c r="P221" s="79"/>
      <c r="Q221" s="239"/>
      <c r="R221" s="78"/>
      <c r="S221" s="78"/>
      <c r="T221" s="78"/>
      <c r="U221" s="78"/>
      <c r="V221" s="78"/>
      <c r="W221" s="78"/>
      <c r="X221" s="79"/>
      <c r="Y221" s="243"/>
      <c r="Z221" s="79"/>
      <c r="AA221" s="239"/>
      <c r="AB221" s="78"/>
      <c r="AC221" s="78"/>
      <c r="AD221" s="79"/>
      <c r="AE221" s="238"/>
      <c r="AF221" s="78"/>
      <c r="AG221" s="79"/>
      <c r="AH221" s="238"/>
      <c r="AI221" s="78"/>
      <c r="AJ221" s="79"/>
      <c r="AK221" s="238"/>
      <c r="AL221" s="78"/>
      <c r="AM221" s="78"/>
      <c r="AN221" s="79"/>
      <c r="AO221" s="239"/>
      <c r="AP221" s="78"/>
      <c r="AQ221" s="78"/>
      <c r="AR221" s="78"/>
      <c r="AS221" s="78"/>
      <c r="AT221" s="78"/>
      <c r="AU221" s="78"/>
      <c r="AV221" s="79"/>
      <c r="AW221" s="240"/>
      <c r="AX221" s="78"/>
      <c r="AY221" s="79"/>
      <c r="AZ221" s="241"/>
      <c r="BA221" s="78"/>
      <c r="BB221" s="78"/>
      <c r="BC221" s="78"/>
      <c r="BD221" s="78"/>
      <c r="BE221" s="78"/>
      <c r="BF221" s="78"/>
      <c r="BG221" s="78"/>
      <c r="BH221" s="78"/>
      <c r="BI221" s="78"/>
      <c r="BJ221" s="78"/>
      <c r="BK221" s="78"/>
      <c r="BL221" s="78"/>
      <c r="BM221" s="78"/>
      <c r="BN221" s="78"/>
      <c r="BO221" s="79"/>
    </row>
    <row r="222" spans="1:67" ht="34.5" customHeight="1" x14ac:dyDescent="0.2">
      <c r="A222" s="14">
        <f t="shared" si="0"/>
        <v>211</v>
      </c>
      <c r="B222" s="205"/>
      <c r="C222" s="79"/>
      <c r="D222" s="242"/>
      <c r="E222" s="78"/>
      <c r="F222" s="78"/>
      <c r="G222" s="78"/>
      <c r="H222" s="79"/>
      <c r="I222" s="238"/>
      <c r="J222" s="78"/>
      <c r="K222" s="78"/>
      <c r="L222" s="78"/>
      <c r="M222" s="78"/>
      <c r="N222" s="78"/>
      <c r="O222" s="78"/>
      <c r="P222" s="79"/>
      <c r="Q222" s="239"/>
      <c r="R222" s="78"/>
      <c r="S222" s="78"/>
      <c r="T222" s="78"/>
      <c r="U222" s="78"/>
      <c r="V222" s="78"/>
      <c r="W222" s="78"/>
      <c r="X222" s="79"/>
      <c r="Y222" s="243"/>
      <c r="Z222" s="79"/>
      <c r="AA222" s="239"/>
      <c r="AB222" s="78"/>
      <c r="AC222" s="78"/>
      <c r="AD222" s="79"/>
      <c r="AE222" s="238"/>
      <c r="AF222" s="78"/>
      <c r="AG222" s="79"/>
      <c r="AH222" s="238"/>
      <c r="AI222" s="78"/>
      <c r="AJ222" s="79"/>
      <c r="AK222" s="238"/>
      <c r="AL222" s="78"/>
      <c r="AM222" s="78"/>
      <c r="AN222" s="79"/>
      <c r="AO222" s="239"/>
      <c r="AP222" s="78"/>
      <c r="AQ222" s="78"/>
      <c r="AR222" s="78"/>
      <c r="AS222" s="78"/>
      <c r="AT222" s="78"/>
      <c r="AU222" s="78"/>
      <c r="AV222" s="79"/>
      <c r="AW222" s="240"/>
      <c r="AX222" s="78"/>
      <c r="AY222" s="79"/>
      <c r="AZ222" s="241"/>
      <c r="BA222" s="78"/>
      <c r="BB222" s="78"/>
      <c r="BC222" s="78"/>
      <c r="BD222" s="78"/>
      <c r="BE222" s="78"/>
      <c r="BF222" s="78"/>
      <c r="BG222" s="78"/>
      <c r="BH222" s="78"/>
      <c r="BI222" s="78"/>
      <c r="BJ222" s="78"/>
      <c r="BK222" s="78"/>
      <c r="BL222" s="78"/>
      <c r="BM222" s="78"/>
      <c r="BN222" s="78"/>
      <c r="BO222" s="79"/>
    </row>
    <row r="223" spans="1:67" ht="34.5" customHeight="1" x14ac:dyDescent="0.2">
      <c r="A223" s="45">
        <f t="shared" si="0"/>
        <v>212</v>
      </c>
      <c r="B223" s="205"/>
      <c r="C223" s="79"/>
      <c r="D223" s="242"/>
      <c r="E223" s="78"/>
      <c r="F223" s="78"/>
      <c r="G223" s="78"/>
      <c r="H223" s="79"/>
      <c r="I223" s="238"/>
      <c r="J223" s="78"/>
      <c r="K223" s="78"/>
      <c r="L223" s="78"/>
      <c r="M223" s="78"/>
      <c r="N223" s="78"/>
      <c r="O223" s="78"/>
      <c r="P223" s="79"/>
      <c r="Q223" s="239"/>
      <c r="R223" s="78"/>
      <c r="S223" s="78"/>
      <c r="T223" s="78"/>
      <c r="U223" s="78"/>
      <c r="V223" s="78"/>
      <c r="W223" s="78"/>
      <c r="X223" s="79"/>
      <c r="Y223" s="243"/>
      <c r="Z223" s="79"/>
      <c r="AA223" s="239"/>
      <c r="AB223" s="78"/>
      <c r="AC223" s="78"/>
      <c r="AD223" s="79"/>
      <c r="AE223" s="238"/>
      <c r="AF223" s="78"/>
      <c r="AG223" s="79"/>
      <c r="AH223" s="238"/>
      <c r="AI223" s="78"/>
      <c r="AJ223" s="79"/>
      <c r="AK223" s="238"/>
      <c r="AL223" s="78"/>
      <c r="AM223" s="78"/>
      <c r="AN223" s="79"/>
      <c r="AO223" s="239"/>
      <c r="AP223" s="78"/>
      <c r="AQ223" s="78"/>
      <c r="AR223" s="78"/>
      <c r="AS223" s="78"/>
      <c r="AT223" s="78"/>
      <c r="AU223" s="78"/>
      <c r="AV223" s="79"/>
      <c r="AW223" s="240"/>
      <c r="AX223" s="78"/>
      <c r="AY223" s="79"/>
      <c r="AZ223" s="241"/>
      <c r="BA223" s="78"/>
      <c r="BB223" s="78"/>
      <c r="BC223" s="78"/>
      <c r="BD223" s="78"/>
      <c r="BE223" s="78"/>
      <c r="BF223" s="78"/>
      <c r="BG223" s="78"/>
      <c r="BH223" s="78"/>
      <c r="BI223" s="78"/>
      <c r="BJ223" s="78"/>
      <c r="BK223" s="78"/>
      <c r="BL223" s="78"/>
      <c r="BM223" s="78"/>
      <c r="BN223" s="78"/>
      <c r="BO223" s="79"/>
    </row>
    <row r="224" spans="1:67" ht="34.5" customHeight="1" x14ac:dyDescent="0.2">
      <c r="A224" s="45">
        <f t="shared" si="0"/>
        <v>213</v>
      </c>
      <c r="B224" s="205"/>
      <c r="C224" s="79"/>
      <c r="D224" s="242"/>
      <c r="E224" s="78"/>
      <c r="F224" s="78"/>
      <c r="G224" s="78"/>
      <c r="H224" s="79"/>
      <c r="I224" s="238"/>
      <c r="J224" s="78"/>
      <c r="K224" s="78"/>
      <c r="L224" s="78"/>
      <c r="M224" s="78"/>
      <c r="N224" s="78"/>
      <c r="O224" s="78"/>
      <c r="P224" s="79"/>
      <c r="Q224" s="239"/>
      <c r="R224" s="78"/>
      <c r="S224" s="78"/>
      <c r="T224" s="78"/>
      <c r="U224" s="78"/>
      <c r="V224" s="78"/>
      <c r="W224" s="78"/>
      <c r="X224" s="79"/>
      <c r="Y224" s="243"/>
      <c r="Z224" s="79"/>
      <c r="AA224" s="239"/>
      <c r="AB224" s="78"/>
      <c r="AC224" s="78"/>
      <c r="AD224" s="79"/>
      <c r="AE224" s="238"/>
      <c r="AF224" s="78"/>
      <c r="AG224" s="79"/>
      <c r="AH224" s="238"/>
      <c r="AI224" s="78"/>
      <c r="AJ224" s="79"/>
      <c r="AK224" s="238"/>
      <c r="AL224" s="78"/>
      <c r="AM224" s="78"/>
      <c r="AN224" s="79"/>
      <c r="AO224" s="239"/>
      <c r="AP224" s="78"/>
      <c r="AQ224" s="78"/>
      <c r="AR224" s="78"/>
      <c r="AS224" s="78"/>
      <c r="AT224" s="78"/>
      <c r="AU224" s="78"/>
      <c r="AV224" s="79"/>
      <c r="AW224" s="240"/>
      <c r="AX224" s="78"/>
      <c r="AY224" s="79"/>
      <c r="AZ224" s="241"/>
      <c r="BA224" s="78"/>
      <c r="BB224" s="78"/>
      <c r="BC224" s="78"/>
      <c r="BD224" s="78"/>
      <c r="BE224" s="78"/>
      <c r="BF224" s="78"/>
      <c r="BG224" s="78"/>
      <c r="BH224" s="78"/>
      <c r="BI224" s="78"/>
      <c r="BJ224" s="78"/>
      <c r="BK224" s="78"/>
      <c r="BL224" s="78"/>
      <c r="BM224" s="78"/>
      <c r="BN224" s="78"/>
      <c r="BO224" s="79"/>
    </row>
    <row r="225" spans="1:67" ht="34.5" customHeight="1" x14ac:dyDescent="0.2">
      <c r="A225" s="45">
        <f t="shared" si="0"/>
        <v>214</v>
      </c>
      <c r="B225" s="205"/>
      <c r="C225" s="79"/>
      <c r="D225" s="242"/>
      <c r="E225" s="78"/>
      <c r="F225" s="78"/>
      <c r="G225" s="78"/>
      <c r="H225" s="79"/>
      <c r="I225" s="238"/>
      <c r="J225" s="78"/>
      <c r="K225" s="78"/>
      <c r="L225" s="78"/>
      <c r="M225" s="78"/>
      <c r="N225" s="78"/>
      <c r="O225" s="78"/>
      <c r="P225" s="79"/>
      <c r="Q225" s="239"/>
      <c r="R225" s="78"/>
      <c r="S225" s="78"/>
      <c r="T225" s="78"/>
      <c r="U225" s="78"/>
      <c r="V225" s="78"/>
      <c r="W225" s="78"/>
      <c r="X225" s="79"/>
      <c r="Y225" s="243"/>
      <c r="Z225" s="79"/>
      <c r="AA225" s="239"/>
      <c r="AB225" s="78"/>
      <c r="AC225" s="78"/>
      <c r="AD225" s="79"/>
      <c r="AE225" s="238"/>
      <c r="AF225" s="78"/>
      <c r="AG225" s="79"/>
      <c r="AH225" s="238"/>
      <c r="AI225" s="78"/>
      <c r="AJ225" s="79"/>
      <c r="AK225" s="238"/>
      <c r="AL225" s="78"/>
      <c r="AM225" s="78"/>
      <c r="AN225" s="79"/>
      <c r="AO225" s="239"/>
      <c r="AP225" s="78"/>
      <c r="AQ225" s="78"/>
      <c r="AR225" s="78"/>
      <c r="AS225" s="78"/>
      <c r="AT225" s="78"/>
      <c r="AU225" s="78"/>
      <c r="AV225" s="79"/>
      <c r="AW225" s="240"/>
      <c r="AX225" s="78"/>
      <c r="AY225" s="79"/>
      <c r="AZ225" s="241"/>
      <c r="BA225" s="78"/>
      <c r="BB225" s="78"/>
      <c r="BC225" s="78"/>
      <c r="BD225" s="78"/>
      <c r="BE225" s="78"/>
      <c r="BF225" s="78"/>
      <c r="BG225" s="78"/>
      <c r="BH225" s="78"/>
      <c r="BI225" s="78"/>
      <c r="BJ225" s="78"/>
      <c r="BK225" s="78"/>
      <c r="BL225" s="78"/>
      <c r="BM225" s="78"/>
      <c r="BN225" s="78"/>
      <c r="BO225" s="79"/>
    </row>
    <row r="226" spans="1:67" ht="34.5" customHeight="1" x14ac:dyDescent="0.2">
      <c r="A226" s="45">
        <f t="shared" si="0"/>
        <v>215</v>
      </c>
      <c r="B226" s="205"/>
      <c r="C226" s="79"/>
      <c r="D226" s="242"/>
      <c r="E226" s="78"/>
      <c r="F226" s="78"/>
      <c r="G226" s="78"/>
      <c r="H226" s="79"/>
      <c r="I226" s="238"/>
      <c r="J226" s="78"/>
      <c r="K226" s="78"/>
      <c r="L226" s="78"/>
      <c r="M226" s="78"/>
      <c r="N226" s="78"/>
      <c r="O226" s="78"/>
      <c r="P226" s="79"/>
      <c r="Q226" s="239"/>
      <c r="R226" s="78"/>
      <c r="S226" s="78"/>
      <c r="T226" s="78"/>
      <c r="U226" s="78"/>
      <c r="V226" s="78"/>
      <c r="W226" s="78"/>
      <c r="X226" s="79"/>
      <c r="Y226" s="243"/>
      <c r="Z226" s="79"/>
      <c r="AA226" s="239"/>
      <c r="AB226" s="78"/>
      <c r="AC226" s="78"/>
      <c r="AD226" s="79"/>
      <c r="AE226" s="238"/>
      <c r="AF226" s="78"/>
      <c r="AG226" s="79"/>
      <c r="AH226" s="238"/>
      <c r="AI226" s="78"/>
      <c r="AJ226" s="79"/>
      <c r="AK226" s="238"/>
      <c r="AL226" s="78"/>
      <c r="AM226" s="78"/>
      <c r="AN226" s="79"/>
      <c r="AO226" s="239"/>
      <c r="AP226" s="78"/>
      <c r="AQ226" s="78"/>
      <c r="AR226" s="78"/>
      <c r="AS226" s="78"/>
      <c r="AT226" s="78"/>
      <c r="AU226" s="78"/>
      <c r="AV226" s="79"/>
      <c r="AW226" s="240"/>
      <c r="AX226" s="78"/>
      <c r="AY226" s="79"/>
      <c r="AZ226" s="241"/>
      <c r="BA226" s="78"/>
      <c r="BB226" s="78"/>
      <c r="BC226" s="78"/>
      <c r="BD226" s="78"/>
      <c r="BE226" s="78"/>
      <c r="BF226" s="78"/>
      <c r="BG226" s="78"/>
      <c r="BH226" s="78"/>
      <c r="BI226" s="78"/>
      <c r="BJ226" s="78"/>
      <c r="BK226" s="78"/>
      <c r="BL226" s="78"/>
      <c r="BM226" s="78"/>
      <c r="BN226" s="78"/>
      <c r="BO226" s="79"/>
    </row>
    <row r="227" spans="1:67" ht="34.5" customHeight="1" x14ac:dyDescent="0.2">
      <c r="A227" s="45">
        <f t="shared" si="0"/>
        <v>216</v>
      </c>
      <c r="B227" s="205"/>
      <c r="C227" s="79"/>
      <c r="D227" s="242"/>
      <c r="E227" s="78"/>
      <c r="F227" s="78"/>
      <c r="G227" s="78"/>
      <c r="H227" s="79"/>
      <c r="I227" s="238"/>
      <c r="J227" s="78"/>
      <c r="K227" s="78"/>
      <c r="L227" s="78"/>
      <c r="M227" s="78"/>
      <c r="N227" s="78"/>
      <c r="O227" s="78"/>
      <c r="P227" s="79"/>
      <c r="Q227" s="239"/>
      <c r="R227" s="78"/>
      <c r="S227" s="78"/>
      <c r="T227" s="78"/>
      <c r="U227" s="78"/>
      <c r="V227" s="78"/>
      <c r="W227" s="78"/>
      <c r="X227" s="79"/>
      <c r="Y227" s="243"/>
      <c r="Z227" s="79"/>
      <c r="AA227" s="239"/>
      <c r="AB227" s="78"/>
      <c r="AC227" s="78"/>
      <c r="AD227" s="79"/>
      <c r="AE227" s="238"/>
      <c r="AF227" s="78"/>
      <c r="AG227" s="79"/>
      <c r="AH227" s="238"/>
      <c r="AI227" s="78"/>
      <c r="AJ227" s="79"/>
      <c r="AK227" s="238"/>
      <c r="AL227" s="78"/>
      <c r="AM227" s="78"/>
      <c r="AN227" s="79"/>
      <c r="AO227" s="239"/>
      <c r="AP227" s="78"/>
      <c r="AQ227" s="78"/>
      <c r="AR227" s="78"/>
      <c r="AS227" s="78"/>
      <c r="AT227" s="78"/>
      <c r="AU227" s="78"/>
      <c r="AV227" s="79"/>
      <c r="AW227" s="240"/>
      <c r="AX227" s="78"/>
      <c r="AY227" s="79"/>
      <c r="AZ227" s="241"/>
      <c r="BA227" s="78"/>
      <c r="BB227" s="78"/>
      <c r="BC227" s="78"/>
      <c r="BD227" s="78"/>
      <c r="BE227" s="78"/>
      <c r="BF227" s="78"/>
      <c r="BG227" s="78"/>
      <c r="BH227" s="78"/>
      <c r="BI227" s="78"/>
      <c r="BJ227" s="78"/>
      <c r="BK227" s="78"/>
      <c r="BL227" s="78"/>
      <c r="BM227" s="78"/>
      <c r="BN227" s="78"/>
      <c r="BO227" s="79"/>
    </row>
    <row r="228" spans="1:67" ht="34.5" customHeight="1" x14ac:dyDescent="0.2">
      <c r="A228" s="45">
        <f t="shared" si="0"/>
        <v>217</v>
      </c>
      <c r="B228" s="205"/>
      <c r="C228" s="79"/>
      <c r="D228" s="242"/>
      <c r="E228" s="78"/>
      <c r="F228" s="78"/>
      <c r="G228" s="78"/>
      <c r="H228" s="79"/>
      <c r="I228" s="238"/>
      <c r="J228" s="78"/>
      <c r="K228" s="78"/>
      <c r="L228" s="78"/>
      <c r="M228" s="78"/>
      <c r="N228" s="78"/>
      <c r="O228" s="78"/>
      <c r="P228" s="79"/>
      <c r="Q228" s="239"/>
      <c r="R228" s="78"/>
      <c r="S228" s="78"/>
      <c r="T228" s="78"/>
      <c r="U228" s="78"/>
      <c r="V228" s="78"/>
      <c r="W228" s="78"/>
      <c r="X228" s="79"/>
      <c r="Y228" s="243"/>
      <c r="Z228" s="79"/>
      <c r="AA228" s="239"/>
      <c r="AB228" s="78"/>
      <c r="AC228" s="78"/>
      <c r="AD228" s="79"/>
      <c r="AE228" s="238"/>
      <c r="AF228" s="78"/>
      <c r="AG228" s="79"/>
      <c r="AH228" s="238"/>
      <c r="AI228" s="78"/>
      <c r="AJ228" s="79"/>
      <c r="AK228" s="238"/>
      <c r="AL228" s="78"/>
      <c r="AM228" s="78"/>
      <c r="AN228" s="79"/>
      <c r="AO228" s="239"/>
      <c r="AP228" s="78"/>
      <c r="AQ228" s="78"/>
      <c r="AR228" s="78"/>
      <c r="AS228" s="78"/>
      <c r="AT228" s="78"/>
      <c r="AU228" s="78"/>
      <c r="AV228" s="79"/>
      <c r="AW228" s="240"/>
      <c r="AX228" s="78"/>
      <c r="AY228" s="79"/>
      <c r="AZ228" s="241"/>
      <c r="BA228" s="78"/>
      <c r="BB228" s="78"/>
      <c r="BC228" s="78"/>
      <c r="BD228" s="78"/>
      <c r="BE228" s="78"/>
      <c r="BF228" s="78"/>
      <c r="BG228" s="78"/>
      <c r="BH228" s="78"/>
      <c r="BI228" s="78"/>
      <c r="BJ228" s="78"/>
      <c r="BK228" s="78"/>
      <c r="BL228" s="78"/>
      <c r="BM228" s="78"/>
      <c r="BN228" s="78"/>
      <c r="BO228" s="79"/>
    </row>
    <row r="229" spans="1:67" ht="34.5" customHeight="1" x14ac:dyDescent="0.2">
      <c r="A229" s="45">
        <f t="shared" si="0"/>
        <v>218</v>
      </c>
      <c r="B229" s="205"/>
      <c r="C229" s="79"/>
      <c r="D229" s="242"/>
      <c r="E229" s="78"/>
      <c r="F229" s="78"/>
      <c r="G229" s="78"/>
      <c r="H229" s="79"/>
      <c r="I229" s="238"/>
      <c r="J229" s="78"/>
      <c r="K229" s="78"/>
      <c r="L229" s="78"/>
      <c r="M229" s="78"/>
      <c r="N229" s="78"/>
      <c r="O229" s="78"/>
      <c r="P229" s="79"/>
      <c r="Q229" s="239"/>
      <c r="R229" s="78"/>
      <c r="S229" s="78"/>
      <c r="T229" s="78"/>
      <c r="U229" s="78"/>
      <c r="V229" s="78"/>
      <c r="W229" s="78"/>
      <c r="X229" s="79"/>
      <c r="Y229" s="243"/>
      <c r="Z229" s="79"/>
      <c r="AA229" s="239"/>
      <c r="AB229" s="78"/>
      <c r="AC229" s="78"/>
      <c r="AD229" s="79"/>
      <c r="AE229" s="238"/>
      <c r="AF229" s="78"/>
      <c r="AG229" s="79"/>
      <c r="AH229" s="238"/>
      <c r="AI229" s="78"/>
      <c r="AJ229" s="79"/>
      <c r="AK229" s="238"/>
      <c r="AL229" s="78"/>
      <c r="AM229" s="78"/>
      <c r="AN229" s="79"/>
      <c r="AO229" s="239"/>
      <c r="AP229" s="78"/>
      <c r="AQ229" s="78"/>
      <c r="AR229" s="78"/>
      <c r="AS229" s="78"/>
      <c r="AT229" s="78"/>
      <c r="AU229" s="78"/>
      <c r="AV229" s="79"/>
      <c r="AW229" s="240"/>
      <c r="AX229" s="78"/>
      <c r="AY229" s="79"/>
      <c r="AZ229" s="241"/>
      <c r="BA229" s="78"/>
      <c r="BB229" s="78"/>
      <c r="BC229" s="78"/>
      <c r="BD229" s="78"/>
      <c r="BE229" s="78"/>
      <c r="BF229" s="78"/>
      <c r="BG229" s="78"/>
      <c r="BH229" s="78"/>
      <c r="BI229" s="78"/>
      <c r="BJ229" s="78"/>
      <c r="BK229" s="78"/>
      <c r="BL229" s="78"/>
      <c r="BM229" s="78"/>
      <c r="BN229" s="78"/>
      <c r="BO229" s="79"/>
    </row>
    <row r="230" spans="1:67" ht="34.5" customHeight="1" x14ac:dyDescent="0.2">
      <c r="A230" s="45">
        <f t="shared" si="0"/>
        <v>219</v>
      </c>
      <c r="B230" s="205"/>
      <c r="C230" s="79"/>
      <c r="D230" s="242"/>
      <c r="E230" s="78"/>
      <c r="F230" s="78"/>
      <c r="G230" s="78"/>
      <c r="H230" s="79"/>
      <c r="I230" s="238"/>
      <c r="J230" s="78"/>
      <c r="K230" s="78"/>
      <c r="L230" s="78"/>
      <c r="M230" s="78"/>
      <c r="N230" s="78"/>
      <c r="O230" s="78"/>
      <c r="P230" s="79"/>
      <c r="Q230" s="239"/>
      <c r="R230" s="78"/>
      <c r="S230" s="78"/>
      <c r="T230" s="78"/>
      <c r="U230" s="78"/>
      <c r="V230" s="78"/>
      <c r="W230" s="78"/>
      <c r="X230" s="79"/>
      <c r="Y230" s="243"/>
      <c r="Z230" s="79"/>
      <c r="AA230" s="239"/>
      <c r="AB230" s="78"/>
      <c r="AC230" s="78"/>
      <c r="AD230" s="79"/>
      <c r="AE230" s="238"/>
      <c r="AF230" s="78"/>
      <c r="AG230" s="79"/>
      <c r="AH230" s="238"/>
      <c r="AI230" s="78"/>
      <c r="AJ230" s="79"/>
      <c r="AK230" s="238"/>
      <c r="AL230" s="78"/>
      <c r="AM230" s="78"/>
      <c r="AN230" s="79"/>
      <c r="AO230" s="239"/>
      <c r="AP230" s="78"/>
      <c r="AQ230" s="78"/>
      <c r="AR230" s="78"/>
      <c r="AS230" s="78"/>
      <c r="AT230" s="78"/>
      <c r="AU230" s="78"/>
      <c r="AV230" s="79"/>
      <c r="AW230" s="240"/>
      <c r="AX230" s="78"/>
      <c r="AY230" s="79"/>
      <c r="AZ230" s="241"/>
      <c r="BA230" s="78"/>
      <c r="BB230" s="78"/>
      <c r="BC230" s="78"/>
      <c r="BD230" s="78"/>
      <c r="BE230" s="78"/>
      <c r="BF230" s="78"/>
      <c r="BG230" s="78"/>
      <c r="BH230" s="78"/>
      <c r="BI230" s="78"/>
      <c r="BJ230" s="78"/>
      <c r="BK230" s="78"/>
      <c r="BL230" s="78"/>
      <c r="BM230" s="78"/>
      <c r="BN230" s="78"/>
      <c r="BO230" s="79"/>
    </row>
    <row r="231" spans="1:67" ht="34.5" customHeight="1" x14ac:dyDescent="0.2">
      <c r="A231" s="45">
        <f t="shared" si="0"/>
        <v>220</v>
      </c>
      <c r="B231" s="205"/>
      <c r="C231" s="79"/>
      <c r="D231" s="242"/>
      <c r="E231" s="78"/>
      <c r="F231" s="78"/>
      <c r="G231" s="78"/>
      <c r="H231" s="79"/>
      <c r="I231" s="238"/>
      <c r="J231" s="78"/>
      <c r="K231" s="78"/>
      <c r="L231" s="78"/>
      <c r="M231" s="78"/>
      <c r="N231" s="78"/>
      <c r="O231" s="78"/>
      <c r="P231" s="79"/>
      <c r="Q231" s="239"/>
      <c r="R231" s="78"/>
      <c r="S231" s="78"/>
      <c r="T231" s="78"/>
      <c r="U231" s="78"/>
      <c r="V231" s="78"/>
      <c r="W231" s="78"/>
      <c r="X231" s="79"/>
      <c r="Y231" s="243"/>
      <c r="Z231" s="79"/>
      <c r="AA231" s="239"/>
      <c r="AB231" s="78"/>
      <c r="AC231" s="78"/>
      <c r="AD231" s="79"/>
      <c r="AE231" s="238"/>
      <c r="AF231" s="78"/>
      <c r="AG231" s="79"/>
      <c r="AH231" s="238"/>
      <c r="AI231" s="78"/>
      <c r="AJ231" s="79"/>
      <c r="AK231" s="238"/>
      <c r="AL231" s="78"/>
      <c r="AM231" s="78"/>
      <c r="AN231" s="79"/>
      <c r="AO231" s="239"/>
      <c r="AP231" s="78"/>
      <c r="AQ231" s="78"/>
      <c r="AR231" s="78"/>
      <c r="AS231" s="78"/>
      <c r="AT231" s="78"/>
      <c r="AU231" s="78"/>
      <c r="AV231" s="79"/>
      <c r="AW231" s="240"/>
      <c r="AX231" s="78"/>
      <c r="AY231" s="79"/>
      <c r="AZ231" s="241"/>
      <c r="BA231" s="78"/>
      <c r="BB231" s="78"/>
      <c r="BC231" s="78"/>
      <c r="BD231" s="78"/>
      <c r="BE231" s="78"/>
      <c r="BF231" s="78"/>
      <c r="BG231" s="78"/>
      <c r="BH231" s="78"/>
      <c r="BI231" s="78"/>
      <c r="BJ231" s="78"/>
      <c r="BK231" s="78"/>
      <c r="BL231" s="78"/>
      <c r="BM231" s="78"/>
      <c r="BN231" s="78"/>
      <c r="BO231" s="79"/>
    </row>
    <row r="232" spans="1:67" ht="34.5" customHeight="1" x14ac:dyDescent="0.2">
      <c r="A232" s="14">
        <f t="shared" si="0"/>
        <v>221</v>
      </c>
      <c r="B232" s="205"/>
      <c r="C232" s="79"/>
      <c r="D232" s="242"/>
      <c r="E232" s="78"/>
      <c r="F232" s="78"/>
      <c r="G232" s="78"/>
      <c r="H232" s="79"/>
      <c r="I232" s="238"/>
      <c r="J232" s="78"/>
      <c r="K232" s="78"/>
      <c r="L232" s="78"/>
      <c r="M232" s="78"/>
      <c r="N232" s="78"/>
      <c r="O232" s="78"/>
      <c r="P232" s="79"/>
      <c r="Q232" s="239"/>
      <c r="R232" s="78"/>
      <c r="S232" s="78"/>
      <c r="T232" s="78"/>
      <c r="U232" s="78"/>
      <c r="V232" s="78"/>
      <c r="W232" s="78"/>
      <c r="X232" s="79"/>
      <c r="Y232" s="243"/>
      <c r="Z232" s="79"/>
      <c r="AA232" s="239"/>
      <c r="AB232" s="78"/>
      <c r="AC232" s="78"/>
      <c r="AD232" s="79"/>
      <c r="AE232" s="238"/>
      <c r="AF232" s="78"/>
      <c r="AG232" s="79"/>
      <c r="AH232" s="238"/>
      <c r="AI232" s="78"/>
      <c r="AJ232" s="79"/>
      <c r="AK232" s="238"/>
      <c r="AL232" s="78"/>
      <c r="AM232" s="78"/>
      <c r="AN232" s="79"/>
      <c r="AO232" s="239"/>
      <c r="AP232" s="78"/>
      <c r="AQ232" s="78"/>
      <c r="AR232" s="78"/>
      <c r="AS232" s="78"/>
      <c r="AT232" s="78"/>
      <c r="AU232" s="78"/>
      <c r="AV232" s="79"/>
      <c r="AW232" s="240"/>
      <c r="AX232" s="78"/>
      <c r="AY232" s="79"/>
      <c r="AZ232" s="241"/>
      <c r="BA232" s="78"/>
      <c r="BB232" s="78"/>
      <c r="BC232" s="78"/>
      <c r="BD232" s="78"/>
      <c r="BE232" s="78"/>
      <c r="BF232" s="78"/>
      <c r="BG232" s="78"/>
      <c r="BH232" s="78"/>
      <c r="BI232" s="78"/>
      <c r="BJ232" s="78"/>
      <c r="BK232" s="78"/>
      <c r="BL232" s="78"/>
      <c r="BM232" s="78"/>
      <c r="BN232" s="78"/>
      <c r="BO232" s="79"/>
    </row>
    <row r="233" spans="1:67" ht="34.5" customHeight="1" x14ac:dyDescent="0.2">
      <c r="A233" s="45">
        <f t="shared" si="0"/>
        <v>222</v>
      </c>
      <c r="B233" s="205"/>
      <c r="C233" s="79"/>
      <c r="D233" s="242"/>
      <c r="E233" s="78"/>
      <c r="F233" s="78"/>
      <c r="G233" s="78"/>
      <c r="H233" s="79"/>
      <c r="I233" s="238"/>
      <c r="J233" s="78"/>
      <c r="K233" s="78"/>
      <c r="L233" s="78"/>
      <c r="M233" s="78"/>
      <c r="N233" s="78"/>
      <c r="O233" s="78"/>
      <c r="P233" s="79"/>
      <c r="Q233" s="239"/>
      <c r="R233" s="78"/>
      <c r="S233" s="78"/>
      <c r="T233" s="78"/>
      <c r="U233" s="78"/>
      <c r="V233" s="78"/>
      <c r="W233" s="78"/>
      <c r="X233" s="79"/>
      <c r="Y233" s="243"/>
      <c r="Z233" s="79"/>
      <c r="AA233" s="239"/>
      <c r="AB233" s="78"/>
      <c r="AC233" s="78"/>
      <c r="AD233" s="79"/>
      <c r="AE233" s="238"/>
      <c r="AF233" s="78"/>
      <c r="AG233" s="79"/>
      <c r="AH233" s="238"/>
      <c r="AI233" s="78"/>
      <c r="AJ233" s="79"/>
      <c r="AK233" s="238"/>
      <c r="AL233" s="78"/>
      <c r="AM233" s="78"/>
      <c r="AN233" s="79"/>
      <c r="AO233" s="239"/>
      <c r="AP233" s="78"/>
      <c r="AQ233" s="78"/>
      <c r="AR233" s="78"/>
      <c r="AS233" s="78"/>
      <c r="AT233" s="78"/>
      <c r="AU233" s="78"/>
      <c r="AV233" s="79"/>
      <c r="AW233" s="240"/>
      <c r="AX233" s="78"/>
      <c r="AY233" s="79"/>
      <c r="AZ233" s="241"/>
      <c r="BA233" s="78"/>
      <c r="BB233" s="78"/>
      <c r="BC233" s="78"/>
      <c r="BD233" s="78"/>
      <c r="BE233" s="78"/>
      <c r="BF233" s="78"/>
      <c r="BG233" s="78"/>
      <c r="BH233" s="78"/>
      <c r="BI233" s="78"/>
      <c r="BJ233" s="78"/>
      <c r="BK233" s="78"/>
      <c r="BL233" s="78"/>
      <c r="BM233" s="78"/>
      <c r="BN233" s="78"/>
      <c r="BO233" s="79"/>
    </row>
    <row r="234" spans="1:67" ht="34.5" customHeight="1" x14ac:dyDescent="0.2">
      <c r="A234" s="45">
        <f t="shared" si="0"/>
        <v>223</v>
      </c>
      <c r="B234" s="205"/>
      <c r="C234" s="79"/>
      <c r="D234" s="242"/>
      <c r="E234" s="78"/>
      <c r="F234" s="78"/>
      <c r="G234" s="78"/>
      <c r="H234" s="79"/>
      <c r="I234" s="238"/>
      <c r="J234" s="78"/>
      <c r="K234" s="78"/>
      <c r="L234" s="78"/>
      <c r="M234" s="78"/>
      <c r="N234" s="78"/>
      <c r="O234" s="78"/>
      <c r="P234" s="79"/>
      <c r="Q234" s="239"/>
      <c r="R234" s="78"/>
      <c r="S234" s="78"/>
      <c r="T234" s="78"/>
      <c r="U234" s="78"/>
      <c r="V234" s="78"/>
      <c r="W234" s="78"/>
      <c r="X234" s="79"/>
      <c r="Y234" s="243"/>
      <c r="Z234" s="79"/>
      <c r="AA234" s="239"/>
      <c r="AB234" s="78"/>
      <c r="AC234" s="78"/>
      <c r="AD234" s="79"/>
      <c r="AE234" s="238"/>
      <c r="AF234" s="78"/>
      <c r="AG234" s="79"/>
      <c r="AH234" s="238"/>
      <c r="AI234" s="78"/>
      <c r="AJ234" s="79"/>
      <c r="AK234" s="238"/>
      <c r="AL234" s="78"/>
      <c r="AM234" s="78"/>
      <c r="AN234" s="79"/>
      <c r="AO234" s="239"/>
      <c r="AP234" s="78"/>
      <c r="AQ234" s="78"/>
      <c r="AR234" s="78"/>
      <c r="AS234" s="78"/>
      <c r="AT234" s="78"/>
      <c r="AU234" s="78"/>
      <c r="AV234" s="79"/>
      <c r="AW234" s="240"/>
      <c r="AX234" s="78"/>
      <c r="AY234" s="79"/>
      <c r="AZ234" s="241"/>
      <c r="BA234" s="78"/>
      <c r="BB234" s="78"/>
      <c r="BC234" s="78"/>
      <c r="BD234" s="78"/>
      <c r="BE234" s="78"/>
      <c r="BF234" s="78"/>
      <c r="BG234" s="78"/>
      <c r="BH234" s="78"/>
      <c r="BI234" s="78"/>
      <c r="BJ234" s="78"/>
      <c r="BK234" s="78"/>
      <c r="BL234" s="78"/>
      <c r="BM234" s="78"/>
      <c r="BN234" s="78"/>
      <c r="BO234" s="79"/>
    </row>
    <row r="235" spans="1:67" ht="34.5" customHeight="1" x14ac:dyDescent="0.2">
      <c r="A235" s="45">
        <f t="shared" si="0"/>
        <v>224</v>
      </c>
      <c r="B235" s="205"/>
      <c r="C235" s="79"/>
      <c r="D235" s="242"/>
      <c r="E235" s="78"/>
      <c r="F235" s="78"/>
      <c r="G235" s="78"/>
      <c r="H235" s="79"/>
      <c r="I235" s="238"/>
      <c r="J235" s="78"/>
      <c r="K235" s="78"/>
      <c r="L235" s="78"/>
      <c r="M235" s="78"/>
      <c r="N235" s="78"/>
      <c r="O235" s="78"/>
      <c r="P235" s="79"/>
      <c r="Q235" s="239"/>
      <c r="R235" s="78"/>
      <c r="S235" s="78"/>
      <c r="T235" s="78"/>
      <c r="U235" s="78"/>
      <c r="V235" s="78"/>
      <c r="W235" s="78"/>
      <c r="X235" s="79"/>
      <c r="Y235" s="243"/>
      <c r="Z235" s="79"/>
      <c r="AA235" s="239"/>
      <c r="AB235" s="78"/>
      <c r="AC235" s="78"/>
      <c r="AD235" s="79"/>
      <c r="AE235" s="238"/>
      <c r="AF235" s="78"/>
      <c r="AG235" s="79"/>
      <c r="AH235" s="238"/>
      <c r="AI235" s="78"/>
      <c r="AJ235" s="79"/>
      <c r="AK235" s="238"/>
      <c r="AL235" s="78"/>
      <c r="AM235" s="78"/>
      <c r="AN235" s="79"/>
      <c r="AO235" s="239"/>
      <c r="AP235" s="78"/>
      <c r="AQ235" s="78"/>
      <c r="AR235" s="78"/>
      <c r="AS235" s="78"/>
      <c r="AT235" s="78"/>
      <c r="AU235" s="78"/>
      <c r="AV235" s="79"/>
      <c r="AW235" s="240"/>
      <c r="AX235" s="78"/>
      <c r="AY235" s="79"/>
      <c r="AZ235" s="241"/>
      <c r="BA235" s="78"/>
      <c r="BB235" s="78"/>
      <c r="BC235" s="78"/>
      <c r="BD235" s="78"/>
      <c r="BE235" s="78"/>
      <c r="BF235" s="78"/>
      <c r="BG235" s="78"/>
      <c r="BH235" s="78"/>
      <c r="BI235" s="78"/>
      <c r="BJ235" s="78"/>
      <c r="BK235" s="78"/>
      <c r="BL235" s="78"/>
      <c r="BM235" s="78"/>
      <c r="BN235" s="78"/>
      <c r="BO235" s="79"/>
    </row>
    <row r="236" spans="1:67" ht="34.5" customHeight="1" x14ac:dyDescent="0.2">
      <c r="A236" s="45">
        <f t="shared" si="0"/>
        <v>225</v>
      </c>
      <c r="B236" s="205"/>
      <c r="C236" s="79"/>
      <c r="D236" s="242"/>
      <c r="E236" s="78"/>
      <c r="F236" s="78"/>
      <c r="G236" s="78"/>
      <c r="H236" s="79"/>
      <c r="I236" s="238"/>
      <c r="J236" s="78"/>
      <c r="K236" s="78"/>
      <c r="L236" s="78"/>
      <c r="M236" s="78"/>
      <c r="N236" s="78"/>
      <c r="O236" s="78"/>
      <c r="P236" s="79"/>
      <c r="Q236" s="239"/>
      <c r="R236" s="78"/>
      <c r="S236" s="78"/>
      <c r="T236" s="78"/>
      <c r="U236" s="78"/>
      <c r="V236" s="78"/>
      <c r="W236" s="78"/>
      <c r="X236" s="79"/>
      <c r="Y236" s="243"/>
      <c r="Z236" s="79"/>
      <c r="AA236" s="239"/>
      <c r="AB236" s="78"/>
      <c r="AC236" s="78"/>
      <c r="AD236" s="79"/>
      <c r="AE236" s="238"/>
      <c r="AF236" s="78"/>
      <c r="AG236" s="79"/>
      <c r="AH236" s="238"/>
      <c r="AI236" s="78"/>
      <c r="AJ236" s="79"/>
      <c r="AK236" s="238"/>
      <c r="AL236" s="78"/>
      <c r="AM236" s="78"/>
      <c r="AN236" s="79"/>
      <c r="AO236" s="239"/>
      <c r="AP236" s="78"/>
      <c r="AQ236" s="78"/>
      <c r="AR236" s="78"/>
      <c r="AS236" s="78"/>
      <c r="AT236" s="78"/>
      <c r="AU236" s="78"/>
      <c r="AV236" s="79"/>
      <c r="AW236" s="240"/>
      <c r="AX236" s="78"/>
      <c r="AY236" s="79"/>
      <c r="AZ236" s="241"/>
      <c r="BA236" s="78"/>
      <c r="BB236" s="78"/>
      <c r="BC236" s="78"/>
      <c r="BD236" s="78"/>
      <c r="BE236" s="78"/>
      <c r="BF236" s="78"/>
      <c r="BG236" s="78"/>
      <c r="BH236" s="78"/>
      <c r="BI236" s="78"/>
      <c r="BJ236" s="78"/>
      <c r="BK236" s="78"/>
      <c r="BL236" s="78"/>
      <c r="BM236" s="78"/>
      <c r="BN236" s="78"/>
      <c r="BO236" s="79"/>
    </row>
    <row r="237" spans="1:67" ht="34.5" customHeight="1" x14ac:dyDescent="0.2">
      <c r="A237" s="45">
        <f t="shared" si="0"/>
        <v>226</v>
      </c>
      <c r="B237" s="205"/>
      <c r="C237" s="79"/>
      <c r="D237" s="242"/>
      <c r="E237" s="78"/>
      <c r="F237" s="78"/>
      <c r="G237" s="78"/>
      <c r="H237" s="79"/>
      <c r="I237" s="238"/>
      <c r="J237" s="78"/>
      <c r="K237" s="78"/>
      <c r="L237" s="78"/>
      <c r="M237" s="78"/>
      <c r="N237" s="78"/>
      <c r="O237" s="78"/>
      <c r="P237" s="79"/>
      <c r="Q237" s="239"/>
      <c r="R237" s="78"/>
      <c r="S237" s="78"/>
      <c r="T237" s="78"/>
      <c r="U237" s="78"/>
      <c r="V237" s="78"/>
      <c r="W237" s="78"/>
      <c r="X237" s="79"/>
      <c r="Y237" s="243"/>
      <c r="Z237" s="79"/>
      <c r="AA237" s="239"/>
      <c r="AB237" s="78"/>
      <c r="AC237" s="78"/>
      <c r="AD237" s="79"/>
      <c r="AE237" s="238"/>
      <c r="AF237" s="78"/>
      <c r="AG237" s="79"/>
      <c r="AH237" s="238"/>
      <c r="AI237" s="78"/>
      <c r="AJ237" s="79"/>
      <c r="AK237" s="238"/>
      <c r="AL237" s="78"/>
      <c r="AM237" s="78"/>
      <c r="AN237" s="79"/>
      <c r="AO237" s="239"/>
      <c r="AP237" s="78"/>
      <c r="AQ237" s="78"/>
      <c r="AR237" s="78"/>
      <c r="AS237" s="78"/>
      <c r="AT237" s="78"/>
      <c r="AU237" s="78"/>
      <c r="AV237" s="79"/>
      <c r="AW237" s="240"/>
      <c r="AX237" s="78"/>
      <c r="AY237" s="79"/>
      <c r="AZ237" s="241"/>
      <c r="BA237" s="78"/>
      <c r="BB237" s="78"/>
      <c r="BC237" s="78"/>
      <c r="BD237" s="78"/>
      <c r="BE237" s="78"/>
      <c r="BF237" s="78"/>
      <c r="BG237" s="78"/>
      <c r="BH237" s="78"/>
      <c r="BI237" s="78"/>
      <c r="BJ237" s="78"/>
      <c r="BK237" s="78"/>
      <c r="BL237" s="78"/>
      <c r="BM237" s="78"/>
      <c r="BN237" s="78"/>
      <c r="BO237" s="79"/>
    </row>
    <row r="238" spans="1:67" ht="34.5" customHeight="1" x14ac:dyDescent="0.2">
      <c r="A238" s="45">
        <f t="shared" si="0"/>
        <v>227</v>
      </c>
      <c r="B238" s="205"/>
      <c r="C238" s="79"/>
      <c r="D238" s="242"/>
      <c r="E238" s="78"/>
      <c r="F238" s="78"/>
      <c r="G238" s="78"/>
      <c r="H238" s="79"/>
      <c r="I238" s="238"/>
      <c r="J238" s="78"/>
      <c r="K238" s="78"/>
      <c r="L238" s="78"/>
      <c r="M238" s="78"/>
      <c r="N238" s="78"/>
      <c r="O238" s="78"/>
      <c r="P238" s="79"/>
      <c r="Q238" s="239"/>
      <c r="R238" s="78"/>
      <c r="S238" s="78"/>
      <c r="T238" s="78"/>
      <c r="U238" s="78"/>
      <c r="V238" s="78"/>
      <c r="W238" s="78"/>
      <c r="X238" s="79"/>
      <c r="Y238" s="243"/>
      <c r="Z238" s="79"/>
      <c r="AA238" s="239"/>
      <c r="AB238" s="78"/>
      <c r="AC238" s="78"/>
      <c r="AD238" s="79"/>
      <c r="AE238" s="238"/>
      <c r="AF238" s="78"/>
      <c r="AG238" s="79"/>
      <c r="AH238" s="238"/>
      <c r="AI238" s="78"/>
      <c r="AJ238" s="79"/>
      <c r="AK238" s="238"/>
      <c r="AL238" s="78"/>
      <c r="AM238" s="78"/>
      <c r="AN238" s="79"/>
      <c r="AO238" s="239"/>
      <c r="AP238" s="78"/>
      <c r="AQ238" s="78"/>
      <c r="AR238" s="78"/>
      <c r="AS238" s="78"/>
      <c r="AT238" s="78"/>
      <c r="AU238" s="78"/>
      <c r="AV238" s="79"/>
      <c r="AW238" s="240"/>
      <c r="AX238" s="78"/>
      <c r="AY238" s="79"/>
      <c r="AZ238" s="241"/>
      <c r="BA238" s="78"/>
      <c r="BB238" s="78"/>
      <c r="BC238" s="78"/>
      <c r="BD238" s="78"/>
      <c r="BE238" s="78"/>
      <c r="BF238" s="78"/>
      <c r="BG238" s="78"/>
      <c r="BH238" s="78"/>
      <c r="BI238" s="78"/>
      <c r="BJ238" s="78"/>
      <c r="BK238" s="78"/>
      <c r="BL238" s="78"/>
      <c r="BM238" s="78"/>
      <c r="BN238" s="78"/>
      <c r="BO238" s="79"/>
    </row>
    <row r="239" spans="1:67" ht="34.5" customHeight="1" x14ac:dyDescent="0.2">
      <c r="A239" s="45">
        <f t="shared" si="0"/>
        <v>228</v>
      </c>
      <c r="B239" s="205"/>
      <c r="C239" s="79"/>
      <c r="D239" s="242"/>
      <c r="E239" s="78"/>
      <c r="F239" s="78"/>
      <c r="G239" s="78"/>
      <c r="H239" s="79"/>
      <c r="I239" s="238"/>
      <c r="J239" s="78"/>
      <c r="K239" s="78"/>
      <c r="L239" s="78"/>
      <c r="M239" s="78"/>
      <c r="N239" s="78"/>
      <c r="O239" s="78"/>
      <c r="P239" s="79"/>
      <c r="Q239" s="239"/>
      <c r="R239" s="78"/>
      <c r="S239" s="78"/>
      <c r="T239" s="78"/>
      <c r="U239" s="78"/>
      <c r="V239" s="78"/>
      <c r="W239" s="78"/>
      <c r="X239" s="79"/>
      <c r="Y239" s="243"/>
      <c r="Z239" s="79"/>
      <c r="AA239" s="239"/>
      <c r="AB239" s="78"/>
      <c r="AC239" s="78"/>
      <c r="AD239" s="79"/>
      <c r="AE239" s="238"/>
      <c r="AF239" s="78"/>
      <c r="AG239" s="79"/>
      <c r="AH239" s="238"/>
      <c r="AI239" s="78"/>
      <c r="AJ239" s="79"/>
      <c r="AK239" s="238"/>
      <c r="AL239" s="78"/>
      <c r="AM239" s="78"/>
      <c r="AN239" s="79"/>
      <c r="AO239" s="239"/>
      <c r="AP239" s="78"/>
      <c r="AQ239" s="78"/>
      <c r="AR239" s="78"/>
      <c r="AS239" s="78"/>
      <c r="AT239" s="78"/>
      <c r="AU239" s="78"/>
      <c r="AV239" s="79"/>
      <c r="AW239" s="240"/>
      <c r="AX239" s="78"/>
      <c r="AY239" s="79"/>
      <c r="AZ239" s="241"/>
      <c r="BA239" s="78"/>
      <c r="BB239" s="78"/>
      <c r="BC239" s="78"/>
      <c r="BD239" s="78"/>
      <c r="BE239" s="78"/>
      <c r="BF239" s="78"/>
      <c r="BG239" s="78"/>
      <c r="BH239" s="78"/>
      <c r="BI239" s="78"/>
      <c r="BJ239" s="78"/>
      <c r="BK239" s="78"/>
      <c r="BL239" s="78"/>
      <c r="BM239" s="78"/>
      <c r="BN239" s="78"/>
      <c r="BO239" s="79"/>
    </row>
    <row r="240" spans="1:67" ht="34.5" customHeight="1" x14ac:dyDescent="0.2">
      <c r="A240" s="45">
        <f t="shared" si="0"/>
        <v>229</v>
      </c>
      <c r="B240" s="205"/>
      <c r="C240" s="79"/>
      <c r="D240" s="242"/>
      <c r="E240" s="78"/>
      <c r="F240" s="78"/>
      <c r="G240" s="78"/>
      <c r="H240" s="79"/>
      <c r="I240" s="238"/>
      <c r="J240" s="78"/>
      <c r="K240" s="78"/>
      <c r="L240" s="78"/>
      <c r="M240" s="78"/>
      <c r="N240" s="78"/>
      <c r="O240" s="78"/>
      <c r="P240" s="79"/>
      <c r="Q240" s="239"/>
      <c r="R240" s="78"/>
      <c r="S240" s="78"/>
      <c r="T240" s="78"/>
      <c r="U240" s="78"/>
      <c r="V240" s="78"/>
      <c r="W240" s="78"/>
      <c r="X240" s="79"/>
      <c r="Y240" s="243"/>
      <c r="Z240" s="79"/>
      <c r="AA240" s="239"/>
      <c r="AB240" s="78"/>
      <c r="AC240" s="78"/>
      <c r="AD240" s="79"/>
      <c r="AE240" s="238"/>
      <c r="AF240" s="78"/>
      <c r="AG240" s="79"/>
      <c r="AH240" s="238"/>
      <c r="AI240" s="78"/>
      <c r="AJ240" s="79"/>
      <c r="AK240" s="238"/>
      <c r="AL240" s="78"/>
      <c r="AM240" s="78"/>
      <c r="AN240" s="79"/>
      <c r="AO240" s="239"/>
      <c r="AP240" s="78"/>
      <c r="AQ240" s="78"/>
      <c r="AR240" s="78"/>
      <c r="AS240" s="78"/>
      <c r="AT240" s="78"/>
      <c r="AU240" s="78"/>
      <c r="AV240" s="79"/>
      <c r="AW240" s="240"/>
      <c r="AX240" s="78"/>
      <c r="AY240" s="79"/>
      <c r="AZ240" s="241"/>
      <c r="BA240" s="78"/>
      <c r="BB240" s="78"/>
      <c r="BC240" s="78"/>
      <c r="BD240" s="78"/>
      <c r="BE240" s="78"/>
      <c r="BF240" s="78"/>
      <c r="BG240" s="78"/>
      <c r="BH240" s="78"/>
      <c r="BI240" s="78"/>
      <c r="BJ240" s="78"/>
      <c r="BK240" s="78"/>
      <c r="BL240" s="78"/>
      <c r="BM240" s="78"/>
      <c r="BN240" s="78"/>
      <c r="BO240" s="79"/>
    </row>
    <row r="241" spans="1:67" ht="34.5" customHeight="1" x14ac:dyDescent="0.2">
      <c r="A241" s="45">
        <f t="shared" si="0"/>
        <v>230</v>
      </c>
      <c r="B241" s="205"/>
      <c r="C241" s="79"/>
      <c r="D241" s="242"/>
      <c r="E241" s="78"/>
      <c r="F241" s="78"/>
      <c r="G241" s="78"/>
      <c r="H241" s="79"/>
      <c r="I241" s="238"/>
      <c r="J241" s="78"/>
      <c r="K241" s="78"/>
      <c r="L241" s="78"/>
      <c r="M241" s="78"/>
      <c r="N241" s="78"/>
      <c r="O241" s="78"/>
      <c r="P241" s="79"/>
      <c r="Q241" s="239"/>
      <c r="R241" s="78"/>
      <c r="S241" s="78"/>
      <c r="T241" s="78"/>
      <c r="U241" s="78"/>
      <c r="V241" s="78"/>
      <c r="W241" s="78"/>
      <c r="X241" s="79"/>
      <c r="Y241" s="243"/>
      <c r="Z241" s="79"/>
      <c r="AA241" s="239"/>
      <c r="AB241" s="78"/>
      <c r="AC241" s="78"/>
      <c r="AD241" s="79"/>
      <c r="AE241" s="238"/>
      <c r="AF241" s="78"/>
      <c r="AG241" s="79"/>
      <c r="AH241" s="238"/>
      <c r="AI241" s="78"/>
      <c r="AJ241" s="79"/>
      <c r="AK241" s="238"/>
      <c r="AL241" s="78"/>
      <c r="AM241" s="78"/>
      <c r="AN241" s="79"/>
      <c r="AO241" s="239"/>
      <c r="AP241" s="78"/>
      <c r="AQ241" s="78"/>
      <c r="AR241" s="78"/>
      <c r="AS241" s="78"/>
      <c r="AT241" s="78"/>
      <c r="AU241" s="78"/>
      <c r="AV241" s="79"/>
      <c r="AW241" s="240"/>
      <c r="AX241" s="78"/>
      <c r="AY241" s="79"/>
      <c r="AZ241" s="241"/>
      <c r="BA241" s="78"/>
      <c r="BB241" s="78"/>
      <c r="BC241" s="78"/>
      <c r="BD241" s="78"/>
      <c r="BE241" s="78"/>
      <c r="BF241" s="78"/>
      <c r="BG241" s="78"/>
      <c r="BH241" s="78"/>
      <c r="BI241" s="78"/>
      <c r="BJ241" s="78"/>
      <c r="BK241" s="78"/>
      <c r="BL241" s="78"/>
      <c r="BM241" s="78"/>
      <c r="BN241" s="78"/>
      <c r="BO241" s="79"/>
    </row>
    <row r="242" spans="1:67" ht="34.5" customHeight="1" x14ac:dyDescent="0.2">
      <c r="A242" s="14">
        <f t="shared" si="0"/>
        <v>231</v>
      </c>
      <c r="B242" s="205"/>
      <c r="C242" s="79"/>
      <c r="D242" s="242"/>
      <c r="E242" s="78"/>
      <c r="F242" s="78"/>
      <c r="G242" s="78"/>
      <c r="H242" s="79"/>
      <c r="I242" s="238"/>
      <c r="J242" s="78"/>
      <c r="K242" s="78"/>
      <c r="L242" s="78"/>
      <c r="M242" s="78"/>
      <c r="N242" s="78"/>
      <c r="O242" s="78"/>
      <c r="P242" s="79"/>
      <c r="Q242" s="239"/>
      <c r="R242" s="78"/>
      <c r="S242" s="78"/>
      <c r="T242" s="78"/>
      <c r="U242" s="78"/>
      <c r="V242" s="78"/>
      <c r="W242" s="78"/>
      <c r="X242" s="79"/>
      <c r="Y242" s="243"/>
      <c r="Z242" s="79"/>
      <c r="AA242" s="239"/>
      <c r="AB242" s="78"/>
      <c r="AC242" s="78"/>
      <c r="AD242" s="79"/>
      <c r="AE242" s="238"/>
      <c r="AF242" s="78"/>
      <c r="AG242" s="79"/>
      <c r="AH242" s="238"/>
      <c r="AI242" s="78"/>
      <c r="AJ242" s="79"/>
      <c r="AK242" s="238"/>
      <c r="AL242" s="78"/>
      <c r="AM242" s="78"/>
      <c r="AN242" s="79"/>
      <c r="AO242" s="239"/>
      <c r="AP242" s="78"/>
      <c r="AQ242" s="78"/>
      <c r="AR242" s="78"/>
      <c r="AS242" s="78"/>
      <c r="AT242" s="78"/>
      <c r="AU242" s="78"/>
      <c r="AV242" s="79"/>
      <c r="AW242" s="240"/>
      <c r="AX242" s="78"/>
      <c r="AY242" s="79"/>
      <c r="AZ242" s="241"/>
      <c r="BA242" s="78"/>
      <c r="BB242" s="78"/>
      <c r="BC242" s="78"/>
      <c r="BD242" s="78"/>
      <c r="BE242" s="78"/>
      <c r="BF242" s="78"/>
      <c r="BG242" s="78"/>
      <c r="BH242" s="78"/>
      <c r="BI242" s="78"/>
      <c r="BJ242" s="78"/>
      <c r="BK242" s="78"/>
      <c r="BL242" s="78"/>
      <c r="BM242" s="78"/>
      <c r="BN242" s="78"/>
      <c r="BO242" s="79"/>
    </row>
    <row r="243" spans="1:67" ht="34.5" customHeight="1" x14ac:dyDescent="0.2">
      <c r="A243" s="45">
        <f t="shared" si="0"/>
        <v>232</v>
      </c>
      <c r="B243" s="205"/>
      <c r="C243" s="79"/>
      <c r="D243" s="242"/>
      <c r="E243" s="78"/>
      <c r="F243" s="78"/>
      <c r="G243" s="78"/>
      <c r="H243" s="79"/>
      <c r="I243" s="238"/>
      <c r="J243" s="78"/>
      <c r="K243" s="78"/>
      <c r="L243" s="78"/>
      <c r="M243" s="78"/>
      <c r="N243" s="78"/>
      <c r="O243" s="78"/>
      <c r="P243" s="79"/>
      <c r="Q243" s="239"/>
      <c r="R243" s="78"/>
      <c r="S243" s="78"/>
      <c r="T243" s="78"/>
      <c r="U243" s="78"/>
      <c r="V243" s="78"/>
      <c r="W243" s="78"/>
      <c r="X243" s="79"/>
      <c r="Y243" s="243"/>
      <c r="Z243" s="79"/>
      <c r="AA243" s="239"/>
      <c r="AB243" s="78"/>
      <c r="AC243" s="78"/>
      <c r="AD243" s="79"/>
      <c r="AE243" s="238"/>
      <c r="AF243" s="78"/>
      <c r="AG243" s="79"/>
      <c r="AH243" s="238"/>
      <c r="AI243" s="78"/>
      <c r="AJ243" s="79"/>
      <c r="AK243" s="238"/>
      <c r="AL243" s="78"/>
      <c r="AM243" s="78"/>
      <c r="AN243" s="79"/>
      <c r="AO243" s="239"/>
      <c r="AP243" s="78"/>
      <c r="AQ243" s="78"/>
      <c r="AR243" s="78"/>
      <c r="AS243" s="78"/>
      <c r="AT243" s="78"/>
      <c r="AU243" s="78"/>
      <c r="AV243" s="79"/>
      <c r="AW243" s="240"/>
      <c r="AX243" s="78"/>
      <c r="AY243" s="79"/>
      <c r="AZ243" s="241"/>
      <c r="BA243" s="78"/>
      <c r="BB243" s="78"/>
      <c r="BC243" s="78"/>
      <c r="BD243" s="78"/>
      <c r="BE243" s="78"/>
      <c r="BF243" s="78"/>
      <c r="BG243" s="78"/>
      <c r="BH243" s="78"/>
      <c r="BI243" s="78"/>
      <c r="BJ243" s="78"/>
      <c r="BK243" s="78"/>
      <c r="BL243" s="78"/>
      <c r="BM243" s="78"/>
      <c r="BN243" s="78"/>
      <c r="BO243" s="79"/>
    </row>
    <row r="244" spans="1:67" ht="34.5" customHeight="1" x14ac:dyDescent="0.2">
      <c r="A244" s="45">
        <f t="shared" si="0"/>
        <v>233</v>
      </c>
      <c r="B244" s="205"/>
      <c r="C244" s="79"/>
      <c r="D244" s="242"/>
      <c r="E244" s="78"/>
      <c r="F244" s="78"/>
      <c r="G244" s="78"/>
      <c r="H244" s="79"/>
      <c r="I244" s="238"/>
      <c r="J244" s="78"/>
      <c r="K244" s="78"/>
      <c r="L244" s="78"/>
      <c r="M244" s="78"/>
      <c r="N244" s="78"/>
      <c r="O244" s="78"/>
      <c r="P244" s="79"/>
      <c r="Q244" s="239"/>
      <c r="R244" s="78"/>
      <c r="S244" s="78"/>
      <c r="T244" s="78"/>
      <c r="U244" s="78"/>
      <c r="V244" s="78"/>
      <c r="W244" s="78"/>
      <c r="X244" s="79"/>
      <c r="Y244" s="243"/>
      <c r="Z244" s="79"/>
      <c r="AA244" s="239"/>
      <c r="AB244" s="78"/>
      <c r="AC244" s="78"/>
      <c r="AD244" s="79"/>
      <c r="AE244" s="238"/>
      <c r="AF244" s="78"/>
      <c r="AG244" s="79"/>
      <c r="AH244" s="238"/>
      <c r="AI244" s="78"/>
      <c r="AJ244" s="79"/>
      <c r="AK244" s="238"/>
      <c r="AL244" s="78"/>
      <c r="AM244" s="78"/>
      <c r="AN244" s="79"/>
      <c r="AO244" s="239"/>
      <c r="AP244" s="78"/>
      <c r="AQ244" s="78"/>
      <c r="AR244" s="78"/>
      <c r="AS244" s="78"/>
      <c r="AT244" s="78"/>
      <c r="AU244" s="78"/>
      <c r="AV244" s="79"/>
      <c r="AW244" s="240"/>
      <c r="AX244" s="78"/>
      <c r="AY244" s="79"/>
      <c r="AZ244" s="241"/>
      <c r="BA244" s="78"/>
      <c r="BB244" s="78"/>
      <c r="BC244" s="78"/>
      <c r="BD244" s="78"/>
      <c r="BE244" s="78"/>
      <c r="BF244" s="78"/>
      <c r="BG244" s="78"/>
      <c r="BH244" s="78"/>
      <c r="BI244" s="78"/>
      <c r="BJ244" s="78"/>
      <c r="BK244" s="78"/>
      <c r="BL244" s="78"/>
      <c r="BM244" s="78"/>
      <c r="BN244" s="78"/>
      <c r="BO244" s="79"/>
    </row>
    <row r="245" spans="1:67" ht="34.5" customHeight="1" x14ac:dyDescent="0.2">
      <c r="A245" s="45">
        <f t="shared" si="0"/>
        <v>234</v>
      </c>
      <c r="B245" s="205"/>
      <c r="C245" s="79"/>
      <c r="D245" s="242"/>
      <c r="E245" s="78"/>
      <c r="F245" s="78"/>
      <c r="G245" s="78"/>
      <c r="H245" s="79"/>
      <c r="I245" s="238"/>
      <c r="J245" s="78"/>
      <c r="K245" s="78"/>
      <c r="L245" s="78"/>
      <c r="M245" s="78"/>
      <c r="N245" s="78"/>
      <c r="O245" s="78"/>
      <c r="P245" s="79"/>
      <c r="Q245" s="239"/>
      <c r="R245" s="78"/>
      <c r="S245" s="78"/>
      <c r="T245" s="78"/>
      <c r="U245" s="78"/>
      <c r="V245" s="78"/>
      <c r="W245" s="78"/>
      <c r="X245" s="79"/>
      <c r="Y245" s="243"/>
      <c r="Z245" s="79"/>
      <c r="AA245" s="239"/>
      <c r="AB245" s="78"/>
      <c r="AC245" s="78"/>
      <c r="AD245" s="79"/>
      <c r="AE245" s="238"/>
      <c r="AF245" s="78"/>
      <c r="AG245" s="79"/>
      <c r="AH245" s="238"/>
      <c r="AI245" s="78"/>
      <c r="AJ245" s="79"/>
      <c r="AK245" s="238"/>
      <c r="AL245" s="78"/>
      <c r="AM245" s="78"/>
      <c r="AN245" s="79"/>
      <c r="AO245" s="239"/>
      <c r="AP245" s="78"/>
      <c r="AQ245" s="78"/>
      <c r="AR245" s="78"/>
      <c r="AS245" s="78"/>
      <c r="AT245" s="78"/>
      <c r="AU245" s="78"/>
      <c r="AV245" s="79"/>
      <c r="AW245" s="240"/>
      <c r="AX245" s="78"/>
      <c r="AY245" s="79"/>
      <c r="AZ245" s="241"/>
      <c r="BA245" s="78"/>
      <c r="BB245" s="78"/>
      <c r="BC245" s="78"/>
      <c r="BD245" s="78"/>
      <c r="BE245" s="78"/>
      <c r="BF245" s="78"/>
      <c r="BG245" s="78"/>
      <c r="BH245" s="78"/>
      <c r="BI245" s="78"/>
      <c r="BJ245" s="78"/>
      <c r="BK245" s="78"/>
      <c r="BL245" s="78"/>
      <c r="BM245" s="78"/>
      <c r="BN245" s="78"/>
      <c r="BO245" s="79"/>
    </row>
    <row r="246" spans="1:67" ht="34.5" customHeight="1" x14ac:dyDescent="0.2">
      <c r="A246" s="45">
        <f t="shared" si="0"/>
        <v>235</v>
      </c>
      <c r="B246" s="205"/>
      <c r="C246" s="79"/>
      <c r="D246" s="242"/>
      <c r="E246" s="78"/>
      <c r="F246" s="78"/>
      <c r="G246" s="78"/>
      <c r="H246" s="79"/>
      <c r="I246" s="238"/>
      <c r="J246" s="78"/>
      <c r="K246" s="78"/>
      <c r="L246" s="78"/>
      <c r="M246" s="78"/>
      <c r="N246" s="78"/>
      <c r="O246" s="78"/>
      <c r="P246" s="79"/>
      <c r="Q246" s="239"/>
      <c r="R246" s="78"/>
      <c r="S246" s="78"/>
      <c r="T246" s="78"/>
      <c r="U246" s="78"/>
      <c r="V246" s="78"/>
      <c r="W246" s="78"/>
      <c r="X246" s="79"/>
      <c r="Y246" s="243"/>
      <c r="Z246" s="79"/>
      <c r="AA246" s="239"/>
      <c r="AB246" s="78"/>
      <c r="AC246" s="78"/>
      <c r="AD246" s="79"/>
      <c r="AE246" s="238"/>
      <c r="AF246" s="78"/>
      <c r="AG246" s="79"/>
      <c r="AH246" s="238"/>
      <c r="AI246" s="78"/>
      <c r="AJ246" s="79"/>
      <c r="AK246" s="238"/>
      <c r="AL246" s="78"/>
      <c r="AM246" s="78"/>
      <c r="AN246" s="79"/>
      <c r="AO246" s="239"/>
      <c r="AP246" s="78"/>
      <c r="AQ246" s="78"/>
      <c r="AR246" s="78"/>
      <c r="AS246" s="78"/>
      <c r="AT246" s="78"/>
      <c r="AU246" s="78"/>
      <c r="AV246" s="79"/>
      <c r="AW246" s="240"/>
      <c r="AX246" s="78"/>
      <c r="AY246" s="79"/>
      <c r="AZ246" s="241"/>
      <c r="BA246" s="78"/>
      <c r="BB246" s="78"/>
      <c r="BC246" s="78"/>
      <c r="BD246" s="78"/>
      <c r="BE246" s="78"/>
      <c r="BF246" s="78"/>
      <c r="BG246" s="78"/>
      <c r="BH246" s="78"/>
      <c r="BI246" s="78"/>
      <c r="BJ246" s="78"/>
      <c r="BK246" s="78"/>
      <c r="BL246" s="78"/>
      <c r="BM246" s="78"/>
      <c r="BN246" s="78"/>
      <c r="BO246" s="79"/>
    </row>
    <row r="247" spans="1:67" ht="34.5" customHeight="1" x14ac:dyDescent="0.2">
      <c r="A247" s="45">
        <f t="shared" si="0"/>
        <v>236</v>
      </c>
      <c r="B247" s="205"/>
      <c r="C247" s="79"/>
      <c r="D247" s="242"/>
      <c r="E247" s="78"/>
      <c r="F247" s="78"/>
      <c r="G247" s="78"/>
      <c r="H247" s="79"/>
      <c r="I247" s="238"/>
      <c r="J247" s="78"/>
      <c r="K247" s="78"/>
      <c r="L247" s="78"/>
      <c r="M247" s="78"/>
      <c r="N247" s="78"/>
      <c r="O247" s="78"/>
      <c r="P247" s="79"/>
      <c r="Q247" s="239"/>
      <c r="R247" s="78"/>
      <c r="S247" s="78"/>
      <c r="T247" s="78"/>
      <c r="U247" s="78"/>
      <c r="V247" s="78"/>
      <c r="W247" s="78"/>
      <c r="X247" s="79"/>
      <c r="Y247" s="243"/>
      <c r="Z247" s="79"/>
      <c r="AA247" s="239"/>
      <c r="AB247" s="78"/>
      <c r="AC247" s="78"/>
      <c r="AD247" s="79"/>
      <c r="AE247" s="238"/>
      <c r="AF247" s="78"/>
      <c r="AG247" s="79"/>
      <c r="AH247" s="238"/>
      <c r="AI247" s="78"/>
      <c r="AJ247" s="79"/>
      <c r="AK247" s="238"/>
      <c r="AL247" s="78"/>
      <c r="AM247" s="78"/>
      <c r="AN247" s="79"/>
      <c r="AO247" s="239"/>
      <c r="AP247" s="78"/>
      <c r="AQ247" s="78"/>
      <c r="AR247" s="78"/>
      <c r="AS247" s="78"/>
      <c r="AT247" s="78"/>
      <c r="AU247" s="78"/>
      <c r="AV247" s="79"/>
      <c r="AW247" s="240"/>
      <c r="AX247" s="78"/>
      <c r="AY247" s="79"/>
      <c r="AZ247" s="241"/>
      <c r="BA247" s="78"/>
      <c r="BB247" s="78"/>
      <c r="BC247" s="78"/>
      <c r="BD247" s="78"/>
      <c r="BE247" s="78"/>
      <c r="BF247" s="78"/>
      <c r="BG247" s="78"/>
      <c r="BH247" s="78"/>
      <c r="BI247" s="78"/>
      <c r="BJ247" s="78"/>
      <c r="BK247" s="78"/>
      <c r="BL247" s="78"/>
      <c r="BM247" s="78"/>
      <c r="BN247" s="78"/>
      <c r="BO247" s="79"/>
    </row>
    <row r="248" spans="1:67" ht="34.5" customHeight="1" x14ac:dyDescent="0.2">
      <c r="A248" s="45">
        <f t="shared" si="0"/>
        <v>237</v>
      </c>
      <c r="B248" s="205"/>
      <c r="C248" s="79"/>
      <c r="D248" s="242"/>
      <c r="E248" s="78"/>
      <c r="F248" s="78"/>
      <c r="G248" s="78"/>
      <c r="H248" s="79"/>
      <c r="I248" s="238"/>
      <c r="J248" s="78"/>
      <c r="K248" s="78"/>
      <c r="L248" s="78"/>
      <c r="M248" s="78"/>
      <c r="N248" s="78"/>
      <c r="O248" s="78"/>
      <c r="P248" s="79"/>
      <c r="Q248" s="239"/>
      <c r="R248" s="78"/>
      <c r="S248" s="78"/>
      <c r="T248" s="78"/>
      <c r="U248" s="78"/>
      <c r="V248" s="78"/>
      <c r="W248" s="78"/>
      <c r="X248" s="79"/>
      <c r="Y248" s="243"/>
      <c r="Z248" s="79"/>
      <c r="AA248" s="239"/>
      <c r="AB248" s="78"/>
      <c r="AC248" s="78"/>
      <c r="AD248" s="79"/>
      <c r="AE248" s="238"/>
      <c r="AF248" s="78"/>
      <c r="AG248" s="79"/>
      <c r="AH248" s="238"/>
      <c r="AI248" s="78"/>
      <c r="AJ248" s="79"/>
      <c r="AK248" s="238"/>
      <c r="AL248" s="78"/>
      <c r="AM248" s="78"/>
      <c r="AN248" s="79"/>
      <c r="AO248" s="239"/>
      <c r="AP248" s="78"/>
      <c r="AQ248" s="78"/>
      <c r="AR248" s="78"/>
      <c r="AS248" s="78"/>
      <c r="AT248" s="78"/>
      <c r="AU248" s="78"/>
      <c r="AV248" s="79"/>
      <c r="AW248" s="240"/>
      <c r="AX248" s="78"/>
      <c r="AY248" s="79"/>
      <c r="AZ248" s="241"/>
      <c r="BA248" s="78"/>
      <c r="BB248" s="78"/>
      <c r="BC248" s="78"/>
      <c r="BD248" s="78"/>
      <c r="BE248" s="78"/>
      <c r="BF248" s="78"/>
      <c r="BG248" s="78"/>
      <c r="BH248" s="78"/>
      <c r="BI248" s="78"/>
      <c r="BJ248" s="78"/>
      <c r="BK248" s="78"/>
      <c r="BL248" s="78"/>
      <c r="BM248" s="78"/>
      <c r="BN248" s="78"/>
      <c r="BO248" s="79"/>
    </row>
    <row r="249" spans="1:67" ht="34.5" customHeight="1" x14ac:dyDescent="0.2">
      <c r="A249" s="45">
        <f t="shared" si="0"/>
        <v>238</v>
      </c>
      <c r="B249" s="205"/>
      <c r="C249" s="79"/>
      <c r="D249" s="242"/>
      <c r="E249" s="78"/>
      <c r="F249" s="78"/>
      <c r="G249" s="78"/>
      <c r="H249" s="79"/>
      <c r="I249" s="238"/>
      <c r="J249" s="78"/>
      <c r="K249" s="78"/>
      <c r="L249" s="78"/>
      <c r="M249" s="78"/>
      <c r="N249" s="78"/>
      <c r="O249" s="78"/>
      <c r="P249" s="79"/>
      <c r="Q249" s="239"/>
      <c r="R249" s="78"/>
      <c r="S249" s="78"/>
      <c r="T249" s="78"/>
      <c r="U249" s="78"/>
      <c r="V249" s="78"/>
      <c r="W249" s="78"/>
      <c r="X249" s="79"/>
      <c r="Y249" s="243"/>
      <c r="Z249" s="79"/>
      <c r="AA249" s="239"/>
      <c r="AB249" s="78"/>
      <c r="AC249" s="78"/>
      <c r="AD249" s="79"/>
      <c r="AE249" s="238"/>
      <c r="AF249" s="78"/>
      <c r="AG249" s="79"/>
      <c r="AH249" s="238"/>
      <c r="AI249" s="78"/>
      <c r="AJ249" s="79"/>
      <c r="AK249" s="238"/>
      <c r="AL249" s="78"/>
      <c r="AM249" s="78"/>
      <c r="AN249" s="79"/>
      <c r="AO249" s="239"/>
      <c r="AP249" s="78"/>
      <c r="AQ249" s="78"/>
      <c r="AR249" s="78"/>
      <c r="AS249" s="78"/>
      <c r="AT249" s="78"/>
      <c r="AU249" s="78"/>
      <c r="AV249" s="79"/>
      <c r="AW249" s="240"/>
      <c r="AX249" s="78"/>
      <c r="AY249" s="79"/>
      <c r="AZ249" s="241"/>
      <c r="BA249" s="78"/>
      <c r="BB249" s="78"/>
      <c r="BC249" s="78"/>
      <c r="BD249" s="78"/>
      <c r="BE249" s="78"/>
      <c r="BF249" s="78"/>
      <c r="BG249" s="78"/>
      <c r="BH249" s="78"/>
      <c r="BI249" s="78"/>
      <c r="BJ249" s="78"/>
      <c r="BK249" s="78"/>
      <c r="BL249" s="78"/>
      <c r="BM249" s="78"/>
      <c r="BN249" s="78"/>
      <c r="BO249" s="79"/>
    </row>
    <row r="250" spans="1:67" ht="34.5" customHeight="1" x14ac:dyDescent="0.2">
      <c r="A250" s="45">
        <f t="shared" si="0"/>
        <v>239</v>
      </c>
      <c r="B250" s="205"/>
      <c r="C250" s="79"/>
      <c r="D250" s="242"/>
      <c r="E250" s="78"/>
      <c r="F250" s="78"/>
      <c r="G250" s="78"/>
      <c r="H250" s="79"/>
      <c r="I250" s="238"/>
      <c r="J250" s="78"/>
      <c r="K250" s="78"/>
      <c r="L250" s="78"/>
      <c r="M250" s="78"/>
      <c r="N250" s="78"/>
      <c r="O250" s="78"/>
      <c r="P250" s="79"/>
      <c r="Q250" s="239"/>
      <c r="R250" s="78"/>
      <c r="S250" s="78"/>
      <c r="T250" s="78"/>
      <c r="U250" s="78"/>
      <c r="V250" s="78"/>
      <c r="W250" s="78"/>
      <c r="X250" s="79"/>
      <c r="Y250" s="243"/>
      <c r="Z250" s="79"/>
      <c r="AA250" s="239"/>
      <c r="AB250" s="78"/>
      <c r="AC250" s="78"/>
      <c r="AD250" s="79"/>
      <c r="AE250" s="238"/>
      <c r="AF250" s="78"/>
      <c r="AG250" s="79"/>
      <c r="AH250" s="238"/>
      <c r="AI250" s="78"/>
      <c r="AJ250" s="79"/>
      <c r="AK250" s="238"/>
      <c r="AL250" s="78"/>
      <c r="AM250" s="78"/>
      <c r="AN250" s="79"/>
      <c r="AO250" s="239"/>
      <c r="AP250" s="78"/>
      <c r="AQ250" s="78"/>
      <c r="AR250" s="78"/>
      <c r="AS250" s="78"/>
      <c r="AT250" s="78"/>
      <c r="AU250" s="78"/>
      <c r="AV250" s="79"/>
      <c r="AW250" s="240"/>
      <c r="AX250" s="78"/>
      <c r="AY250" s="79"/>
      <c r="AZ250" s="241"/>
      <c r="BA250" s="78"/>
      <c r="BB250" s="78"/>
      <c r="BC250" s="78"/>
      <c r="BD250" s="78"/>
      <c r="BE250" s="78"/>
      <c r="BF250" s="78"/>
      <c r="BG250" s="78"/>
      <c r="BH250" s="78"/>
      <c r="BI250" s="78"/>
      <c r="BJ250" s="78"/>
      <c r="BK250" s="78"/>
      <c r="BL250" s="78"/>
      <c r="BM250" s="78"/>
      <c r="BN250" s="78"/>
      <c r="BO250" s="79"/>
    </row>
    <row r="251" spans="1:67" ht="34.5" customHeight="1" x14ac:dyDescent="0.2">
      <c r="A251" s="45">
        <f t="shared" si="0"/>
        <v>240</v>
      </c>
      <c r="B251" s="205"/>
      <c r="C251" s="79"/>
      <c r="D251" s="242"/>
      <c r="E251" s="78"/>
      <c r="F251" s="78"/>
      <c r="G251" s="78"/>
      <c r="H251" s="79"/>
      <c r="I251" s="238"/>
      <c r="J251" s="78"/>
      <c r="K251" s="78"/>
      <c r="L251" s="78"/>
      <c r="M251" s="78"/>
      <c r="N251" s="78"/>
      <c r="O251" s="78"/>
      <c r="P251" s="79"/>
      <c r="Q251" s="239"/>
      <c r="R251" s="78"/>
      <c r="S251" s="78"/>
      <c r="T251" s="78"/>
      <c r="U251" s="78"/>
      <c r="V251" s="78"/>
      <c r="W251" s="78"/>
      <c r="X251" s="79"/>
      <c r="Y251" s="243"/>
      <c r="Z251" s="79"/>
      <c r="AA251" s="239"/>
      <c r="AB251" s="78"/>
      <c r="AC251" s="78"/>
      <c r="AD251" s="79"/>
      <c r="AE251" s="238"/>
      <c r="AF251" s="78"/>
      <c r="AG251" s="79"/>
      <c r="AH251" s="238"/>
      <c r="AI251" s="78"/>
      <c r="AJ251" s="79"/>
      <c r="AK251" s="238"/>
      <c r="AL251" s="78"/>
      <c r="AM251" s="78"/>
      <c r="AN251" s="79"/>
      <c r="AO251" s="239"/>
      <c r="AP251" s="78"/>
      <c r="AQ251" s="78"/>
      <c r="AR251" s="78"/>
      <c r="AS251" s="78"/>
      <c r="AT251" s="78"/>
      <c r="AU251" s="78"/>
      <c r="AV251" s="79"/>
      <c r="AW251" s="240"/>
      <c r="AX251" s="78"/>
      <c r="AY251" s="79"/>
      <c r="AZ251" s="241"/>
      <c r="BA251" s="78"/>
      <c r="BB251" s="78"/>
      <c r="BC251" s="78"/>
      <c r="BD251" s="78"/>
      <c r="BE251" s="78"/>
      <c r="BF251" s="78"/>
      <c r="BG251" s="78"/>
      <c r="BH251" s="78"/>
      <c r="BI251" s="78"/>
      <c r="BJ251" s="78"/>
      <c r="BK251" s="78"/>
      <c r="BL251" s="78"/>
      <c r="BM251" s="78"/>
      <c r="BN251" s="78"/>
      <c r="BO251" s="79"/>
    </row>
    <row r="252" spans="1:67" ht="34.5" customHeight="1" x14ac:dyDescent="0.2">
      <c r="A252" s="14">
        <f t="shared" si="0"/>
        <v>241</v>
      </c>
      <c r="B252" s="205"/>
      <c r="C252" s="79"/>
      <c r="D252" s="242"/>
      <c r="E252" s="78"/>
      <c r="F252" s="78"/>
      <c r="G252" s="78"/>
      <c r="H252" s="79"/>
      <c r="I252" s="238"/>
      <c r="J252" s="78"/>
      <c r="K252" s="78"/>
      <c r="L252" s="78"/>
      <c r="M252" s="78"/>
      <c r="N252" s="78"/>
      <c r="O252" s="78"/>
      <c r="P252" s="79"/>
      <c r="Q252" s="239"/>
      <c r="R252" s="78"/>
      <c r="S252" s="78"/>
      <c r="T252" s="78"/>
      <c r="U252" s="78"/>
      <c r="V252" s="78"/>
      <c r="W252" s="78"/>
      <c r="X252" s="79"/>
      <c r="Y252" s="243"/>
      <c r="Z252" s="79"/>
      <c r="AA252" s="239"/>
      <c r="AB252" s="78"/>
      <c r="AC252" s="78"/>
      <c r="AD252" s="79"/>
      <c r="AE252" s="238"/>
      <c r="AF252" s="78"/>
      <c r="AG252" s="79"/>
      <c r="AH252" s="238"/>
      <c r="AI252" s="78"/>
      <c r="AJ252" s="79"/>
      <c r="AK252" s="238"/>
      <c r="AL252" s="78"/>
      <c r="AM252" s="78"/>
      <c r="AN252" s="79"/>
      <c r="AO252" s="239"/>
      <c r="AP252" s="78"/>
      <c r="AQ252" s="78"/>
      <c r="AR252" s="78"/>
      <c r="AS252" s="78"/>
      <c r="AT252" s="78"/>
      <c r="AU252" s="78"/>
      <c r="AV252" s="79"/>
      <c r="AW252" s="240"/>
      <c r="AX252" s="78"/>
      <c r="AY252" s="79"/>
      <c r="AZ252" s="241"/>
      <c r="BA252" s="78"/>
      <c r="BB252" s="78"/>
      <c r="BC252" s="78"/>
      <c r="BD252" s="78"/>
      <c r="BE252" s="78"/>
      <c r="BF252" s="78"/>
      <c r="BG252" s="78"/>
      <c r="BH252" s="78"/>
      <c r="BI252" s="78"/>
      <c r="BJ252" s="78"/>
      <c r="BK252" s="78"/>
      <c r="BL252" s="78"/>
      <c r="BM252" s="78"/>
      <c r="BN252" s="78"/>
      <c r="BO252" s="79"/>
    </row>
    <row r="253" spans="1:67" ht="34.5" customHeight="1" x14ac:dyDescent="0.2">
      <c r="A253" s="45">
        <f t="shared" si="0"/>
        <v>242</v>
      </c>
      <c r="B253" s="205"/>
      <c r="C253" s="79"/>
      <c r="D253" s="242"/>
      <c r="E253" s="78"/>
      <c r="F253" s="78"/>
      <c r="G253" s="78"/>
      <c r="H253" s="79"/>
      <c r="I253" s="238"/>
      <c r="J253" s="78"/>
      <c r="K253" s="78"/>
      <c r="L253" s="78"/>
      <c r="M253" s="78"/>
      <c r="N253" s="78"/>
      <c r="O253" s="78"/>
      <c r="P253" s="79"/>
      <c r="Q253" s="239"/>
      <c r="R253" s="78"/>
      <c r="S253" s="78"/>
      <c r="T253" s="78"/>
      <c r="U253" s="78"/>
      <c r="V253" s="78"/>
      <c r="W253" s="78"/>
      <c r="X253" s="79"/>
      <c r="Y253" s="243"/>
      <c r="Z253" s="79"/>
      <c r="AA253" s="239"/>
      <c r="AB253" s="78"/>
      <c r="AC253" s="78"/>
      <c r="AD253" s="79"/>
      <c r="AE253" s="238"/>
      <c r="AF253" s="78"/>
      <c r="AG253" s="79"/>
      <c r="AH253" s="238"/>
      <c r="AI253" s="78"/>
      <c r="AJ253" s="79"/>
      <c r="AK253" s="238"/>
      <c r="AL253" s="78"/>
      <c r="AM253" s="78"/>
      <c r="AN253" s="79"/>
      <c r="AO253" s="239"/>
      <c r="AP253" s="78"/>
      <c r="AQ253" s="78"/>
      <c r="AR253" s="78"/>
      <c r="AS253" s="78"/>
      <c r="AT253" s="78"/>
      <c r="AU253" s="78"/>
      <c r="AV253" s="79"/>
      <c r="AW253" s="240"/>
      <c r="AX253" s="78"/>
      <c r="AY253" s="79"/>
      <c r="AZ253" s="241"/>
      <c r="BA253" s="78"/>
      <c r="BB253" s="78"/>
      <c r="BC253" s="78"/>
      <c r="BD253" s="78"/>
      <c r="BE253" s="78"/>
      <c r="BF253" s="78"/>
      <c r="BG253" s="78"/>
      <c r="BH253" s="78"/>
      <c r="BI253" s="78"/>
      <c r="BJ253" s="78"/>
      <c r="BK253" s="78"/>
      <c r="BL253" s="78"/>
      <c r="BM253" s="78"/>
      <c r="BN253" s="78"/>
      <c r="BO253" s="79"/>
    </row>
    <row r="254" spans="1:67" ht="34.5" customHeight="1" x14ac:dyDescent="0.2">
      <c r="A254" s="45">
        <f t="shared" si="0"/>
        <v>243</v>
      </c>
      <c r="B254" s="205"/>
      <c r="C254" s="79"/>
      <c r="D254" s="242"/>
      <c r="E254" s="78"/>
      <c r="F254" s="78"/>
      <c r="G254" s="78"/>
      <c r="H254" s="79"/>
      <c r="I254" s="238"/>
      <c r="J254" s="78"/>
      <c r="K254" s="78"/>
      <c r="L254" s="78"/>
      <c r="M254" s="78"/>
      <c r="N254" s="78"/>
      <c r="O254" s="78"/>
      <c r="P254" s="79"/>
      <c r="Q254" s="239"/>
      <c r="R254" s="78"/>
      <c r="S254" s="78"/>
      <c r="T254" s="78"/>
      <c r="U254" s="78"/>
      <c r="V254" s="78"/>
      <c r="W254" s="78"/>
      <c r="X254" s="79"/>
      <c r="Y254" s="243"/>
      <c r="Z254" s="79"/>
      <c r="AA254" s="239"/>
      <c r="AB254" s="78"/>
      <c r="AC254" s="78"/>
      <c r="AD254" s="79"/>
      <c r="AE254" s="238"/>
      <c r="AF254" s="78"/>
      <c r="AG254" s="79"/>
      <c r="AH254" s="238"/>
      <c r="AI254" s="78"/>
      <c r="AJ254" s="79"/>
      <c r="AK254" s="238"/>
      <c r="AL254" s="78"/>
      <c r="AM254" s="78"/>
      <c r="AN254" s="79"/>
      <c r="AO254" s="239"/>
      <c r="AP254" s="78"/>
      <c r="AQ254" s="78"/>
      <c r="AR254" s="78"/>
      <c r="AS254" s="78"/>
      <c r="AT254" s="78"/>
      <c r="AU254" s="78"/>
      <c r="AV254" s="79"/>
      <c r="AW254" s="240"/>
      <c r="AX254" s="78"/>
      <c r="AY254" s="79"/>
      <c r="AZ254" s="241"/>
      <c r="BA254" s="78"/>
      <c r="BB254" s="78"/>
      <c r="BC254" s="78"/>
      <c r="BD254" s="78"/>
      <c r="BE254" s="78"/>
      <c r="BF254" s="78"/>
      <c r="BG254" s="78"/>
      <c r="BH254" s="78"/>
      <c r="BI254" s="78"/>
      <c r="BJ254" s="78"/>
      <c r="BK254" s="78"/>
      <c r="BL254" s="78"/>
      <c r="BM254" s="78"/>
      <c r="BN254" s="78"/>
      <c r="BO254" s="79"/>
    </row>
    <row r="255" spans="1:67" ht="34.5" customHeight="1" x14ac:dyDescent="0.2">
      <c r="A255" s="45">
        <f t="shared" si="0"/>
        <v>244</v>
      </c>
      <c r="B255" s="205"/>
      <c r="C255" s="79"/>
      <c r="D255" s="242"/>
      <c r="E255" s="78"/>
      <c r="F255" s="78"/>
      <c r="G255" s="78"/>
      <c r="H255" s="79"/>
      <c r="I255" s="238"/>
      <c r="J255" s="78"/>
      <c r="K255" s="78"/>
      <c r="L255" s="78"/>
      <c r="M255" s="78"/>
      <c r="N255" s="78"/>
      <c r="O255" s="78"/>
      <c r="P255" s="79"/>
      <c r="Q255" s="239"/>
      <c r="R255" s="78"/>
      <c r="S255" s="78"/>
      <c r="T255" s="78"/>
      <c r="U255" s="78"/>
      <c r="V255" s="78"/>
      <c r="W255" s="78"/>
      <c r="X255" s="79"/>
      <c r="Y255" s="243"/>
      <c r="Z255" s="79"/>
      <c r="AA255" s="239"/>
      <c r="AB255" s="78"/>
      <c r="AC255" s="78"/>
      <c r="AD255" s="79"/>
      <c r="AE255" s="238"/>
      <c r="AF255" s="78"/>
      <c r="AG255" s="79"/>
      <c r="AH255" s="238"/>
      <c r="AI255" s="78"/>
      <c r="AJ255" s="79"/>
      <c r="AK255" s="238"/>
      <c r="AL255" s="78"/>
      <c r="AM255" s="78"/>
      <c r="AN255" s="79"/>
      <c r="AO255" s="239"/>
      <c r="AP255" s="78"/>
      <c r="AQ255" s="78"/>
      <c r="AR255" s="78"/>
      <c r="AS255" s="78"/>
      <c r="AT255" s="78"/>
      <c r="AU255" s="78"/>
      <c r="AV255" s="79"/>
      <c r="AW255" s="240"/>
      <c r="AX255" s="78"/>
      <c r="AY255" s="79"/>
      <c r="AZ255" s="241"/>
      <c r="BA255" s="78"/>
      <c r="BB255" s="78"/>
      <c r="BC255" s="78"/>
      <c r="BD255" s="78"/>
      <c r="BE255" s="78"/>
      <c r="BF255" s="78"/>
      <c r="BG255" s="78"/>
      <c r="BH255" s="78"/>
      <c r="BI255" s="78"/>
      <c r="BJ255" s="78"/>
      <c r="BK255" s="78"/>
      <c r="BL255" s="78"/>
      <c r="BM255" s="78"/>
      <c r="BN255" s="78"/>
      <c r="BO255" s="79"/>
    </row>
    <row r="256" spans="1:67" ht="34.5" customHeight="1" x14ac:dyDescent="0.2">
      <c r="A256" s="45">
        <f t="shared" si="0"/>
        <v>245</v>
      </c>
      <c r="B256" s="205"/>
      <c r="C256" s="79"/>
      <c r="D256" s="242"/>
      <c r="E256" s="78"/>
      <c r="F256" s="78"/>
      <c r="G256" s="78"/>
      <c r="H256" s="79"/>
      <c r="I256" s="238"/>
      <c r="J256" s="78"/>
      <c r="K256" s="78"/>
      <c r="L256" s="78"/>
      <c r="M256" s="78"/>
      <c r="N256" s="78"/>
      <c r="O256" s="78"/>
      <c r="P256" s="79"/>
      <c r="Q256" s="239"/>
      <c r="R256" s="78"/>
      <c r="S256" s="78"/>
      <c r="T256" s="78"/>
      <c r="U256" s="78"/>
      <c r="V256" s="78"/>
      <c r="W256" s="78"/>
      <c r="X256" s="79"/>
      <c r="Y256" s="243"/>
      <c r="Z256" s="79"/>
      <c r="AA256" s="239"/>
      <c r="AB256" s="78"/>
      <c r="AC256" s="78"/>
      <c r="AD256" s="79"/>
      <c r="AE256" s="238"/>
      <c r="AF256" s="78"/>
      <c r="AG256" s="79"/>
      <c r="AH256" s="238"/>
      <c r="AI256" s="78"/>
      <c r="AJ256" s="79"/>
      <c r="AK256" s="238"/>
      <c r="AL256" s="78"/>
      <c r="AM256" s="78"/>
      <c r="AN256" s="79"/>
      <c r="AO256" s="239"/>
      <c r="AP256" s="78"/>
      <c r="AQ256" s="78"/>
      <c r="AR256" s="78"/>
      <c r="AS256" s="78"/>
      <c r="AT256" s="78"/>
      <c r="AU256" s="78"/>
      <c r="AV256" s="79"/>
      <c r="AW256" s="240"/>
      <c r="AX256" s="78"/>
      <c r="AY256" s="79"/>
      <c r="AZ256" s="241"/>
      <c r="BA256" s="78"/>
      <c r="BB256" s="78"/>
      <c r="BC256" s="78"/>
      <c r="BD256" s="78"/>
      <c r="BE256" s="78"/>
      <c r="BF256" s="78"/>
      <c r="BG256" s="78"/>
      <c r="BH256" s="78"/>
      <c r="BI256" s="78"/>
      <c r="BJ256" s="78"/>
      <c r="BK256" s="78"/>
      <c r="BL256" s="78"/>
      <c r="BM256" s="78"/>
      <c r="BN256" s="78"/>
      <c r="BO256" s="79"/>
    </row>
    <row r="257" spans="1:67" ht="34.5" customHeight="1" x14ac:dyDescent="0.2">
      <c r="A257" s="45">
        <f t="shared" si="0"/>
        <v>246</v>
      </c>
      <c r="B257" s="205"/>
      <c r="C257" s="79"/>
      <c r="D257" s="242"/>
      <c r="E257" s="78"/>
      <c r="F257" s="78"/>
      <c r="G257" s="78"/>
      <c r="H257" s="79"/>
      <c r="I257" s="238"/>
      <c r="J257" s="78"/>
      <c r="K257" s="78"/>
      <c r="L257" s="78"/>
      <c r="M257" s="78"/>
      <c r="N257" s="78"/>
      <c r="O257" s="78"/>
      <c r="P257" s="79"/>
      <c r="Q257" s="239"/>
      <c r="R257" s="78"/>
      <c r="S257" s="78"/>
      <c r="T257" s="78"/>
      <c r="U257" s="78"/>
      <c r="V257" s="78"/>
      <c r="W257" s="78"/>
      <c r="X257" s="79"/>
      <c r="Y257" s="243"/>
      <c r="Z257" s="79"/>
      <c r="AA257" s="239"/>
      <c r="AB257" s="78"/>
      <c r="AC257" s="78"/>
      <c r="AD257" s="79"/>
      <c r="AE257" s="238"/>
      <c r="AF257" s="78"/>
      <c r="AG257" s="79"/>
      <c r="AH257" s="238"/>
      <c r="AI257" s="78"/>
      <c r="AJ257" s="79"/>
      <c r="AK257" s="238"/>
      <c r="AL257" s="78"/>
      <c r="AM257" s="78"/>
      <c r="AN257" s="79"/>
      <c r="AO257" s="239"/>
      <c r="AP257" s="78"/>
      <c r="AQ257" s="78"/>
      <c r="AR257" s="78"/>
      <c r="AS257" s="78"/>
      <c r="AT257" s="78"/>
      <c r="AU257" s="78"/>
      <c r="AV257" s="79"/>
      <c r="AW257" s="240"/>
      <c r="AX257" s="78"/>
      <c r="AY257" s="79"/>
      <c r="AZ257" s="241"/>
      <c r="BA257" s="78"/>
      <c r="BB257" s="78"/>
      <c r="BC257" s="78"/>
      <c r="BD257" s="78"/>
      <c r="BE257" s="78"/>
      <c r="BF257" s="78"/>
      <c r="BG257" s="78"/>
      <c r="BH257" s="78"/>
      <c r="BI257" s="78"/>
      <c r="BJ257" s="78"/>
      <c r="BK257" s="78"/>
      <c r="BL257" s="78"/>
      <c r="BM257" s="78"/>
      <c r="BN257" s="78"/>
      <c r="BO257" s="79"/>
    </row>
    <row r="258" spans="1:67" ht="34.5" customHeight="1" x14ac:dyDescent="0.2">
      <c r="A258" s="45">
        <f t="shared" si="0"/>
        <v>247</v>
      </c>
      <c r="B258" s="205"/>
      <c r="C258" s="79"/>
      <c r="D258" s="242"/>
      <c r="E258" s="78"/>
      <c r="F258" s="78"/>
      <c r="G258" s="78"/>
      <c r="H258" s="79"/>
      <c r="I258" s="238"/>
      <c r="J258" s="78"/>
      <c r="K258" s="78"/>
      <c r="L258" s="78"/>
      <c r="M258" s="78"/>
      <c r="N258" s="78"/>
      <c r="O258" s="78"/>
      <c r="P258" s="79"/>
      <c r="Q258" s="239"/>
      <c r="R258" s="78"/>
      <c r="S258" s="78"/>
      <c r="T258" s="78"/>
      <c r="U258" s="78"/>
      <c r="V258" s="78"/>
      <c r="W258" s="78"/>
      <c r="X258" s="79"/>
      <c r="Y258" s="243"/>
      <c r="Z258" s="79"/>
      <c r="AA258" s="239"/>
      <c r="AB258" s="78"/>
      <c r="AC258" s="78"/>
      <c r="AD258" s="79"/>
      <c r="AE258" s="238"/>
      <c r="AF258" s="78"/>
      <c r="AG258" s="79"/>
      <c r="AH258" s="238"/>
      <c r="AI258" s="78"/>
      <c r="AJ258" s="79"/>
      <c r="AK258" s="238"/>
      <c r="AL258" s="78"/>
      <c r="AM258" s="78"/>
      <c r="AN258" s="79"/>
      <c r="AO258" s="239"/>
      <c r="AP258" s="78"/>
      <c r="AQ258" s="78"/>
      <c r="AR258" s="78"/>
      <c r="AS258" s="78"/>
      <c r="AT258" s="78"/>
      <c r="AU258" s="78"/>
      <c r="AV258" s="79"/>
      <c r="AW258" s="240"/>
      <c r="AX258" s="78"/>
      <c r="AY258" s="79"/>
      <c r="AZ258" s="241"/>
      <c r="BA258" s="78"/>
      <c r="BB258" s="78"/>
      <c r="BC258" s="78"/>
      <c r="BD258" s="78"/>
      <c r="BE258" s="78"/>
      <c r="BF258" s="78"/>
      <c r="BG258" s="78"/>
      <c r="BH258" s="78"/>
      <c r="BI258" s="78"/>
      <c r="BJ258" s="78"/>
      <c r="BK258" s="78"/>
      <c r="BL258" s="78"/>
      <c r="BM258" s="78"/>
      <c r="BN258" s="78"/>
      <c r="BO258" s="79"/>
    </row>
    <row r="259" spans="1:67" ht="34.5" customHeight="1" x14ac:dyDescent="0.2">
      <c r="A259" s="45">
        <f t="shared" si="0"/>
        <v>248</v>
      </c>
      <c r="B259" s="205"/>
      <c r="C259" s="79"/>
      <c r="D259" s="242"/>
      <c r="E259" s="78"/>
      <c r="F259" s="78"/>
      <c r="G259" s="78"/>
      <c r="H259" s="79"/>
      <c r="I259" s="238"/>
      <c r="J259" s="78"/>
      <c r="K259" s="78"/>
      <c r="L259" s="78"/>
      <c r="M259" s="78"/>
      <c r="N259" s="78"/>
      <c r="O259" s="78"/>
      <c r="P259" s="79"/>
      <c r="Q259" s="239"/>
      <c r="R259" s="78"/>
      <c r="S259" s="78"/>
      <c r="T259" s="78"/>
      <c r="U259" s="78"/>
      <c r="V259" s="78"/>
      <c r="W259" s="78"/>
      <c r="X259" s="79"/>
      <c r="Y259" s="243"/>
      <c r="Z259" s="79"/>
      <c r="AA259" s="239"/>
      <c r="AB259" s="78"/>
      <c r="AC259" s="78"/>
      <c r="AD259" s="79"/>
      <c r="AE259" s="238"/>
      <c r="AF259" s="78"/>
      <c r="AG259" s="79"/>
      <c r="AH259" s="238"/>
      <c r="AI259" s="78"/>
      <c r="AJ259" s="79"/>
      <c r="AK259" s="238"/>
      <c r="AL259" s="78"/>
      <c r="AM259" s="78"/>
      <c r="AN259" s="79"/>
      <c r="AO259" s="239"/>
      <c r="AP259" s="78"/>
      <c r="AQ259" s="78"/>
      <c r="AR259" s="78"/>
      <c r="AS259" s="78"/>
      <c r="AT259" s="78"/>
      <c r="AU259" s="78"/>
      <c r="AV259" s="79"/>
      <c r="AW259" s="240"/>
      <c r="AX259" s="78"/>
      <c r="AY259" s="79"/>
      <c r="AZ259" s="241"/>
      <c r="BA259" s="78"/>
      <c r="BB259" s="78"/>
      <c r="BC259" s="78"/>
      <c r="BD259" s="78"/>
      <c r="BE259" s="78"/>
      <c r="BF259" s="78"/>
      <c r="BG259" s="78"/>
      <c r="BH259" s="78"/>
      <c r="BI259" s="78"/>
      <c r="BJ259" s="78"/>
      <c r="BK259" s="78"/>
      <c r="BL259" s="78"/>
      <c r="BM259" s="78"/>
      <c r="BN259" s="78"/>
      <c r="BO259" s="79"/>
    </row>
    <row r="260" spans="1:67" ht="34.5" customHeight="1" x14ac:dyDescent="0.2">
      <c r="A260" s="45">
        <f t="shared" si="0"/>
        <v>249</v>
      </c>
      <c r="B260" s="205"/>
      <c r="C260" s="79"/>
      <c r="D260" s="242"/>
      <c r="E260" s="78"/>
      <c r="F260" s="78"/>
      <c r="G260" s="78"/>
      <c r="H260" s="79"/>
      <c r="I260" s="238"/>
      <c r="J260" s="78"/>
      <c r="K260" s="78"/>
      <c r="L260" s="78"/>
      <c r="M260" s="78"/>
      <c r="N260" s="78"/>
      <c r="O260" s="78"/>
      <c r="P260" s="79"/>
      <c r="Q260" s="239"/>
      <c r="R260" s="78"/>
      <c r="S260" s="78"/>
      <c r="T260" s="78"/>
      <c r="U260" s="78"/>
      <c r="V260" s="78"/>
      <c r="W260" s="78"/>
      <c r="X260" s="79"/>
      <c r="Y260" s="243"/>
      <c r="Z260" s="79"/>
      <c r="AA260" s="239"/>
      <c r="AB260" s="78"/>
      <c r="AC260" s="78"/>
      <c r="AD260" s="79"/>
      <c r="AE260" s="238"/>
      <c r="AF260" s="78"/>
      <c r="AG260" s="79"/>
      <c r="AH260" s="238"/>
      <c r="AI260" s="78"/>
      <c r="AJ260" s="79"/>
      <c r="AK260" s="238"/>
      <c r="AL260" s="78"/>
      <c r="AM260" s="78"/>
      <c r="AN260" s="79"/>
      <c r="AO260" s="239"/>
      <c r="AP260" s="78"/>
      <c r="AQ260" s="78"/>
      <c r="AR260" s="78"/>
      <c r="AS260" s="78"/>
      <c r="AT260" s="78"/>
      <c r="AU260" s="78"/>
      <c r="AV260" s="79"/>
      <c r="AW260" s="240"/>
      <c r="AX260" s="78"/>
      <c r="AY260" s="79"/>
      <c r="AZ260" s="241"/>
      <c r="BA260" s="78"/>
      <c r="BB260" s="78"/>
      <c r="BC260" s="78"/>
      <c r="BD260" s="78"/>
      <c r="BE260" s="78"/>
      <c r="BF260" s="78"/>
      <c r="BG260" s="78"/>
      <c r="BH260" s="78"/>
      <c r="BI260" s="78"/>
      <c r="BJ260" s="78"/>
      <c r="BK260" s="78"/>
      <c r="BL260" s="78"/>
      <c r="BM260" s="78"/>
      <c r="BN260" s="78"/>
      <c r="BO260" s="79"/>
    </row>
    <row r="261" spans="1:67" ht="34.5" customHeight="1" x14ac:dyDescent="0.2">
      <c r="A261" s="45">
        <f t="shared" si="0"/>
        <v>250</v>
      </c>
      <c r="B261" s="205"/>
      <c r="C261" s="79"/>
      <c r="D261" s="242"/>
      <c r="E261" s="78"/>
      <c r="F261" s="78"/>
      <c r="G261" s="78"/>
      <c r="H261" s="79"/>
      <c r="I261" s="238"/>
      <c r="J261" s="78"/>
      <c r="K261" s="78"/>
      <c r="L261" s="78"/>
      <c r="M261" s="78"/>
      <c r="N261" s="78"/>
      <c r="O261" s="78"/>
      <c r="P261" s="79"/>
      <c r="Q261" s="239"/>
      <c r="R261" s="78"/>
      <c r="S261" s="78"/>
      <c r="T261" s="78"/>
      <c r="U261" s="78"/>
      <c r="V261" s="78"/>
      <c r="W261" s="78"/>
      <c r="X261" s="79"/>
      <c r="Y261" s="243"/>
      <c r="Z261" s="79"/>
      <c r="AA261" s="239"/>
      <c r="AB261" s="78"/>
      <c r="AC261" s="78"/>
      <c r="AD261" s="79"/>
      <c r="AE261" s="238"/>
      <c r="AF261" s="78"/>
      <c r="AG261" s="79"/>
      <c r="AH261" s="238"/>
      <c r="AI261" s="78"/>
      <c r="AJ261" s="79"/>
      <c r="AK261" s="238"/>
      <c r="AL261" s="78"/>
      <c r="AM261" s="78"/>
      <c r="AN261" s="79"/>
      <c r="AO261" s="239"/>
      <c r="AP261" s="78"/>
      <c r="AQ261" s="78"/>
      <c r="AR261" s="78"/>
      <c r="AS261" s="78"/>
      <c r="AT261" s="78"/>
      <c r="AU261" s="78"/>
      <c r="AV261" s="79"/>
      <c r="AW261" s="240"/>
      <c r="AX261" s="78"/>
      <c r="AY261" s="79"/>
      <c r="AZ261" s="241"/>
      <c r="BA261" s="78"/>
      <c r="BB261" s="78"/>
      <c r="BC261" s="78"/>
      <c r="BD261" s="78"/>
      <c r="BE261" s="78"/>
      <c r="BF261" s="78"/>
      <c r="BG261" s="78"/>
      <c r="BH261" s="78"/>
      <c r="BI261" s="78"/>
      <c r="BJ261" s="78"/>
      <c r="BK261" s="78"/>
      <c r="BL261" s="78"/>
      <c r="BM261" s="78"/>
      <c r="BN261" s="78"/>
      <c r="BO261" s="79"/>
    </row>
    <row r="262" spans="1:67" ht="34.5" customHeight="1" x14ac:dyDescent="0.2">
      <c r="A262" s="14">
        <f t="shared" si="0"/>
        <v>251</v>
      </c>
      <c r="B262" s="205"/>
      <c r="C262" s="79"/>
      <c r="D262" s="242"/>
      <c r="E262" s="78"/>
      <c r="F262" s="78"/>
      <c r="G262" s="78"/>
      <c r="H262" s="79"/>
      <c r="I262" s="238"/>
      <c r="J262" s="78"/>
      <c r="K262" s="78"/>
      <c r="L262" s="78"/>
      <c r="M262" s="78"/>
      <c r="N262" s="78"/>
      <c r="O262" s="78"/>
      <c r="P262" s="79"/>
      <c r="Q262" s="239"/>
      <c r="R262" s="78"/>
      <c r="S262" s="78"/>
      <c r="T262" s="78"/>
      <c r="U262" s="78"/>
      <c r="V262" s="78"/>
      <c r="W262" s="78"/>
      <c r="X262" s="79"/>
      <c r="Y262" s="243"/>
      <c r="Z262" s="79"/>
      <c r="AA262" s="239"/>
      <c r="AB262" s="78"/>
      <c r="AC262" s="78"/>
      <c r="AD262" s="79"/>
      <c r="AE262" s="238"/>
      <c r="AF262" s="78"/>
      <c r="AG262" s="79"/>
      <c r="AH262" s="238"/>
      <c r="AI262" s="78"/>
      <c r="AJ262" s="79"/>
      <c r="AK262" s="238"/>
      <c r="AL262" s="78"/>
      <c r="AM262" s="78"/>
      <c r="AN262" s="79"/>
      <c r="AO262" s="239"/>
      <c r="AP262" s="78"/>
      <c r="AQ262" s="78"/>
      <c r="AR262" s="78"/>
      <c r="AS262" s="78"/>
      <c r="AT262" s="78"/>
      <c r="AU262" s="78"/>
      <c r="AV262" s="79"/>
      <c r="AW262" s="240"/>
      <c r="AX262" s="78"/>
      <c r="AY262" s="79"/>
      <c r="AZ262" s="241"/>
      <c r="BA262" s="78"/>
      <c r="BB262" s="78"/>
      <c r="BC262" s="78"/>
      <c r="BD262" s="78"/>
      <c r="BE262" s="78"/>
      <c r="BF262" s="78"/>
      <c r="BG262" s="78"/>
      <c r="BH262" s="78"/>
      <c r="BI262" s="78"/>
      <c r="BJ262" s="78"/>
      <c r="BK262" s="78"/>
      <c r="BL262" s="78"/>
      <c r="BM262" s="78"/>
      <c r="BN262" s="78"/>
      <c r="BO262" s="79"/>
    </row>
    <row r="263" spans="1:67" ht="34.5" customHeight="1" x14ac:dyDescent="0.2">
      <c r="A263" s="45">
        <f t="shared" si="0"/>
        <v>252</v>
      </c>
      <c r="B263" s="205"/>
      <c r="C263" s="79"/>
      <c r="D263" s="242"/>
      <c r="E263" s="78"/>
      <c r="F263" s="78"/>
      <c r="G263" s="78"/>
      <c r="H263" s="79"/>
      <c r="I263" s="238"/>
      <c r="J263" s="78"/>
      <c r="K263" s="78"/>
      <c r="L263" s="78"/>
      <c r="M263" s="78"/>
      <c r="N263" s="78"/>
      <c r="O263" s="78"/>
      <c r="P263" s="79"/>
      <c r="Q263" s="239"/>
      <c r="R263" s="78"/>
      <c r="S263" s="78"/>
      <c r="T263" s="78"/>
      <c r="U263" s="78"/>
      <c r="V263" s="78"/>
      <c r="W263" s="78"/>
      <c r="X263" s="79"/>
      <c r="Y263" s="243"/>
      <c r="Z263" s="79"/>
      <c r="AA263" s="239"/>
      <c r="AB263" s="78"/>
      <c r="AC263" s="78"/>
      <c r="AD263" s="79"/>
      <c r="AE263" s="238"/>
      <c r="AF263" s="78"/>
      <c r="AG263" s="79"/>
      <c r="AH263" s="238"/>
      <c r="AI263" s="78"/>
      <c r="AJ263" s="79"/>
      <c r="AK263" s="238"/>
      <c r="AL263" s="78"/>
      <c r="AM263" s="78"/>
      <c r="AN263" s="79"/>
      <c r="AO263" s="239"/>
      <c r="AP263" s="78"/>
      <c r="AQ263" s="78"/>
      <c r="AR263" s="78"/>
      <c r="AS263" s="78"/>
      <c r="AT263" s="78"/>
      <c r="AU263" s="78"/>
      <c r="AV263" s="79"/>
      <c r="AW263" s="240"/>
      <c r="AX263" s="78"/>
      <c r="AY263" s="79"/>
      <c r="AZ263" s="241"/>
      <c r="BA263" s="78"/>
      <c r="BB263" s="78"/>
      <c r="BC263" s="78"/>
      <c r="BD263" s="78"/>
      <c r="BE263" s="78"/>
      <c r="BF263" s="78"/>
      <c r="BG263" s="78"/>
      <c r="BH263" s="78"/>
      <c r="BI263" s="78"/>
      <c r="BJ263" s="78"/>
      <c r="BK263" s="78"/>
      <c r="BL263" s="78"/>
      <c r="BM263" s="78"/>
      <c r="BN263" s="78"/>
      <c r="BO263" s="79"/>
    </row>
    <row r="264" spans="1:67" ht="34.5" customHeight="1" x14ac:dyDescent="0.2">
      <c r="A264" s="45">
        <f t="shared" si="0"/>
        <v>253</v>
      </c>
      <c r="B264" s="205"/>
      <c r="C264" s="79"/>
      <c r="D264" s="242"/>
      <c r="E264" s="78"/>
      <c r="F264" s="78"/>
      <c r="G264" s="78"/>
      <c r="H264" s="79"/>
      <c r="I264" s="238"/>
      <c r="J264" s="78"/>
      <c r="K264" s="78"/>
      <c r="L264" s="78"/>
      <c r="M264" s="78"/>
      <c r="N264" s="78"/>
      <c r="O264" s="78"/>
      <c r="P264" s="79"/>
      <c r="Q264" s="239"/>
      <c r="R264" s="78"/>
      <c r="S264" s="78"/>
      <c r="T264" s="78"/>
      <c r="U264" s="78"/>
      <c r="V264" s="78"/>
      <c r="W264" s="78"/>
      <c r="X264" s="79"/>
      <c r="Y264" s="243"/>
      <c r="Z264" s="79"/>
      <c r="AA264" s="239"/>
      <c r="AB264" s="78"/>
      <c r="AC264" s="78"/>
      <c r="AD264" s="79"/>
      <c r="AE264" s="238"/>
      <c r="AF264" s="78"/>
      <c r="AG264" s="79"/>
      <c r="AH264" s="238"/>
      <c r="AI264" s="78"/>
      <c r="AJ264" s="79"/>
      <c r="AK264" s="238"/>
      <c r="AL264" s="78"/>
      <c r="AM264" s="78"/>
      <c r="AN264" s="79"/>
      <c r="AO264" s="239"/>
      <c r="AP264" s="78"/>
      <c r="AQ264" s="78"/>
      <c r="AR264" s="78"/>
      <c r="AS264" s="78"/>
      <c r="AT264" s="78"/>
      <c r="AU264" s="78"/>
      <c r="AV264" s="79"/>
      <c r="AW264" s="240"/>
      <c r="AX264" s="78"/>
      <c r="AY264" s="79"/>
      <c r="AZ264" s="241"/>
      <c r="BA264" s="78"/>
      <c r="BB264" s="78"/>
      <c r="BC264" s="78"/>
      <c r="BD264" s="78"/>
      <c r="BE264" s="78"/>
      <c r="BF264" s="78"/>
      <c r="BG264" s="78"/>
      <c r="BH264" s="78"/>
      <c r="BI264" s="78"/>
      <c r="BJ264" s="78"/>
      <c r="BK264" s="78"/>
      <c r="BL264" s="78"/>
      <c r="BM264" s="78"/>
      <c r="BN264" s="78"/>
      <c r="BO264" s="79"/>
    </row>
    <row r="265" spans="1:67" ht="34.5" customHeight="1" x14ac:dyDescent="0.2">
      <c r="A265" s="45">
        <f t="shared" si="0"/>
        <v>254</v>
      </c>
      <c r="B265" s="205"/>
      <c r="C265" s="79"/>
      <c r="D265" s="242"/>
      <c r="E265" s="78"/>
      <c r="F265" s="78"/>
      <c r="G265" s="78"/>
      <c r="H265" s="79"/>
      <c r="I265" s="238"/>
      <c r="J265" s="78"/>
      <c r="K265" s="78"/>
      <c r="L265" s="78"/>
      <c r="M265" s="78"/>
      <c r="N265" s="78"/>
      <c r="O265" s="78"/>
      <c r="P265" s="79"/>
      <c r="Q265" s="239"/>
      <c r="R265" s="78"/>
      <c r="S265" s="78"/>
      <c r="T265" s="78"/>
      <c r="U265" s="78"/>
      <c r="V265" s="78"/>
      <c r="W265" s="78"/>
      <c r="X265" s="79"/>
      <c r="Y265" s="243"/>
      <c r="Z265" s="79"/>
      <c r="AA265" s="239"/>
      <c r="AB265" s="78"/>
      <c r="AC265" s="78"/>
      <c r="AD265" s="79"/>
      <c r="AE265" s="238"/>
      <c r="AF265" s="78"/>
      <c r="AG265" s="79"/>
      <c r="AH265" s="238"/>
      <c r="AI265" s="78"/>
      <c r="AJ265" s="79"/>
      <c r="AK265" s="238"/>
      <c r="AL265" s="78"/>
      <c r="AM265" s="78"/>
      <c r="AN265" s="79"/>
      <c r="AO265" s="239"/>
      <c r="AP265" s="78"/>
      <c r="AQ265" s="78"/>
      <c r="AR265" s="78"/>
      <c r="AS265" s="78"/>
      <c r="AT265" s="78"/>
      <c r="AU265" s="78"/>
      <c r="AV265" s="79"/>
      <c r="AW265" s="240"/>
      <c r="AX265" s="78"/>
      <c r="AY265" s="79"/>
      <c r="AZ265" s="241"/>
      <c r="BA265" s="78"/>
      <c r="BB265" s="78"/>
      <c r="BC265" s="78"/>
      <c r="BD265" s="78"/>
      <c r="BE265" s="78"/>
      <c r="BF265" s="78"/>
      <c r="BG265" s="78"/>
      <c r="BH265" s="78"/>
      <c r="BI265" s="78"/>
      <c r="BJ265" s="78"/>
      <c r="BK265" s="78"/>
      <c r="BL265" s="78"/>
      <c r="BM265" s="78"/>
      <c r="BN265" s="78"/>
      <c r="BO265" s="79"/>
    </row>
    <row r="266" spans="1:67" ht="34.5" customHeight="1" x14ac:dyDescent="0.2">
      <c r="A266" s="45">
        <f t="shared" si="0"/>
        <v>255</v>
      </c>
      <c r="B266" s="205"/>
      <c r="C266" s="79"/>
      <c r="D266" s="242"/>
      <c r="E266" s="78"/>
      <c r="F266" s="78"/>
      <c r="G266" s="78"/>
      <c r="H266" s="79"/>
      <c r="I266" s="238"/>
      <c r="J266" s="78"/>
      <c r="K266" s="78"/>
      <c r="L266" s="78"/>
      <c r="M266" s="78"/>
      <c r="N266" s="78"/>
      <c r="O266" s="78"/>
      <c r="P266" s="79"/>
      <c r="Q266" s="239"/>
      <c r="R266" s="78"/>
      <c r="S266" s="78"/>
      <c r="T266" s="78"/>
      <c r="U266" s="78"/>
      <c r="V266" s="78"/>
      <c r="W266" s="78"/>
      <c r="X266" s="79"/>
      <c r="Y266" s="243"/>
      <c r="Z266" s="79"/>
      <c r="AA266" s="239"/>
      <c r="AB266" s="78"/>
      <c r="AC266" s="78"/>
      <c r="AD266" s="79"/>
      <c r="AE266" s="238"/>
      <c r="AF266" s="78"/>
      <c r="AG266" s="79"/>
      <c r="AH266" s="238"/>
      <c r="AI266" s="78"/>
      <c r="AJ266" s="79"/>
      <c r="AK266" s="238"/>
      <c r="AL266" s="78"/>
      <c r="AM266" s="78"/>
      <c r="AN266" s="79"/>
      <c r="AO266" s="239"/>
      <c r="AP266" s="78"/>
      <c r="AQ266" s="78"/>
      <c r="AR266" s="78"/>
      <c r="AS266" s="78"/>
      <c r="AT266" s="78"/>
      <c r="AU266" s="78"/>
      <c r="AV266" s="79"/>
      <c r="AW266" s="240"/>
      <c r="AX266" s="78"/>
      <c r="AY266" s="79"/>
      <c r="AZ266" s="241"/>
      <c r="BA266" s="78"/>
      <c r="BB266" s="78"/>
      <c r="BC266" s="78"/>
      <c r="BD266" s="78"/>
      <c r="BE266" s="78"/>
      <c r="BF266" s="78"/>
      <c r="BG266" s="78"/>
      <c r="BH266" s="78"/>
      <c r="BI266" s="78"/>
      <c r="BJ266" s="78"/>
      <c r="BK266" s="78"/>
      <c r="BL266" s="78"/>
      <c r="BM266" s="78"/>
      <c r="BN266" s="78"/>
      <c r="BO266" s="79"/>
    </row>
    <row r="267" spans="1:67" ht="34.5" customHeight="1" x14ac:dyDescent="0.2">
      <c r="A267" s="45">
        <f t="shared" si="0"/>
        <v>256</v>
      </c>
      <c r="B267" s="205"/>
      <c r="C267" s="79"/>
      <c r="D267" s="242"/>
      <c r="E267" s="78"/>
      <c r="F267" s="78"/>
      <c r="G267" s="78"/>
      <c r="H267" s="79"/>
      <c r="I267" s="238"/>
      <c r="J267" s="78"/>
      <c r="K267" s="78"/>
      <c r="L267" s="78"/>
      <c r="M267" s="78"/>
      <c r="N267" s="78"/>
      <c r="O267" s="78"/>
      <c r="P267" s="79"/>
      <c r="Q267" s="239"/>
      <c r="R267" s="78"/>
      <c r="S267" s="78"/>
      <c r="T267" s="78"/>
      <c r="U267" s="78"/>
      <c r="V267" s="78"/>
      <c r="W267" s="78"/>
      <c r="X267" s="79"/>
      <c r="Y267" s="243"/>
      <c r="Z267" s="79"/>
      <c r="AA267" s="239"/>
      <c r="AB267" s="78"/>
      <c r="AC267" s="78"/>
      <c r="AD267" s="79"/>
      <c r="AE267" s="238"/>
      <c r="AF267" s="78"/>
      <c r="AG267" s="79"/>
      <c r="AH267" s="238"/>
      <c r="AI267" s="78"/>
      <c r="AJ267" s="79"/>
      <c r="AK267" s="238"/>
      <c r="AL267" s="78"/>
      <c r="AM267" s="78"/>
      <c r="AN267" s="79"/>
      <c r="AO267" s="239"/>
      <c r="AP267" s="78"/>
      <c r="AQ267" s="78"/>
      <c r="AR267" s="78"/>
      <c r="AS267" s="78"/>
      <c r="AT267" s="78"/>
      <c r="AU267" s="78"/>
      <c r="AV267" s="79"/>
      <c r="AW267" s="240"/>
      <c r="AX267" s="78"/>
      <c r="AY267" s="79"/>
      <c r="AZ267" s="241"/>
      <c r="BA267" s="78"/>
      <c r="BB267" s="78"/>
      <c r="BC267" s="78"/>
      <c r="BD267" s="78"/>
      <c r="BE267" s="78"/>
      <c r="BF267" s="78"/>
      <c r="BG267" s="78"/>
      <c r="BH267" s="78"/>
      <c r="BI267" s="78"/>
      <c r="BJ267" s="78"/>
      <c r="BK267" s="78"/>
      <c r="BL267" s="78"/>
      <c r="BM267" s="78"/>
      <c r="BN267" s="78"/>
      <c r="BO267" s="79"/>
    </row>
    <row r="268" spans="1:67" ht="34.5" customHeight="1" x14ac:dyDescent="0.2">
      <c r="A268" s="45">
        <f t="shared" si="0"/>
        <v>257</v>
      </c>
      <c r="B268" s="205"/>
      <c r="C268" s="79"/>
      <c r="D268" s="242"/>
      <c r="E268" s="78"/>
      <c r="F268" s="78"/>
      <c r="G268" s="78"/>
      <c r="H268" s="79"/>
      <c r="I268" s="238"/>
      <c r="J268" s="78"/>
      <c r="K268" s="78"/>
      <c r="L268" s="78"/>
      <c r="M268" s="78"/>
      <c r="N268" s="78"/>
      <c r="O268" s="78"/>
      <c r="P268" s="79"/>
      <c r="Q268" s="239"/>
      <c r="R268" s="78"/>
      <c r="S268" s="78"/>
      <c r="T268" s="78"/>
      <c r="U268" s="78"/>
      <c r="V268" s="78"/>
      <c r="W268" s="78"/>
      <c r="X268" s="79"/>
      <c r="Y268" s="243"/>
      <c r="Z268" s="79"/>
      <c r="AA268" s="239"/>
      <c r="AB268" s="78"/>
      <c r="AC268" s="78"/>
      <c r="AD268" s="79"/>
      <c r="AE268" s="238"/>
      <c r="AF268" s="78"/>
      <c r="AG268" s="79"/>
      <c r="AH268" s="238"/>
      <c r="AI268" s="78"/>
      <c r="AJ268" s="79"/>
      <c r="AK268" s="238"/>
      <c r="AL268" s="78"/>
      <c r="AM268" s="78"/>
      <c r="AN268" s="79"/>
      <c r="AO268" s="239"/>
      <c r="AP268" s="78"/>
      <c r="AQ268" s="78"/>
      <c r="AR268" s="78"/>
      <c r="AS268" s="78"/>
      <c r="AT268" s="78"/>
      <c r="AU268" s="78"/>
      <c r="AV268" s="79"/>
      <c r="AW268" s="240"/>
      <c r="AX268" s="78"/>
      <c r="AY268" s="79"/>
      <c r="AZ268" s="241"/>
      <c r="BA268" s="78"/>
      <c r="BB268" s="78"/>
      <c r="BC268" s="78"/>
      <c r="BD268" s="78"/>
      <c r="BE268" s="78"/>
      <c r="BF268" s="78"/>
      <c r="BG268" s="78"/>
      <c r="BH268" s="78"/>
      <c r="BI268" s="78"/>
      <c r="BJ268" s="78"/>
      <c r="BK268" s="78"/>
      <c r="BL268" s="78"/>
      <c r="BM268" s="78"/>
      <c r="BN268" s="78"/>
      <c r="BO268" s="79"/>
    </row>
    <row r="269" spans="1:67" ht="34.5" customHeight="1" x14ac:dyDescent="0.2">
      <c r="A269" s="45">
        <f t="shared" si="0"/>
        <v>258</v>
      </c>
      <c r="B269" s="205"/>
      <c r="C269" s="79"/>
      <c r="D269" s="242"/>
      <c r="E269" s="78"/>
      <c r="F269" s="78"/>
      <c r="G269" s="78"/>
      <c r="H269" s="79"/>
      <c r="I269" s="238"/>
      <c r="J269" s="78"/>
      <c r="K269" s="78"/>
      <c r="L269" s="78"/>
      <c r="M269" s="78"/>
      <c r="N269" s="78"/>
      <c r="O269" s="78"/>
      <c r="P269" s="79"/>
      <c r="Q269" s="239"/>
      <c r="R269" s="78"/>
      <c r="S269" s="78"/>
      <c r="T269" s="78"/>
      <c r="U269" s="78"/>
      <c r="V269" s="78"/>
      <c r="W269" s="78"/>
      <c r="X269" s="79"/>
      <c r="Y269" s="243"/>
      <c r="Z269" s="79"/>
      <c r="AA269" s="239"/>
      <c r="AB269" s="78"/>
      <c r="AC269" s="78"/>
      <c r="AD269" s="79"/>
      <c r="AE269" s="238"/>
      <c r="AF269" s="78"/>
      <c r="AG269" s="79"/>
      <c r="AH269" s="238"/>
      <c r="AI269" s="78"/>
      <c r="AJ269" s="79"/>
      <c r="AK269" s="238"/>
      <c r="AL269" s="78"/>
      <c r="AM269" s="78"/>
      <c r="AN269" s="79"/>
      <c r="AO269" s="239"/>
      <c r="AP269" s="78"/>
      <c r="AQ269" s="78"/>
      <c r="AR269" s="78"/>
      <c r="AS269" s="78"/>
      <c r="AT269" s="78"/>
      <c r="AU269" s="78"/>
      <c r="AV269" s="79"/>
      <c r="AW269" s="240"/>
      <c r="AX269" s="78"/>
      <c r="AY269" s="79"/>
      <c r="AZ269" s="241"/>
      <c r="BA269" s="78"/>
      <c r="BB269" s="78"/>
      <c r="BC269" s="78"/>
      <c r="BD269" s="78"/>
      <c r="BE269" s="78"/>
      <c r="BF269" s="78"/>
      <c r="BG269" s="78"/>
      <c r="BH269" s="78"/>
      <c r="BI269" s="78"/>
      <c r="BJ269" s="78"/>
      <c r="BK269" s="78"/>
      <c r="BL269" s="78"/>
      <c r="BM269" s="78"/>
      <c r="BN269" s="78"/>
      <c r="BO269" s="79"/>
    </row>
    <row r="270" spans="1:67" ht="34.5" customHeight="1" x14ac:dyDescent="0.2">
      <c r="A270" s="45">
        <f t="shared" si="0"/>
        <v>259</v>
      </c>
      <c r="B270" s="205"/>
      <c r="C270" s="79"/>
      <c r="D270" s="242"/>
      <c r="E270" s="78"/>
      <c r="F270" s="78"/>
      <c r="G270" s="78"/>
      <c r="H270" s="79"/>
      <c r="I270" s="238"/>
      <c r="J270" s="78"/>
      <c r="K270" s="78"/>
      <c r="L270" s="78"/>
      <c r="M270" s="78"/>
      <c r="N270" s="78"/>
      <c r="O270" s="78"/>
      <c r="P270" s="79"/>
      <c r="Q270" s="239"/>
      <c r="R270" s="78"/>
      <c r="S270" s="78"/>
      <c r="T270" s="78"/>
      <c r="U270" s="78"/>
      <c r="V270" s="78"/>
      <c r="W270" s="78"/>
      <c r="X270" s="79"/>
      <c r="Y270" s="243"/>
      <c r="Z270" s="79"/>
      <c r="AA270" s="239"/>
      <c r="AB270" s="78"/>
      <c r="AC270" s="78"/>
      <c r="AD270" s="79"/>
      <c r="AE270" s="238"/>
      <c r="AF270" s="78"/>
      <c r="AG270" s="79"/>
      <c r="AH270" s="238"/>
      <c r="AI270" s="78"/>
      <c r="AJ270" s="79"/>
      <c r="AK270" s="238"/>
      <c r="AL270" s="78"/>
      <c r="AM270" s="78"/>
      <c r="AN270" s="79"/>
      <c r="AO270" s="239"/>
      <c r="AP270" s="78"/>
      <c r="AQ270" s="78"/>
      <c r="AR270" s="78"/>
      <c r="AS270" s="78"/>
      <c r="AT270" s="78"/>
      <c r="AU270" s="78"/>
      <c r="AV270" s="79"/>
      <c r="AW270" s="240"/>
      <c r="AX270" s="78"/>
      <c r="AY270" s="79"/>
      <c r="AZ270" s="241"/>
      <c r="BA270" s="78"/>
      <c r="BB270" s="78"/>
      <c r="BC270" s="78"/>
      <c r="BD270" s="78"/>
      <c r="BE270" s="78"/>
      <c r="BF270" s="78"/>
      <c r="BG270" s="78"/>
      <c r="BH270" s="78"/>
      <c r="BI270" s="78"/>
      <c r="BJ270" s="78"/>
      <c r="BK270" s="78"/>
      <c r="BL270" s="78"/>
      <c r="BM270" s="78"/>
      <c r="BN270" s="78"/>
      <c r="BO270" s="79"/>
    </row>
    <row r="271" spans="1:67" ht="34.5" customHeight="1" x14ac:dyDescent="0.2">
      <c r="A271" s="45">
        <f t="shared" si="0"/>
        <v>260</v>
      </c>
      <c r="B271" s="205"/>
      <c r="C271" s="79"/>
      <c r="D271" s="242"/>
      <c r="E271" s="78"/>
      <c r="F271" s="78"/>
      <c r="G271" s="78"/>
      <c r="H271" s="79"/>
      <c r="I271" s="238"/>
      <c r="J271" s="78"/>
      <c r="K271" s="78"/>
      <c r="L271" s="78"/>
      <c r="M271" s="78"/>
      <c r="N271" s="78"/>
      <c r="O271" s="78"/>
      <c r="P271" s="79"/>
      <c r="Q271" s="239"/>
      <c r="R271" s="78"/>
      <c r="S271" s="78"/>
      <c r="T271" s="78"/>
      <c r="U271" s="78"/>
      <c r="V271" s="78"/>
      <c r="W271" s="78"/>
      <c r="X271" s="79"/>
      <c r="Y271" s="243"/>
      <c r="Z271" s="79"/>
      <c r="AA271" s="239"/>
      <c r="AB271" s="78"/>
      <c r="AC271" s="78"/>
      <c r="AD271" s="79"/>
      <c r="AE271" s="238"/>
      <c r="AF271" s="78"/>
      <c r="AG271" s="79"/>
      <c r="AH271" s="238"/>
      <c r="AI271" s="78"/>
      <c r="AJ271" s="79"/>
      <c r="AK271" s="238"/>
      <c r="AL271" s="78"/>
      <c r="AM271" s="78"/>
      <c r="AN271" s="79"/>
      <c r="AO271" s="239"/>
      <c r="AP271" s="78"/>
      <c r="AQ271" s="78"/>
      <c r="AR271" s="78"/>
      <c r="AS271" s="78"/>
      <c r="AT271" s="78"/>
      <c r="AU271" s="78"/>
      <c r="AV271" s="79"/>
      <c r="AW271" s="240"/>
      <c r="AX271" s="78"/>
      <c r="AY271" s="79"/>
      <c r="AZ271" s="241"/>
      <c r="BA271" s="78"/>
      <c r="BB271" s="78"/>
      <c r="BC271" s="78"/>
      <c r="BD271" s="78"/>
      <c r="BE271" s="78"/>
      <c r="BF271" s="78"/>
      <c r="BG271" s="78"/>
      <c r="BH271" s="78"/>
      <c r="BI271" s="78"/>
      <c r="BJ271" s="78"/>
      <c r="BK271" s="78"/>
      <c r="BL271" s="78"/>
      <c r="BM271" s="78"/>
      <c r="BN271" s="78"/>
      <c r="BO271" s="79"/>
    </row>
    <row r="272" spans="1:67" ht="34.5" customHeight="1" x14ac:dyDescent="0.2">
      <c r="A272" s="14">
        <f t="shared" si="0"/>
        <v>261</v>
      </c>
      <c r="B272" s="205"/>
      <c r="C272" s="79"/>
      <c r="D272" s="242"/>
      <c r="E272" s="78"/>
      <c r="F272" s="78"/>
      <c r="G272" s="78"/>
      <c r="H272" s="79"/>
      <c r="I272" s="238"/>
      <c r="J272" s="78"/>
      <c r="K272" s="78"/>
      <c r="L272" s="78"/>
      <c r="M272" s="78"/>
      <c r="N272" s="78"/>
      <c r="O272" s="78"/>
      <c r="P272" s="79"/>
      <c r="Q272" s="239"/>
      <c r="R272" s="78"/>
      <c r="S272" s="78"/>
      <c r="T272" s="78"/>
      <c r="U272" s="78"/>
      <c r="V272" s="78"/>
      <c r="W272" s="78"/>
      <c r="X272" s="79"/>
      <c r="Y272" s="243"/>
      <c r="Z272" s="79"/>
      <c r="AA272" s="239"/>
      <c r="AB272" s="78"/>
      <c r="AC272" s="78"/>
      <c r="AD272" s="79"/>
      <c r="AE272" s="238"/>
      <c r="AF272" s="78"/>
      <c r="AG272" s="79"/>
      <c r="AH272" s="238"/>
      <c r="AI272" s="78"/>
      <c r="AJ272" s="79"/>
      <c r="AK272" s="238"/>
      <c r="AL272" s="78"/>
      <c r="AM272" s="78"/>
      <c r="AN272" s="79"/>
      <c r="AO272" s="239"/>
      <c r="AP272" s="78"/>
      <c r="AQ272" s="78"/>
      <c r="AR272" s="78"/>
      <c r="AS272" s="78"/>
      <c r="AT272" s="78"/>
      <c r="AU272" s="78"/>
      <c r="AV272" s="79"/>
      <c r="AW272" s="240"/>
      <c r="AX272" s="78"/>
      <c r="AY272" s="79"/>
      <c r="AZ272" s="241"/>
      <c r="BA272" s="78"/>
      <c r="BB272" s="78"/>
      <c r="BC272" s="78"/>
      <c r="BD272" s="78"/>
      <c r="BE272" s="78"/>
      <c r="BF272" s="78"/>
      <c r="BG272" s="78"/>
      <c r="BH272" s="78"/>
      <c r="BI272" s="78"/>
      <c r="BJ272" s="78"/>
      <c r="BK272" s="78"/>
      <c r="BL272" s="78"/>
      <c r="BM272" s="78"/>
      <c r="BN272" s="78"/>
      <c r="BO272" s="79"/>
    </row>
    <row r="273" spans="1:67" ht="34.5" customHeight="1" x14ac:dyDescent="0.2">
      <c r="A273" s="45">
        <f t="shared" si="0"/>
        <v>262</v>
      </c>
      <c r="B273" s="205"/>
      <c r="C273" s="79"/>
      <c r="D273" s="242"/>
      <c r="E273" s="78"/>
      <c r="F273" s="78"/>
      <c r="G273" s="78"/>
      <c r="H273" s="79"/>
      <c r="I273" s="238"/>
      <c r="J273" s="78"/>
      <c r="K273" s="78"/>
      <c r="L273" s="78"/>
      <c r="M273" s="78"/>
      <c r="N273" s="78"/>
      <c r="O273" s="78"/>
      <c r="P273" s="79"/>
      <c r="Q273" s="239"/>
      <c r="R273" s="78"/>
      <c r="S273" s="78"/>
      <c r="T273" s="78"/>
      <c r="U273" s="78"/>
      <c r="V273" s="78"/>
      <c r="W273" s="78"/>
      <c r="X273" s="79"/>
      <c r="Y273" s="243"/>
      <c r="Z273" s="79"/>
      <c r="AA273" s="239"/>
      <c r="AB273" s="78"/>
      <c r="AC273" s="78"/>
      <c r="AD273" s="79"/>
      <c r="AE273" s="238"/>
      <c r="AF273" s="78"/>
      <c r="AG273" s="79"/>
      <c r="AH273" s="238"/>
      <c r="AI273" s="78"/>
      <c r="AJ273" s="79"/>
      <c r="AK273" s="238"/>
      <c r="AL273" s="78"/>
      <c r="AM273" s="78"/>
      <c r="AN273" s="79"/>
      <c r="AO273" s="239"/>
      <c r="AP273" s="78"/>
      <c r="AQ273" s="78"/>
      <c r="AR273" s="78"/>
      <c r="AS273" s="78"/>
      <c r="AT273" s="78"/>
      <c r="AU273" s="78"/>
      <c r="AV273" s="79"/>
      <c r="AW273" s="240"/>
      <c r="AX273" s="78"/>
      <c r="AY273" s="79"/>
      <c r="AZ273" s="241"/>
      <c r="BA273" s="78"/>
      <c r="BB273" s="78"/>
      <c r="BC273" s="78"/>
      <c r="BD273" s="78"/>
      <c r="BE273" s="78"/>
      <c r="BF273" s="78"/>
      <c r="BG273" s="78"/>
      <c r="BH273" s="78"/>
      <c r="BI273" s="78"/>
      <c r="BJ273" s="78"/>
      <c r="BK273" s="78"/>
      <c r="BL273" s="78"/>
      <c r="BM273" s="78"/>
      <c r="BN273" s="78"/>
      <c r="BO273" s="79"/>
    </row>
    <row r="274" spans="1:67" ht="34.5" customHeight="1" x14ac:dyDescent="0.2">
      <c r="A274" s="45">
        <f t="shared" si="0"/>
        <v>263</v>
      </c>
      <c r="B274" s="205"/>
      <c r="C274" s="79"/>
      <c r="D274" s="242"/>
      <c r="E274" s="78"/>
      <c r="F274" s="78"/>
      <c r="G274" s="78"/>
      <c r="H274" s="79"/>
      <c r="I274" s="238"/>
      <c r="J274" s="78"/>
      <c r="K274" s="78"/>
      <c r="L274" s="78"/>
      <c r="M274" s="78"/>
      <c r="N274" s="78"/>
      <c r="O274" s="78"/>
      <c r="P274" s="79"/>
      <c r="Q274" s="239"/>
      <c r="R274" s="78"/>
      <c r="S274" s="78"/>
      <c r="T274" s="78"/>
      <c r="U274" s="78"/>
      <c r="V274" s="78"/>
      <c r="W274" s="78"/>
      <c r="X274" s="79"/>
      <c r="Y274" s="243"/>
      <c r="Z274" s="79"/>
      <c r="AA274" s="239"/>
      <c r="AB274" s="78"/>
      <c r="AC274" s="78"/>
      <c r="AD274" s="79"/>
      <c r="AE274" s="238"/>
      <c r="AF274" s="78"/>
      <c r="AG274" s="79"/>
      <c r="AH274" s="238"/>
      <c r="AI274" s="78"/>
      <c r="AJ274" s="79"/>
      <c r="AK274" s="238"/>
      <c r="AL274" s="78"/>
      <c r="AM274" s="78"/>
      <c r="AN274" s="79"/>
      <c r="AO274" s="239"/>
      <c r="AP274" s="78"/>
      <c r="AQ274" s="78"/>
      <c r="AR274" s="78"/>
      <c r="AS274" s="78"/>
      <c r="AT274" s="78"/>
      <c r="AU274" s="78"/>
      <c r="AV274" s="79"/>
      <c r="AW274" s="240"/>
      <c r="AX274" s="78"/>
      <c r="AY274" s="79"/>
      <c r="AZ274" s="241"/>
      <c r="BA274" s="78"/>
      <c r="BB274" s="78"/>
      <c r="BC274" s="78"/>
      <c r="BD274" s="78"/>
      <c r="BE274" s="78"/>
      <c r="BF274" s="78"/>
      <c r="BG274" s="78"/>
      <c r="BH274" s="78"/>
      <c r="BI274" s="78"/>
      <c r="BJ274" s="78"/>
      <c r="BK274" s="78"/>
      <c r="BL274" s="78"/>
      <c r="BM274" s="78"/>
      <c r="BN274" s="78"/>
      <c r="BO274" s="79"/>
    </row>
    <row r="275" spans="1:67" ht="34.5" customHeight="1" x14ac:dyDescent="0.2">
      <c r="A275" s="45">
        <f t="shared" si="0"/>
        <v>264</v>
      </c>
      <c r="B275" s="205"/>
      <c r="C275" s="79"/>
      <c r="D275" s="242"/>
      <c r="E275" s="78"/>
      <c r="F275" s="78"/>
      <c r="G275" s="78"/>
      <c r="H275" s="79"/>
      <c r="I275" s="238"/>
      <c r="J275" s="78"/>
      <c r="K275" s="78"/>
      <c r="L275" s="78"/>
      <c r="M275" s="78"/>
      <c r="N275" s="78"/>
      <c r="O275" s="78"/>
      <c r="P275" s="79"/>
      <c r="Q275" s="239"/>
      <c r="R275" s="78"/>
      <c r="S275" s="78"/>
      <c r="T275" s="78"/>
      <c r="U275" s="78"/>
      <c r="V275" s="78"/>
      <c r="W275" s="78"/>
      <c r="X275" s="79"/>
      <c r="Y275" s="243"/>
      <c r="Z275" s="79"/>
      <c r="AA275" s="239"/>
      <c r="AB275" s="78"/>
      <c r="AC275" s="78"/>
      <c r="AD275" s="79"/>
      <c r="AE275" s="238"/>
      <c r="AF275" s="78"/>
      <c r="AG275" s="79"/>
      <c r="AH275" s="238"/>
      <c r="AI275" s="78"/>
      <c r="AJ275" s="79"/>
      <c r="AK275" s="238"/>
      <c r="AL275" s="78"/>
      <c r="AM275" s="78"/>
      <c r="AN275" s="79"/>
      <c r="AO275" s="239"/>
      <c r="AP275" s="78"/>
      <c r="AQ275" s="78"/>
      <c r="AR275" s="78"/>
      <c r="AS275" s="78"/>
      <c r="AT275" s="78"/>
      <c r="AU275" s="78"/>
      <c r="AV275" s="79"/>
      <c r="AW275" s="240"/>
      <c r="AX275" s="78"/>
      <c r="AY275" s="79"/>
      <c r="AZ275" s="241"/>
      <c r="BA275" s="78"/>
      <c r="BB275" s="78"/>
      <c r="BC275" s="78"/>
      <c r="BD275" s="78"/>
      <c r="BE275" s="78"/>
      <c r="BF275" s="78"/>
      <c r="BG275" s="78"/>
      <c r="BH275" s="78"/>
      <c r="BI275" s="78"/>
      <c r="BJ275" s="78"/>
      <c r="BK275" s="78"/>
      <c r="BL275" s="78"/>
      <c r="BM275" s="78"/>
      <c r="BN275" s="78"/>
      <c r="BO275" s="79"/>
    </row>
    <row r="276" spans="1:67" ht="34.5" customHeight="1" x14ac:dyDescent="0.2">
      <c r="A276" s="45">
        <f t="shared" si="0"/>
        <v>265</v>
      </c>
      <c r="B276" s="205"/>
      <c r="C276" s="79"/>
      <c r="D276" s="242"/>
      <c r="E276" s="78"/>
      <c r="F276" s="78"/>
      <c r="G276" s="78"/>
      <c r="H276" s="79"/>
      <c r="I276" s="238"/>
      <c r="J276" s="78"/>
      <c r="K276" s="78"/>
      <c r="L276" s="78"/>
      <c r="M276" s="78"/>
      <c r="N276" s="78"/>
      <c r="O276" s="78"/>
      <c r="P276" s="79"/>
      <c r="Q276" s="239"/>
      <c r="R276" s="78"/>
      <c r="S276" s="78"/>
      <c r="T276" s="78"/>
      <c r="U276" s="78"/>
      <c r="V276" s="78"/>
      <c r="W276" s="78"/>
      <c r="X276" s="79"/>
      <c r="Y276" s="243"/>
      <c r="Z276" s="79"/>
      <c r="AA276" s="239"/>
      <c r="AB276" s="78"/>
      <c r="AC276" s="78"/>
      <c r="AD276" s="79"/>
      <c r="AE276" s="238"/>
      <c r="AF276" s="78"/>
      <c r="AG276" s="79"/>
      <c r="AH276" s="238"/>
      <c r="AI276" s="78"/>
      <c r="AJ276" s="79"/>
      <c r="AK276" s="238"/>
      <c r="AL276" s="78"/>
      <c r="AM276" s="78"/>
      <c r="AN276" s="79"/>
      <c r="AO276" s="239"/>
      <c r="AP276" s="78"/>
      <c r="AQ276" s="78"/>
      <c r="AR276" s="78"/>
      <c r="AS276" s="78"/>
      <c r="AT276" s="78"/>
      <c r="AU276" s="78"/>
      <c r="AV276" s="79"/>
      <c r="AW276" s="240"/>
      <c r="AX276" s="78"/>
      <c r="AY276" s="79"/>
      <c r="AZ276" s="241"/>
      <c r="BA276" s="78"/>
      <c r="BB276" s="78"/>
      <c r="BC276" s="78"/>
      <c r="BD276" s="78"/>
      <c r="BE276" s="78"/>
      <c r="BF276" s="78"/>
      <c r="BG276" s="78"/>
      <c r="BH276" s="78"/>
      <c r="BI276" s="78"/>
      <c r="BJ276" s="78"/>
      <c r="BK276" s="78"/>
      <c r="BL276" s="78"/>
      <c r="BM276" s="78"/>
      <c r="BN276" s="78"/>
      <c r="BO276" s="79"/>
    </row>
    <row r="277" spans="1:67" ht="34.5" customHeight="1" x14ac:dyDescent="0.2">
      <c r="A277" s="45">
        <f t="shared" si="0"/>
        <v>266</v>
      </c>
      <c r="B277" s="205"/>
      <c r="C277" s="79"/>
      <c r="D277" s="242"/>
      <c r="E277" s="78"/>
      <c r="F277" s="78"/>
      <c r="G277" s="78"/>
      <c r="H277" s="79"/>
      <c r="I277" s="238"/>
      <c r="J277" s="78"/>
      <c r="K277" s="78"/>
      <c r="L277" s="78"/>
      <c r="M277" s="78"/>
      <c r="N277" s="78"/>
      <c r="O277" s="78"/>
      <c r="P277" s="79"/>
      <c r="Q277" s="239"/>
      <c r="R277" s="78"/>
      <c r="S277" s="78"/>
      <c r="T277" s="78"/>
      <c r="U277" s="78"/>
      <c r="V277" s="78"/>
      <c r="W277" s="78"/>
      <c r="X277" s="79"/>
      <c r="Y277" s="243"/>
      <c r="Z277" s="79"/>
      <c r="AA277" s="239"/>
      <c r="AB277" s="78"/>
      <c r="AC277" s="78"/>
      <c r="AD277" s="79"/>
      <c r="AE277" s="238"/>
      <c r="AF277" s="78"/>
      <c r="AG277" s="79"/>
      <c r="AH277" s="238"/>
      <c r="AI277" s="78"/>
      <c r="AJ277" s="79"/>
      <c r="AK277" s="238"/>
      <c r="AL277" s="78"/>
      <c r="AM277" s="78"/>
      <c r="AN277" s="79"/>
      <c r="AO277" s="239"/>
      <c r="AP277" s="78"/>
      <c r="AQ277" s="78"/>
      <c r="AR277" s="78"/>
      <c r="AS277" s="78"/>
      <c r="AT277" s="78"/>
      <c r="AU277" s="78"/>
      <c r="AV277" s="79"/>
      <c r="AW277" s="240"/>
      <c r="AX277" s="78"/>
      <c r="AY277" s="79"/>
      <c r="AZ277" s="241"/>
      <c r="BA277" s="78"/>
      <c r="BB277" s="78"/>
      <c r="BC277" s="78"/>
      <c r="BD277" s="78"/>
      <c r="BE277" s="78"/>
      <c r="BF277" s="78"/>
      <c r="BG277" s="78"/>
      <c r="BH277" s="78"/>
      <c r="BI277" s="78"/>
      <c r="BJ277" s="78"/>
      <c r="BK277" s="78"/>
      <c r="BL277" s="78"/>
      <c r="BM277" s="78"/>
      <c r="BN277" s="78"/>
      <c r="BO277" s="79"/>
    </row>
    <row r="278" spans="1:67" ht="34.5" customHeight="1" x14ac:dyDescent="0.2">
      <c r="A278" s="45">
        <f t="shared" si="0"/>
        <v>267</v>
      </c>
      <c r="B278" s="205"/>
      <c r="C278" s="79"/>
      <c r="D278" s="242"/>
      <c r="E278" s="78"/>
      <c r="F278" s="78"/>
      <c r="G278" s="78"/>
      <c r="H278" s="79"/>
      <c r="I278" s="238"/>
      <c r="J278" s="78"/>
      <c r="K278" s="78"/>
      <c r="L278" s="78"/>
      <c r="M278" s="78"/>
      <c r="N278" s="78"/>
      <c r="O278" s="78"/>
      <c r="P278" s="79"/>
      <c r="Q278" s="239"/>
      <c r="R278" s="78"/>
      <c r="S278" s="78"/>
      <c r="T278" s="78"/>
      <c r="U278" s="78"/>
      <c r="V278" s="78"/>
      <c r="W278" s="78"/>
      <c r="X278" s="79"/>
      <c r="Y278" s="243"/>
      <c r="Z278" s="79"/>
      <c r="AA278" s="239"/>
      <c r="AB278" s="78"/>
      <c r="AC278" s="78"/>
      <c r="AD278" s="79"/>
      <c r="AE278" s="238"/>
      <c r="AF278" s="78"/>
      <c r="AG278" s="79"/>
      <c r="AH278" s="238"/>
      <c r="AI278" s="78"/>
      <c r="AJ278" s="79"/>
      <c r="AK278" s="238"/>
      <c r="AL278" s="78"/>
      <c r="AM278" s="78"/>
      <c r="AN278" s="79"/>
      <c r="AO278" s="239"/>
      <c r="AP278" s="78"/>
      <c r="AQ278" s="78"/>
      <c r="AR278" s="78"/>
      <c r="AS278" s="78"/>
      <c r="AT278" s="78"/>
      <c r="AU278" s="78"/>
      <c r="AV278" s="79"/>
      <c r="AW278" s="240"/>
      <c r="AX278" s="78"/>
      <c r="AY278" s="79"/>
      <c r="AZ278" s="241"/>
      <c r="BA278" s="78"/>
      <c r="BB278" s="78"/>
      <c r="BC278" s="78"/>
      <c r="BD278" s="78"/>
      <c r="BE278" s="78"/>
      <c r="BF278" s="78"/>
      <c r="BG278" s="78"/>
      <c r="BH278" s="78"/>
      <c r="BI278" s="78"/>
      <c r="BJ278" s="78"/>
      <c r="BK278" s="78"/>
      <c r="BL278" s="78"/>
      <c r="BM278" s="78"/>
      <c r="BN278" s="78"/>
      <c r="BO278" s="79"/>
    </row>
    <row r="279" spans="1:67" ht="34.5" customHeight="1" x14ac:dyDescent="0.2">
      <c r="A279" s="45">
        <f t="shared" si="0"/>
        <v>268</v>
      </c>
      <c r="B279" s="205"/>
      <c r="C279" s="79"/>
      <c r="D279" s="242"/>
      <c r="E279" s="78"/>
      <c r="F279" s="78"/>
      <c r="G279" s="78"/>
      <c r="H279" s="79"/>
      <c r="I279" s="238"/>
      <c r="J279" s="78"/>
      <c r="K279" s="78"/>
      <c r="L279" s="78"/>
      <c r="M279" s="78"/>
      <c r="N279" s="78"/>
      <c r="O279" s="78"/>
      <c r="P279" s="79"/>
      <c r="Q279" s="239"/>
      <c r="R279" s="78"/>
      <c r="S279" s="78"/>
      <c r="T279" s="78"/>
      <c r="U279" s="78"/>
      <c r="V279" s="78"/>
      <c r="W279" s="78"/>
      <c r="X279" s="79"/>
      <c r="Y279" s="243"/>
      <c r="Z279" s="79"/>
      <c r="AA279" s="239"/>
      <c r="AB279" s="78"/>
      <c r="AC279" s="78"/>
      <c r="AD279" s="79"/>
      <c r="AE279" s="238"/>
      <c r="AF279" s="78"/>
      <c r="AG279" s="79"/>
      <c r="AH279" s="238"/>
      <c r="AI279" s="78"/>
      <c r="AJ279" s="79"/>
      <c r="AK279" s="238"/>
      <c r="AL279" s="78"/>
      <c r="AM279" s="78"/>
      <c r="AN279" s="79"/>
      <c r="AO279" s="239"/>
      <c r="AP279" s="78"/>
      <c r="AQ279" s="78"/>
      <c r="AR279" s="78"/>
      <c r="AS279" s="78"/>
      <c r="AT279" s="78"/>
      <c r="AU279" s="78"/>
      <c r="AV279" s="79"/>
      <c r="AW279" s="240"/>
      <c r="AX279" s="78"/>
      <c r="AY279" s="79"/>
      <c r="AZ279" s="241"/>
      <c r="BA279" s="78"/>
      <c r="BB279" s="78"/>
      <c r="BC279" s="78"/>
      <c r="BD279" s="78"/>
      <c r="BE279" s="78"/>
      <c r="BF279" s="78"/>
      <c r="BG279" s="78"/>
      <c r="BH279" s="78"/>
      <c r="BI279" s="78"/>
      <c r="BJ279" s="78"/>
      <c r="BK279" s="78"/>
      <c r="BL279" s="78"/>
      <c r="BM279" s="78"/>
      <c r="BN279" s="78"/>
      <c r="BO279" s="79"/>
    </row>
    <row r="280" spans="1:67" ht="34.5" customHeight="1" x14ac:dyDescent="0.2">
      <c r="A280" s="45">
        <f t="shared" si="0"/>
        <v>269</v>
      </c>
      <c r="B280" s="205"/>
      <c r="C280" s="79"/>
      <c r="D280" s="242"/>
      <c r="E280" s="78"/>
      <c r="F280" s="78"/>
      <c r="G280" s="78"/>
      <c r="H280" s="79"/>
      <c r="I280" s="238"/>
      <c r="J280" s="78"/>
      <c r="K280" s="78"/>
      <c r="L280" s="78"/>
      <c r="M280" s="78"/>
      <c r="N280" s="78"/>
      <c r="O280" s="78"/>
      <c r="P280" s="79"/>
      <c r="Q280" s="239"/>
      <c r="R280" s="78"/>
      <c r="S280" s="78"/>
      <c r="T280" s="78"/>
      <c r="U280" s="78"/>
      <c r="V280" s="78"/>
      <c r="W280" s="78"/>
      <c r="X280" s="79"/>
      <c r="Y280" s="243"/>
      <c r="Z280" s="79"/>
      <c r="AA280" s="239"/>
      <c r="AB280" s="78"/>
      <c r="AC280" s="78"/>
      <c r="AD280" s="79"/>
      <c r="AE280" s="238"/>
      <c r="AF280" s="78"/>
      <c r="AG280" s="79"/>
      <c r="AH280" s="238"/>
      <c r="AI280" s="78"/>
      <c r="AJ280" s="79"/>
      <c r="AK280" s="238"/>
      <c r="AL280" s="78"/>
      <c r="AM280" s="78"/>
      <c r="AN280" s="79"/>
      <c r="AO280" s="239"/>
      <c r="AP280" s="78"/>
      <c r="AQ280" s="78"/>
      <c r="AR280" s="78"/>
      <c r="AS280" s="78"/>
      <c r="AT280" s="78"/>
      <c r="AU280" s="78"/>
      <c r="AV280" s="79"/>
      <c r="AW280" s="240"/>
      <c r="AX280" s="78"/>
      <c r="AY280" s="79"/>
      <c r="AZ280" s="241"/>
      <c r="BA280" s="78"/>
      <c r="BB280" s="78"/>
      <c r="BC280" s="78"/>
      <c r="BD280" s="78"/>
      <c r="BE280" s="78"/>
      <c r="BF280" s="78"/>
      <c r="BG280" s="78"/>
      <c r="BH280" s="78"/>
      <c r="BI280" s="78"/>
      <c r="BJ280" s="78"/>
      <c r="BK280" s="78"/>
      <c r="BL280" s="78"/>
      <c r="BM280" s="78"/>
      <c r="BN280" s="78"/>
      <c r="BO280" s="79"/>
    </row>
    <row r="281" spans="1:67" ht="34.5" customHeight="1" x14ac:dyDescent="0.2">
      <c r="A281" s="45">
        <f t="shared" si="0"/>
        <v>270</v>
      </c>
      <c r="B281" s="205"/>
      <c r="C281" s="79"/>
      <c r="D281" s="242"/>
      <c r="E281" s="78"/>
      <c r="F281" s="78"/>
      <c r="G281" s="78"/>
      <c r="H281" s="79"/>
      <c r="I281" s="238"/>
      <c r="J281" s="78"/>
      <c r="K281" s="78"/>
      <c r="L281" s="78"/>
      <c r="M281" s="78"/>
      <c r="N281" s="78"/>
      <c r="O281" s="78"/>
      <c r="P281" s="79"/>
      <c r="Q281" s="239"/>
      <c r="R281" s="78"/>
      <c r="S281" s="78"/>
      <c r="T281" s="78"/>
      <c r="U281" s="78"/>
      <c r="V281" s="78"/>
      <c r="W281" s="78"/>
      <c r="X281" s="79"/>
      <c r="Y281" s="243"/>
      <c r="Z281" s="79"/>
      <c r="AA281" s="239"/>
      <c r="AB281" s="78"/>
      <c r="AC281" s="78"/>
      <c r="AD281" s="79"/>
      <c r="AE281" s="238"/>
      <c r="AF281" s="78"/>
      <c r="AG281" s="79"/>
      <c r="AH281" s="238"/>
      <c r="AI281" s="78"/>
      <c r="AJ281" s="79"/>
      <c r="AK281" s="238"/>
      <c r="AL281" s="78"/>
      <c r="AM281" s="78"/>
      <c r="AN281" s="79"/>
      <c r="AO281" s="239"/>
      <c r="AP281" s="78"/>
      <c r="AQ281" s="78"/>
      <c r="AR281" s="78"/>
      <c r="AS281" s="78"/>
      <c r="AT281" s="78"/>
      <c r="AU281" s="78"/>
      <c r="AV281" s="79"/>
      <c r="AW281" s="240"/>
      <c r="AX281" s="78"/>
      <c r="AY281" s="79"/>
      <c r="AZ281" s="241"/>
      <c r="BA281" s="78"/>
      <c r="BB281" s="78"/>
      <c r="BC281" s="78"/>
      <c r="BD281" s="78"/>
      <c r="BE281" s="78"/>
      <c r="BF281" s="78"/>
      <c r="BG281" s="78"/>
      <c r="BH281" s="78"/>
      <c r="BI281" s="78"/>
      <c r="BJ281" s="78"/>
      <c r="BK281" s="78"/>
      <c r="BL281" s="78"/>
      <c r="BM281" s="78"/>
      <c r="BN281" s="78"/>
      <c r="BO281" s="79"/>
    </row>
    <row r="282" spans="1:67" ht="34.5" customHeight="1" x14ac:dyDescent="0.2">
      <c r="A282" s="14">
        <f t="shared" si="0"/>
        <v>271</v>
      </c>
      <c r="B282" s="205"/>
      <c r="C282" s="79"/>
      <c r="D282" s="242"/>
      <c r="E282" s="78"/>
      <c r="F282" s="78"/>
      <c r="G282" s="78"/>
      <c r="H282" s="79"/>
      <c r="I282" s="238"/>
      <c r="J282" s="78"/>
      <c r="K282" s="78"/>
      <c r="L282" s="78"/>
      <c r="M282" s="78"/>
      <c r="N282" s="78"/>
      <c r="O282" s="78"/>
      <c r="P282" s="79"/>
      <c r="Q282" s="239"/>
      <c r="R282" s="78"/>
      <c r="S282" s="78"/>
      <c r="T282" s="78"/>
      <c r="U282" s="78"/>
      <c r="V282" s="78"/>
      <c r="W282" s="78"/>
      <c r="X282" s="79"/>
      <c r="Y282" s="243"/>
      <c r="Z282" s="79"/>
      <c r="AA282" s="239"/>
      <c r="AB282" s="78"/>
      <c r="AC282" s="78"/>
      <c r="AD282" s="79"/>
      <c r="AE282" s="238"/>
      <c r="AF282" s="78"/>
      <c r="AG282" s="79"/>
      <c r="AH282" s="238"/>
      <c r="AI282" s="78"/>
      <c r="AJ282" s="79"/>
      <c r="AK282" s="238"/>
      <c r="AL282" s="78"/>
      <c r="AM282" s="78"/>
      <c r="AN282" s="79"/>
      <c r="AO282" s="239"/>
      <c r="AP282" s="78"/>
      <c r="AQ282" s="78"/>
      <c r="AR282" s="78"/>
      <c r="AS282" s="78"/>
      <c r="AT282" s="78"/>
      <c r="AU282" s="78"/>
      <c r="AV282" s="79"/>
      <c r="AW282" s="240"/>
      <c r="AX282" s="78"/>
      <c r="AY282" s="79"/>
      <c r="AZ282" s="241"/>
      <c r="BA282" s="78"/>
      <c r="BB282" s="78"/>
      <c r="BC282" s="78"/>
      <c r="BD282" s="78"/>
      <c r="BE282" s="78"/>
      <c r="BF282" s="78"/>
      <c r="BG282" s="78"/>
      <c r="BH282" s="78"/>
      <c r="BI282" s="78"/>
      <c r="BJ282" s="78"/>
      <c r="BK282" s="78"/>
      <c r="BL282" s="78"/>
      <c r="BM282" s="78"/>
      <c r="BN282" s="78"/>
      <c r="BO282" s="79"/>
    </row>
    <row r="283" spans="1:67" ht="34.5" customHeight="1" x14ac:dyDescent="0.2">
      <c r="A283" s="45">
        <f t="shared" si="0"/>
        <v>272</v>
      </c>
      <c r="B283" s="205"/>
      <c r="C283" s="79"/>
      <c r="D283" s="242"/>
      <c r="E283" s="78"/>
      <c r="F283" s="78"/>
      <c r="G283" s="78"/>
      <c r="H283" s="79"/>
      <c r="I283" s="238"/>
      <c r="J283" s="78"/>
      <c r="K283" s="78"/>
      <c r="L283" s="78"/>
      <c r="M283" s="78"/>
      <c r="N283" s="78"/>
      <c r="O283" s="78"/>
      <c r="P283" s="79"/>
      <c r="Q283" s="239"/>
      <c r="R283" s="78"/>
      <c r="S283" s="78"/>
      <c r="T283" s="78"/>
      <c r="U283" s="78"/>
      <c r="V283" s="78"/>
      <c r="W283" s="78"/>
      <c r="X283" s="79"/>
      <c r="Y283" s="243"/>
      <c r="Z283" s="79"/>
      <c r="AA283" s="239"/>
      <c r="AB283" s="78"/>
      <c r="AC283" s="78"/>
      <c r="AD283" s="79"/>
      <c r="AE283" s="238"/>
      <c r="AF283" s="78"/>
      <c r="AG283" s="79"/>
      <c r="AH283" s="238"/>
      <c r="AI283" s="78"/>
      <c r="AJ283" s="79"/>
      <c r="AK283" s="238"/>
      <c r="AL283" s="78"/>
      <c r="AM283" s="78"/>
      <c r="AN283" s="79"/>
      <c r="AO283" s="239"/>
      <c r="AP283" s="78"/>
      <c r="AQ283" s="78"/>
      <c r="AR283" s="78"/>
      <c r="AS283" s="78"/>
      <c r="AT283" s="78"/>
      <c r="AU283" s="78"/>
      <c r="AV283" s="79"/>
      <c r="AW283" s="240"/>
      <c r="AX283" s="78"/>
      <c r="AY283" s="79"/>
      <c r="AZ283" s="241"/>
      <c r="BA283" s="78"/>
      <c r="BB283" s="78"/>
      <c r="BC283" s="78"/>
      <c r="BD283" s="78"/>
      <c r="BE283" s="78"/>
      <c r="BF283" s="78"/>
      <c r="BG283" s="78"/>
      <c r="BH283" s="78"/>
      <c r="BI283" s="78"/>
      <c r="BJ283" s="78"/>
      <c r="BK283" s="78"/>
      <c r="BL283" s="78"/>
      <c r="BM283" s="78"/>
      <c r="BN283" s="78"/>
      <c r="BO283" s="79"/>
    </row>
    <row r="284" spans="1:67" ht="34.5" customHeight="1" x14ac:dyDescent="0.2">
      <c r="A284" s="45">
        <f t="shared" si="0"/>
        <v>273</v>
      </c>
      <c r="B284" s="205"/>
      <c r="C284" s="79"/>
      <c r="D284" s="242"/>
      <c r="E284" s="78"/>
      <c r="F284" s="78"/>
      <c r="G284" s="78"/>
      <c r="H284" s="79"/>
      <c r="I284" s="238"/>
      <c r="J284" s="78"/>
      <c r="K284" s="78"/>
      <c r="L284" s="78"/>
      <c r="M284" s="78"/>
      <c r="N284" s="78"/>
      <c r="O284" s="78"/>
      <c r="P284" s="79"/>
      <c r="Q284" s="239"/>
      <c r="R284" s="78"/>
      <c r="S284" s="78"/>
      <c r="T284" s="78"/>
      <c r="U284" s="78"/>
      <c r="V284" s="78"/>
      <c r="W284" s="78"/>
      <c r="X284" s="79"/>
      <c r="Y284" s="243"/>
      <c r="Z284" s="79"/>
      <c r="AA284" s="239"/>
      <c r="AB284" s="78"/>
      <c r="AC284" s="78"/>
      <c r="AD284" s="79"/>
      <c r="AE284" s="238"/>
      <c r="AF284" s="78"/>
      <c r="AG284" s="79"/>
      <c r="AH284" s="238"/>
      <c r="AI284" s="78"/>
      <c r="AJ284" s="79"/>
      <c r="AK284" s="238"/>
      <c r="AL284" s="78"/>
      <c r="AM284" s="78"/>
      <c r="AN284" s="79"/>
      <c r="AO284" s="239"/>
      <c r="AP284" s="78"/>
      <c r="AQ284" s="78"/>
      <c r="AR284" s="78"/>
      <c r="AS284" s="78"/>
      <c r="AT284" s="78"/>
      <c r="AU284" s="78"/>
      <c r="AV284" s="79"/>
      <c r="AW284" s="240"/>
      <c r="AX284" s="78"/>
      <c r="AY284" s="79"/>
      <c r="AZ284" s="241"/>
      <c r="BA284" s="78"/>
      <c r="BB284" s="78"/>
      <c r="BC284" s="78"/>
      <c r="BD284" s="78"/>
      <c r="BE284" s="78"/>
      <c r="BF284" s="78"/>
      <c r="BG284" s="78"/>
      <c r="BH284" s="78"/>
      <c r="BI284" s="78"/>
      <c r="BJ284" s="78"/>
      <c r="BK284" s="78"/>
      <c r="BL284" s="78"/>
      <c r="BM284" s="78"/>
      <c r="BN284" s="78"/>
      <c r="BO284" s="79"/>
    </row>
    <row r="285" spans="1:67" ht="34.5" customHeight="1" x14ac:dyDescent="0.2">
      <c r="A285" s="45">
        <f t="shared" si="0"/>
        <v>274</v>
      </c>
      <c r="B285" s="205"/>
      <c r="C285" s="79"/>
      <c r="D285" s="242"/>
      <c r="E285" s="78"/>
      <c r="F285" s="78"/>
      <c r="G285" s="78"/>
      <c r="H285" s="79"/>
      <c r="I285" s="238"/>
      <c r="J285" s="78"/>
      <c r="K285" s="78"/>
      <c r="L285" s="78"/>
      <c r="M285" s="78"/>
      <c r="N285" s="78"/>
      <c r="O285" s="78"/>
      <c r="P285" s="79"/>
      <c r="Q285" s="239"/>
      <c r="R285" s="78"/>
      <c r="S285" s="78"/>
      <c r="T285" s="78"/>
      <c r="U285" s="78"/>
      <c r="V285" s="78"/>
      <c r="W285" s="78"/>
      <c r="X285" s="79"/>
      <c r="Y285" s="243"/>
      <c r="Z285" s="79"/>
      <c r="AA285" s="239"/>
      <c r="AB285" s="78"/>
      <c r="AC285" s="78"/>
      <c r="AD285" s="79"/>
      <c r="AE285" s="238"/>
      <c r="AF285" s="78"/>
      <c r="AG285" s="79"/>
      <c r="AH285" s="238"/>
      <c r="AI285" s="78"/>
      <c r="AJ285" s="79"/>
      <c r="AK285" s="238"/>
      <c r="AL285" s="78"/>
      <c r="AM285" s="78"/>
      <c r="AN285" s="79"/>
      <c r="AO285" s="239"/>
      <c r="AP285" s="78"/>
      <c r="AQ285" s="78"/>
      <c r="AR285" s="78"/>
      <c r="AS285" s="78"/>
      <c r="AT285" s="78"/>
      <c r="AU285" s="78"/>
      <c r="AV285" s="79"/>
      <c r="AW285" s="240"/>
      <c r="AX285" s="78"/>
      <c r="AY285" s="79"/>
      <c r="AZ285" s="241"/>
      <c r="BA285" s="78"/>
      <c r="BB285" s="78"/>
      <c r="BC285" s="78"/>
      <c r="BD285" s="78"/>
      <c r="BE285" s="78"/>
      <c r="BF285" s="78"/>
      <c r="BG285" s="78"/>
      <c r="BH285" s="78"/>
      <c r="BI285" s="78"/>
      <c r="BJ285" s="78"/>
      <c r="BK285" s="78"/>
      <c r="BL285" s="78"/>
      <c r="BM285" s="78"/>
      <c r="BN285" s="78"/>
      <c r="BO285" s="79"/>
    </row>
    <row r="286" spans="1:67" ht="34.5" customHeight="1" x14ac:dyDescent="0.2">
      <c r="A286" s="45">
        <f t="shared" si="0"/>
        <v>275</v>
      </c>
      <c r="B286" s="205"/>
      <c r="C286" s="79"/>
      <c r="D286" s="242"/>
      <c r="E286" s="78"/>
      <c r="F286" s="78"/>
      <c r="G286" s="78"/>
      <c r="H286" s="79"/>
      <c r="I286" s="238"/>
      <c r="J286" s="78"/>
      <c r="K286" s="78"/>
      <c r="L286" s="78"/>
      <c r="M286" s="78"/>
      <c r="N286" s="78"/>
      <c r="O286" s="78"/>
      <c r="P286" s="79"/>
      <c r="Q286" s="239"/>
      <c r="R286" s="78"/>
      <c r="S286" s="78"/>
      <c r="T286" s="78"/>
      <c r="U286" s="78"/>
      <c r="V286" s="78"/>
      <c r="W286" s="78"/>
      <c r="X286" s="79"/>
      <c r="Y286" s="243"/>
      <c r="Z286" s="79"/>
      <c r="AA286" s="239"/>
      <c r="AB286" s="78"/>
      <c r="AC286" s="78"/>
      <c r="AD286" s="79"/>
      <c r="AE286" s="238"/>
      <c r="AF286" s="78"/>
      <c r="AG286" s="79"/>
      <c r="AH286" s="238"/>
      <c r="AI286" s="78"/>
      <c r="AJ286" s="79"/>
      <c r="AK286" s="238"/>
      <c r="AL286" s="78"/>
      <c r="AM286" s="78"/>
      <c r="AN286" s="79"/>
      <c r="AO286" s="239"/>
      <c r="AP286" s="78"/>
      <c r="AQ286" s="78"/>
      <c r="AR286" s="78"/>
      <c r="AS286" s="78"/>
      <c r="AT286" s="78"/>
      <c r="AU286" s="78"/>
      <c r="AV286" s="79"/>
      <c r="AW286" s="240"/>
      <c r="AX286" s="78"/>
      <c r="AY286" s="79"/>
      <c r="AZ286" s="241"/>
      <c r="BA286" s="78"/>
      <c r="BB286" s="78"/>
      <c r="BC286" s="78"/>
      <c r="BD286" s="78"/>
      <c r="BE286" s="78"/>
      <c r="BF286" s="78"/>
      <c r="BG286" s="78"/>
      <c r="BH286" s="78"/>
      <c r="BI286" s="78"/>
      <c r="BJ286" s="78"/>
      <c r="BK286" s="78"/>
      <c r="BL286" s="78"/>
      <c r="BM286" s="78"/>
      <c r="BN286" s="78"/>
      <c r="BO286" s="79"/>
    </row>
    <row r="287" spans="1:67" ht="34.5" customHeight="1" x14ac:dyDescent="0.2">
      <c r="A287" s="45">
        <f t="shared" si="0"/>
        <v>276</v>
      </c>
      <c r="B287" s="205"/>
      <c r="C287" s="79"/>
      <c r="D287" s="242"/>
      <c r="E287" s="78"/>
      <c r="F287" s="78"/>
      <c r="G287" s="78"/>
      <c r="H287" s="79"/>
      <c r="I287" s="238"/>
      <c r="J287" s="78"/>
      <c r="K287" s="78"/>
      <c r="L287" s="78"/>
      <c r="M287" s="78"/>
      <c r="N287" s="78"/>
      <c r="O287" s="78"/>
      <c r="P287" s="79"/>
      <c r="Q287" s="239"/>
      <c r="R287" s="78"/>
      <c r="S287" s="78"/>
      <c r="T287" s="78"/>
      <c r="U287" s="78"/>
      <c r="V287" s="78"/>
      <c r="W287" s="78"/>
      <c r="X287" s="79"/>
      <c r="Y287" s="243"/>
      <c r="Z287" s="79"/>
      <c r="AA287" s="239"/>
      <c r="AB287" s="78"/>
      <c r="AC287" s="78"/>
      <c r="AD287" s="79"/>
      <c r="AE287" s="238"/>
      <c r="AF287" s="78"/>
      <c r="AG287" s="79"/>
      <c r="AH287" s="238"/>
      <c r="AI287" s="78"/>
      <c r="AJ287" s="79"/>
      <c r="AK287" s="238"/>
      <c r="AL287" s="78"/>
      <c r="AM287" s="78"/>
      <c r="AN287" s="79"/>
      <c r="AO287" s="239"/>
      <c r="AP287" s="78"/>
      <c r="AQ287" s="78"/>
      <c r="AR287" s="78"/>
      <c r="AS287" s="78"/>
      <c r="AT287" s="78"/>
      <c r="AU287" s="78"/>
      <c r="AV287" s="79"/>
      <c r="AW287" s="240"/>
      <c r="AX287" s="78"/>
      <c r="AY287" s="79"/>
      <c r="AZ287" s="241"/>
      <c r="BA287" s="78"/>
      <c r="BB287" s="78"/>
      <c r="BC287" s="78"/>
      <c r="BD287" s="78"/>
      <c r="BE287" s="78"/>
      <c r="BF287" s="78"/>
      <c r="BG287" s="78"/>
      <c r="BH287" s="78"/>
      <c r="BI287" s="78"/>
      <c r="BJ287" s="78"/>
      <c r="BK287" s="78"/>
      <c r="BL287" s="78"/>
      <c r="BM287" s="78"/>
      <c r="BN287" s="78"/>
      <c r="BO287" s="79"/>
    </row>
    <row r="288" spans="1:67" ht="34.5" customHeight="1" x14ac:dyDescent="0.2">
      <c r="A288" s="45">
        <f t="shared" si="0"/>
        <v>277</v>
      </c>
      <c r="B288" s="205"/>
      <c r="C288" s="79"/>
      <c r="D288" s="242"/>
      <c r="E288" s="78"/>
      <c r="F288" s="78"/>
      <c r="G288" s="78"/>
      <c r="H288" s="79"/>
      <c r="I288" s="238"/>
      <c r="J288" s="78"/>
      <c r="K288" s="78"/>
      <c r="L288" s="78"/>
      <c r="M288" s="78"/>
      <c r="N288" s="78"/>
      <c r="O288" s="78"/>
      <c r="P288" s="79"/>
      <c r="Q288" s="239"/>
      <c r="R288" s="78"/>
      <c r="S288" s="78"/>
      <c r="T288" s="78"/>
      <c r="U288" s="78"/>
      <c r="V288" s="78"/>
      <c r="W288" s="78"/>
      <c r="X288" s="79"/>
      <c r="Y288" s="243"/>
      <c r="Z288" s="79"/>
      <c r="AA288" s="239"/>
      <c r="AB288" s="78"/>
      <c r="AC288" s="78"/>
      <c r="AD288" s="79"/>
      <c r="AE288" s="238"/>
      <c r="AF288" s="78"/>
      <c r="AG288" s="79"/>
      <c r="AH288" s="238"/>
      <c r="AI288" s="78"/>
      <c r="AJ288" s="79"/>
      <c r="AK288" s="238"/>
      <c r="AL288" s="78"/>
      <c r="AM288" s="78"/>
      <c r="AN288" s="79"/>
      <c r="AO288" s="239"/>
      <c r="AP288" s="78"/>
      <c r="AQ288" s="78"/>
      <c r="AR288" s="78"/>
      <c r="AS288" s="78"/>
      <c r="AT288" s="78"/>
      <c r="AU288" s="78"/>
      <c r="AV288" s="79"/>
      <c r="AW288" s="240"/>
      <c r="AX288" s="78"/>
      <c r="AY288" s="79"/>
      <c r="AZ288" s="241"/>
      <c r="BA288" s="78"/>
      <c r="BB288" s="78"/>
      <c r="BC288" s="78"/>
      <c r="BD288" s="78"/>
      <c r="BE288" s="78"/>
      <c r="BF288" s="78"/>
      <c r="BG288" s="78"/>
      <c r="BH288" s="78"/>
      <c r="BI288" s="78"/>
      <c r="BJ288" s="78"/>
      <c r="BK288" s="78"/>
      <c r="BL288" s="78"/>
      <c r="BM288" s="78"/>
      <c r="BN288" s="78"/>
      <c r="BO288" s="79"/>
    </row>
    <row r="289" spans="1:67" ht="34.5" customHeight="1" x14ac:dyDescent="0.2">
      <c r="A289" s="45">
        <f t="shared" si="0"/>
        <v>278</v>
      </c>
      <c r="B289" s="205"/>
      <c r="C289" s="79"/>
      <c r="D289" s="242"/>
      <c r="E289" s="78"/>
      <c r="F289" s="78"/>
      <c r="G289" s="78"/>
      <c r="H289" s="79"/>
      <c r="I289" s="238"/>
      <c r="J289" s="78"/>
      <c r="K289" s="78"/>
      <c r="L289" s="78"/>
      <c r="M289" s="78"/>
      <c r="N289" s="78"/>
      <c r="O289" s="78"/>
      <c r="P289" s="79"/>
      <c r="Q289" s="239"/>
      <c r="R289" s="78"/>
      <c r="S289" s="78"/>
      <c r="T289" s="78"/>
      <c r="U289" s="78"/>
      <c r="V289" s="78"/>
      <c r="W289" s="78"/>
      <c r="X289" s="79"/>
      <c r="Y289" s="243"/>
      <c r="Z289" s="79"/>
      <c r="AA289" s="239"/>
      <c r="AB289" s="78"/>
      <c r="AC289" s="78"/>
      <c r="AD289" s="79"/>
      <c r="AE289" s="238"/>
      <c r="AF289" s="78"/>
      <c r="AG289" s="79"/>
      <c r="AH289" s="238"/>
      <c r="AI289" s="78"/>
      <c r="AJ289" s="79"/>
      <c r="AK289" s="238"/>
      <c r="AL289" s="78"/>
      <c r="AM289" s="78"/>
      <c r="AN289" s="79"/>
      <c r="AO289" s="239"/>
      <c r="AP289" s="78"/>
      <c r="AQ289" s="78"/>
      <c r="AR289" s="78"/>
      <c r="AS289" s="78"/>
      <c r="AT289" s="78"/>
      <c r="AU289" s="78"/>
      <c r="AV289" s="79"/>
      <c r="AW289" s="240"/>
      <c r="AX289" s="78"/>
      <c r="AY289" s="79"/>
      <c r="AZ289" s="241"/>
      <c r="BA289" s="78"/>
      <c r="BB289" s="78"/>
      <c r="BC289" s="78"/>
      <c r="BD289" s="78"/>
      <c r="BE289" s="78"/>
      <c r="BF289" s="78"/>
      <c r="BG289" s="78"/>
      <c r="BH289" s="78"/>
      <c r="BI289" s="78"/>
      <c r="BJ289" s="78"/>
      <c r="BK289" s="78"/>
      <c r="BL289" s="78"/>
      <c r="BM289" s="78"/>
      <c r="BN289" s="78"/>
      <c r="BO289" s="79"/>
    </row>
    <row r="290" spans="1:67" ht="34.5" customHeight="1" x14ac:dyDescent="0.2">
      <c r="A290" s="45">
        <f t="shared" si="0"/>
        <v>279</v>
      </c>
      <c r="B290" s="205"/>
      <c r="C290" s="79"/>
      <c r="D290" s="242"/>
      <c r="E290" s="78"/>
      <c r="F290" s="78"/>
      <c r="G290" s="78"/>
      <c r="H290" s="79"/>
      <c r="I290" s="238"/>
      <c r="J290" s="78"/>
      <c r="K290" s="78"/>
      <c r="L290" s="78"/>
      <c r="M290" s="78"/>
      <c r="N290" s="78"/>
      <c r="O290" s="78"/>
      <c r="P290" s="79"/>
      <c r="Q290" s="239"/>
      <c r="R290" s="78"/>
      <c r="S290" s="78"/>
      <c r="T290" s="78"/>
      <c r="U290" s="78"/>
      <c r="V290" s="78"/>
      <c r="W290" s="78"/>
      <c r="X290" s="79"/>
      <c r="Y290" s="243"/>
      <c r="Z290" s="79"/>
      <c r="AA290" s="239"/>
      <c r="AB290" s="78"/>
      <c r="AC290" s="78"/>
      <c r="AD290" s="79"/>
      <c r="AE290" s="238"/>
      <c r="AF290" s="78"/>
      <c r="AG290" s="79"/>
      <c r="AH290" s="238"/>
      <c r="AI290" s="78"/>
      <c r="AJ290" s="79"/>
      <c r="AK290" s="238"/>
      <c r="AL290" s="78"/>
      <c r="AM290" s="78"/>
      <c r="AN290" s="79"/>
      <c r="AO290" s="239"/>
      <c r="AP290" s="78"/>
      <c r="AQ290" s="78"/>
      <c r="AR290" s="78"/>
      <c r="AS290" s="78"/>
      <c r="AT290" s="78"/>
      <c r="AU290" s="78"/>
      <c r="AV290" s="79"/>
      <c r="AW290" s="240"/>
      <c r="AX290" s="78"/>
      <c r="AY290" s="79"/>
      <c r="AZ290" s="241"/>
      <c r="BA290" s="78"/>
      <c r="BB290" s="78"/>
      <c r="BC290" s="78"/>
      <c r="BD290" s="78"/>
      <c r="BE290" s="78"/>
      <c r="BF290" s="78"/>
      <c r="BG290" s="78"/>
      <c r="BH290" s="78"/>
      <c r="BI290" s="78"/>
      <c r="BJ290" s="78"/>
      <c r="BK290" s="78"/>
      <c r="BL290" s="78"/>
      <c r="BM290" s="78"/>
      <c r="BN290" s="78"/>
      <c r="BO290" s="79"/>
    </row>
    <row r="291" spans="1:67" ht="34.5" customHeight="1" x14ac:dyDescent="0.2">
      <c r="A291" s="45">
        <f t="shared" si="0"/>
        <v>280</v>
      </c>
      <c r="B291" s="205"/>
      <c r="C291" s="79"/>
      <c r="D291" s="242"/>
      <c r="E291" s="78"/>
      <c r="F291" s="78"/>
      <c r="G291" s="78"/>
      <c r="H291" s="79"/>
      <c r="I291" s="238"/>
      <c r="J291" s="78"/>
      <c r="K291" s="78"/>
      <c r="L291" s="78"/>
      <c r="M291" s="78"/>
      <c r="N291" s="78"/>
      <c r="O291" s="78"/>
      <c r="P291" s="79"/>
      <c r="Q291" s="239"/>
      <c r="R291" s="78"/>
      <c r="S291" s="78"/>
      <c r="T291" s="78"/>
      <c r="U291" s="78"/>
      <c r="V291" s="78"/>
      <c r="W291" s="78"/>
      <c r="X291" s="79"/>
      <c r="Y291" s="243"/>
      <c r="Z291" s="79"/>
      <c r="AA291" s="239"/>
      <c r="AB291" s="78"/>
      <c r="AC291" s="78"/>
      <c r="AD291" s="79"/>
      <c r="AE291" s="238"/>
      <c r="AF291" s="78"/>
      <c r="AG291" s="79"/>
      <c r="AH291" s="238"/>
      <c r="AI291" s="78"/>
      <c r="AJ291" s="79"/>
      <c r="AK291" s="238"/>
      <c r="AL291" s="78"/>
      <c r="AM291" s="78"/>
      <c r="AN291" s="79"/>
      <c r="AO291" s="239"/>
      <c r="AP291" s="78"/>
      <c r="AQ291" s="78"/>
      <c r="AR291" s="78"/>
      <c r="AS291" s="78"/>
      <c r="AT291" s="78"/>
      <c r="AU291" s="78"/>
      <c r="AV291" s="79"/>
      <c r="AW291" s="240"/>
      <c r="AX291" s="78"/>
      <c r="AY291" s="79"/>
      <c r="AZ291" s="241"/>
      <c r="BA291" s="78"/>
      <c r="BB291" s="78"/>
      <c r="BC291" s="78"/>
      <c r="BD291" s="78"/>
      <c r="BE291" s="78"/>
      <c r="BF291" s="78"/>
      <c r="BG291" s="78"/>
      <c r="BH291" s="78"/>
      <c r="BI291" s="78"/>
      <c r="BJ291" s="78"/>
      <c r="BK291" s="78"/>
      <c r="BL291" s="78"/>
      <c r="BM291" s="78"/>
      <c r="BN291" s="78"/>
      <c r="BO291" s="79"/>
    </row>
    <row r="292" spans="1:67" ht="34.5" customHeight="1" x14ac:dyDescent="0.2">
      <c r="A292" s="14">
        <f t="shared" si="0"/>
        <v>281</v>
      </c>
      <c r="B292" s="205"/>
      <c r="C292" s="79"/>
      <c r="D292" s="242"/>
      <c r="E292" s="78"/>
      <c r="F292" s="78"/>
      <c r="G292" s="78"/>
      <c r="H292" s="79"/>
      <c r="I292" s="238"/>
      <c r="J292" s="78"/>
      <c r="K292" s="78"/>
      <c r="L292" s="78"/>
      <c r="M292" s="78"/>
      <c r="N292" s="78"/>
      <c r="O292" s="78"/>
      <c r="P292" s="79"/>
      <c r="Q292" s="239"/>
      <c r="R292" s="78"/>
      <c r="S292" s="78"/>
      <c r="T292" s="78"/>
      <c r="U292" s="78"/>
      <c r="V292" s="78"/>
      <c r="W292" s="78"/>
      <c r="X292" s="79"/>
      <c r="Y292" s="243"/>
      <c r="Z292" s="79"/>
      <c r="AA292" s="239"/>
      <c r="AB292" s="78"/>
      <c r="AC292" s="78"/>
      <c r="AD292" s="79"/>
      <c r="AE292" s="238"/>
      <c r="AF292" s="78"/>
      <c r="AG292" s="79"/>
      <c r="AH292" s="238"/>
      <c r="AI292" s="78"/>
      <c r="AJ292" s="79"/>
      <c r="AK292" s="238"/>
      <c r="AL292" s="78"/>
      <c r="AM292" s="78"/>
      <c r="AN292" s="79"/>
      <c r="AO292" s="239"/>
      <c r="AP292" s="78"/>
      <c r="AQ292" s="78"/>
      <c r="AR292" s="78"/>
      <c r="AS292" s="78"/>
      <c r="AT292" s="78"/>
      <c r="AU292" s="78"/>
      <c r="AV292" s="79"/>
      <c r="AW292" s="240"/>
      <c r="AX292" s="78"/>
      <c r="AY292" s="79"/>
      <c r="AZ292" s="241"/>
      <c r="BA292" s="78"/>
      <c r="BB292" s="78"/>
      <c r="BC292" s="78"/>
      <c r="BD292" s="78"/>
      <c r="BE292" s="78"/>
      <c r="BF292" s="78"/>
      <c r="BG292" s="78"/>
      <c r="BH292" s="78"/>
      <c r="BI292" s="78"/>
      <c r="BJ292" s="78"/>
      <c r="BK292" s="78"/>
      <c r="BL292" s="78"/>
      <c r="BM292" s="78"/>
      <c r="BN292" s="78"/>
      <c r="BO292" s="79"/>
    </row>
    <row r="293" spans="1:67" ht="34.5" customHeight="1" x14ac:dyDescent="0.2">
      <c r="A293" s="45">
        <f t="shared" si="0"/>
        <v>282</v>
      </c>
      <c r="B293" s="205"/>
      <c r="C293" s="79"/>
      <c r="D293" s="242"/>
      <c r="E293" s="78"/>
      <c r="F293" s="78"/>
      <c r="G293" s="78"/>
      <c r="H293" s="79"/>
      <c r="I293" s="238"/>
      <c r="J293" s="78"/>
      <c r="K293" s="78"/>
      <c r="L293" s="78"/>
      <c r="M293" s="78"/>
      <c r="N293" s="78"/>
      <c r="O293" s="78"/>
      <c r="P293" s="79"/>
      <c r="Q293" s="239"/>
      <c r="R293" s="78"/>
      <c r="S293" s="78"/>
      <c r="T293" s="78"/>
      <c r="U293" s="78"/>
      <c r="V293" s="78"/>
      <c r="W293" s="78"/>
      <c r="X293" s="79"/>
      <c r="Y293" s="243"/>
      <c r="Z293" s="79"/>
      <c r="AA293" s="239"/>
      <c r="AB293" s="78"/>
      <c r="AC293" s="78"/>
      <c r="AD293" s="79"/>
      <c r="AE293" s="238"/>
      <c r="AF293" s="78"/>
      <c r="AG293" s="79"/>
      <c r="AH293" s="238"/>
      <c r="AI293" s="78"/>
      <c r="AJ293" s="79"/>
      <c r="AK293" s="238"/>
      <c r="AL293" s="78"/>
      <c r="AM293" s="78"/>
      <c r="AN293" s="79"/>
      <c r="AO293" s="239"/>
      <c r="AP293" s="78"/>
      <c r="AQ293" s="78"/>
      <c r="AR293" s="78"/>
      <c r="AS293" s="78"/>
      <c r="AT293" s="78"/>
      <c r="AU293" s="78"/>
      <c r="AV293" s="79"/>
      <c r="AW293" s="240"/>
      <c r="AX293" s="78"/>
      <c r="AY293" s="79"/>
      <c r="AZ293" s="241"/>
      <c r="BA293" s="78"/>
      <c r="BB293" s="78"/>
      <c r="BC293" s="78"/>
      <c r="BD293" s="78"/>
      <c r="BE293" s="78"/>
      <c r="BF293" s="78"/>
      <c r="BG293" s="78"/>
      <c r="BH293" s="78"/>
      <c r="BI293" s="78"/>
      <c r="BJ293" s="78"/>
      <c r="BK293" s="78"/>
      <c r="BL293" s="78"/>
      <c r="BM293" s="78"/>
      <c r="BN293" s="78"/>
      <c r="BO293" s="79"/>
    </row>
    <row r="294" spans="1:67" ht="34.5" customHeight="1" x14ac:dyDescent="0.2">
      <c r="A294" s="45">
        <f t="shared" si="0"/>
        <v>283</v>
      </c>
      <c r="B294" s="205"/>
      <c r="C294" s="79"/>
      <c r="D294" s="242"/>
      <c r="E294" s="78"/>
      <c r="F294" s="78"/>
      <c r="G294" s="78"/>
      <c r="H294" s="79"/>
      <c r="I294" s="238"/>
      <c r="J294" s="78"/>
      <c r="K294" s="78"/>
      <c r="L294" s="78"/>
      <c r="M294" s="78"/>
      <c r="N294" s="78"/>
      <c r="O294" s="78"/>
      <c r="P294" s="79"/>
      <c r="Q294" s="239"/>
      <c r="R294" s="78"/>
      <c r="S294" s="78"/>
      <c r="T294" s="78"/>
      <c r="U294" s="78"/>
      <c r="V294" s="78"/>
      <c r="W294" s="78"/>
      <c r="X294" s="79"/>
      <c r="Y294" s="243"/>
      <c r="Z294" s="79"/>
      <c r="AA294" s="239"/>
      <c r="AB294" s="78"/>
      <c r="AC294" s="78"/>
      <c r="AD294" s="79"/>
      <c r="AE294" s="238"/>
      <c r="AF294" s="78"/>
      <c r="AG294" s="79"/>
      <c r="AH294" s="238"/>
      <c r="AI294" s="78"/>
      <c r="AJ294" s="79"/>
      <c r="AK294" s="238"/>
      <c r="AL294" s="78"/>
      <c r="AM294" s="78"/>
      <c r="AN294" s="79"/>
      <c r="AO294" s="239"/>
      <c r="AP294" s="78"/>
      <c r="AQ294" s="78"/>
      <c r="AR294" s="78"/>
      <c r="AS294" s="78"/>
      <c r="AT294" s="78"/>
      <c r="AU294" s="78"/>
      <c r="AV294" s="79"/>
      <c r="AW294" s="240"/>
      <c r="AX294" s="78"/>
      <c r="AY294" s="79"/>
      <c r="AZ294" s="241"/>
      <c r="BA294" s="78"/>
      <c r="BB294" s="78"/>
      <c r="BC294" s="78"/>
      <c r="BD294" s="78"/>
      <c r="BE294" s="78"/>
      <c r="BF294" s="78"/>
      <c r="BG294" s="78"/>
      <c r="BH294" s="78"/>
      <c r="BI294" s="78"/>
      <c r="BJ294" s="78"/>
      <c r="BK294" s="78"/>
      <c r="BL294" s="78"/>
      <c r="BM294" s="78"/>
      <c r="BN294" s="78"/>
      <c r="BO294" s="79"/>
    </row>
    <row r="295" spans="1:67" ht="34.5" customHeight="1" x14ac:dyDescent="0.2">
      <c r="A295" s="45">
        <f t="shared" si="0"/>
        <v>284</v>
      </c>
      <c r="B295" s="205"/>
      <c r="C295" s="79"/>
      <c r="D295" s="242"/>
      <c r="E295" s="78"/>
      <c r="F295" s="78"/>
      <c r="G295" s="78"/>
      <c r="H295" s="79"/>
      <c r="I295" s="238"/>
      <c r="J295" s="78"/>
      <c r="K295" s="78"/>
      <c r="L295" s="78"/>
      <c r="M295" s="78"/>
      <c r="N295" s="78"/>
      <c r="O295" s="78"/>
      <c r="P295" s="79"/>
      <c r="Q295" s="239"/>
      <c r="R295" s="78"/>
      <c r="S295" s="78"/>
      <c r="T295" s="78"/>
      <c r="U295" s="78"/>
      <c r="V295" s="78"/>
      <c r="W295" s="78"/>
      <c r="X295" s="79"/>
      <c r="Y295" s="243"/>
      <c r="Z295" s="79"/>
      <c r="AA295" s="239"/>
      <c r="AB295" s="78"/>
      <c r="AC295" s="78"/>
      <c r="AD295" s="79"/>
      <c r="AE295" s="238"/>
      <c r="AF295" s="78"/>
      <c r="AG295" s="79"/>
      <c r="AH295" s="238"/>
      <c r="AI295" s="78"/>
      <c r="AJ295" s="79"/>
      <c r="AK295" s="238"/>
      <c r="AL295" s="78"/>
      <c r="AM295" s="78"/>
      <c r="AN295" s="79"/>
      <c r="AO295" s="239"/>
      <c r="AP295" s="78"/>
      <c r="AQ295" s="78"/>
      <c r="AR295" s="78"/>
      <c r="AS295" s="78"/>
      <c r="AT295" s="78"/>
      <c r="AU295" s="78"/>
      <c r="AV295" s="79"/>
      <c r="AW295" s="240"/>
      <c r="AX295" s="78"/>
      <c r="AY295" s="79"/>
      <c r="AZ295" s="241"/>
      <c r="BA295" s="78"/>
      <c r="BB295" s="78"/>
      <c r="BC295" s="78"/>
      <c r="BD295" s="78"/>
      <c r="BE295" s="78"/>
      <c r="BF295" s="78"/>
      <c r="BG295" s="78"/>
      <c r="BH295" s="78"/>
      <c r="BI295" s="78"/>
      <c r="BJ295" s="78"/>
      <c r="BK295" s="78"/>
      <c r="BL295" s="78"/>
      <c r="BM295" s="78"/>
      <c r="BN295" s="78"/>
      <c r="BO295" s="79"/>
    </row>
    <row r="296" spans="1:67" ht="34.5" customHeight="1" x14ac:dyDescent="0.2">
      <c r="A296" s="45">
        <f t="shared" si="0"/>
        <v>285</v>
      </c>
      <c r="B296" s="205"/>
      <c r="C296" s="79"/>
      <c r="D296" s="242"/>
      <c r="E296" s="78"/>
      <c r="F296" s="78"/>
      <c r="G296" s="78"/>
      <c r="H296" s="79"/>
      <c r="I296" s="238"/>
      <c r="J296" s="78"/>
      <c r="K296" s="78"/>
      <c r="L296" s="78"/>
      <c r="M296" s="78"/>
      <c r="N296" s="78"/>
      <c r="O296" s="78"/>
      <c r="P296" s="79"/>
      <c r="Q296" s="239"/>
      <c r="R296" s="78"/>
      <c r="S296" s="78"/>
      <c r="T296" s="78"/>
      <c r="U296" s="78"/>
      <c r="V296" s="78"/>
      <c r="W296" s="78"/>
      <c r="X296" s="79"/>
      <c r="Y296" s="243"/>
      <c r="Z296" s="79"/>
      <c r="AA296" s="239"/>
      <c r="AB296" s="78"/>
      <c r="AC296" s="78"/>
      <c r="AD296" s="79"/>
      <c r="AE296" s="238"/>
      <c r="AF296" s="78"/>
      <c r="AG296" s="79"/>
      <c r="AH296" s="238"/>
      <c r="AI296" s="78"/>
      <c r="AJ296" s="79"/>
      <c r="AK296" s="238"/>
      <c r="AL296" s="78"/>
      <c r="AM296" s="78"/>
      <c r="AN296" s="79"/>
      <c r="AO296" s="239"/>
      <c r="AP296" s="78"/>
      <c r="AQ296" s="78"/>
      <c r="AR296" s="78"/>
      <c r="AS296" s="78"/>
      <c r="AT296" s="78"/>
      <c r="AU296" s="78"/>
      <c r="AV296" s="79"/>
      <c r="AW296" s="240"/>
      <c r="AX296" s="78"/>
      <c r="AY296" s="79"/>
      <c r="AZ296" s="241"/>
      <c r="BA296" s="78"/>
      <c r="BB296" s="78"/>
      <c r="BC296" s="78"/>
      <c r="BD296" s="78"/>
      <c r="BE296" s="78"/>
      <c r="BF296" s="78"/>
      <c r="BG296" s="78"/>
      <c r="BH296" s="78"/>
      <c r="BI296" s="78"/>
      <c r="BJ296" s="78"/>
      <c r="BK296" s="78"/>
      <c r="BL296" s="78"/>
      <c r="BM296" s="78"/>
      <c r="BN296" s="78"/>
      <c r="BO296" s="79"/>
    </row>
    <row r="297" spans="1:67" ht="34.5" customHeight="1" x14ac:dyDescent="0.2">
      <c r="A297" s="45">
        <f t="shared" si="0"/>
        <v>286</v>
      </c>
      <c r="B297" s="205"/>
      <c r="C297" s="79"/>
      <c r="D297" s="242"/>
      <c r="E297" s="78"/>
      <c r="F297" s="78"/>
      <c r="G297" s="78"/>
      <c r="H297" s="79"/>
      <c r="I297" s="238"/>
      <c r="J297" s="78"/>
      <c r="K297" s="78"/>
      <c r="L297" s="78"/>
      <c r="M297" s="78"/>
      <c r="N297" s="78"/>
      <c r="O297" s="78"/>
      <c r="P297" s="79"/>
      <c r="Q297" s="239"/>
      <c r="R297" s="78"/>
      <c r="S297" s="78"/>
      <c r="T297" s="78"/>
      <c r="U297" s="78"/>
      <c r="V297" s="78"/>
      <c r="W297" s="78"/>
      <c r="X297" s="79"/>
      <c r="Y297" s="243"/>
      <c r="Z297" s="79"/>
      <c r="AA297" s="239"/>
      <c r="AB297" s="78"/>
      <c r="AC297" s="78"/>
      <c r="AD297" s="79"/>
      <c r="AE297" s="238"/>
      <c r="AF297" s="78"/>
      <c r="AG297" s="79"/>
      <c r="AH297" s="238"/>
      <c r="AI297" s="78"/>
      <c r="AJ297" s="79"/>
      <c r="AK297" s="238"/>
      <c r="AL297" s="78"/>
      <c r="AM297" s="78"/>
      <c r="AN297" s="79"/>
      <c r="AO297" s="239"/>
      <c r="AP297" s="78"/>
      <c r="AQ297" s="78"/>
      <c r="AR297" s="78"/>
      <c r="AS297" s="78"/>
      <c r="AT297" s="78"/>
      <c r="AU297" s="78"/>
      <c r="AV297" s="79"/>
      <c r="AW297" s="240"/>
      <c r="AX297" s="78"/>
      <c r="AY297" s="79"/>
      <c r="AZ297" s="241"/>
      <c r="BA297" s="78"/>
      <c r="BB297" s="78"/>
      <c r="BC297" s="78"/>
      <c r="BD297" s="78"/>
      <c r="BE297" s="78"/>
      <c r="BF297" s="78"/>
      <c r="BG297" s="78"/>
      <c r="BH297" s="78"/>
      <c r="BI297" s="78"/>
      <c r="BJ297" s="78"/>
      <c r="BK297" s="78"/>
      <c r="BL297" s="78"/>
      <c r="BM297" s="78"/>
      <c r="BN297" s="78"/>
      <c r="BO297" s="79"/>
    </row>
    <row r="298" spans="1:67" ht="34.5" customHeight="1" x14ac:dyDescent="0.2">
      <c r="A298" s="45">
        <f t="shared" si="0"/>
        <v>287</v>
      </c>
      <c r="B298" s="205"/>
      <c r="C298" s="79"/>
      <c r="D298" s="242"/>
      <c r="E298" s="78"/>
      <c r="F298" s="78"/>
      <c r="G298" s="78"/>
      <c r="H298" s="79"/>
      <c r="I298" s="238"/>
      <c r="J298" s="78"/>
      <c r="K298" s="78"/>
      <c r="L298" s="78"/>
      <c r="M298" s="78"/>
      <c r="N298" s="78"/>
      <c r="O298" s="78"/>
      <c r="P298" s="79"/>
      <c r="Q298" s="239"/>
      <c r="R298" s="78"/>
      <c r="S298" s="78"/>
      <c r="T298" s="78"/>
      <c r="U298" s="78"/>
      <c r="V298" s="78"/>
      <c r="W298" s="78"/>
      <c r="X298" s="79"/>
      <c r="Y298" s="243"/>
      <c r="Z298" s="79"/>
      <c r="AA298" s="239"/>
      <c r="AB298" s="78"/>
      <c r="AC298" s="78"/>
      <c r="AD298" s="79"/>
      <c r="AE298" s="238"/>
      <c r="AF298" s="78"/>
      <c r="AG298" s="79"/>
      <c r="AH298" s="238"/>
      <c r="AI298" s="78"/>
      <c r="AJ298" s="79"/>
      <c r="AK298" s="238"/>
      <c r="AL298" s="78"/>
      <c r="AM298" s="78"/>
      <c r="AN298" s="79"/>
      <c r="AO298" s="239"/>
      <c r="AP298" s="78"/>
      <c r="AQ298" s="78"/>
      <c r="AR298" s="78"/>
      <c r="AS298" s="78"/>
      <c r="AT298" s="78"/>
      <c r="AU298" s="78"/>
      <c r="AV298" s="79"/>
      <c r="AW298" s="240"/>
      <c r="AX298" s="78"/>
      <c r="AY298" s="79"/>
      <c r="AZ298" s="241"/>
      <c r="BA298" s="78"/>
      <c r="BB298" s="78"/>
      <c r="BC298" s="78"/>
      <c r="BD298" s="78"/>
      <c r="BE298" s="78"/>
      <c r="BF298" s="78"/>
      <c r="BG298" s="78"/>
      <c r="BH298" s="78"/>
      <c r="BI298" s="78"/>
      <c r="BJ298" s="78"/>
      <c r="BK298" s="78"/>
      <c r="BL298" s="78"/>
      <c r="BM298" s="78"/>
      <c r="BN298" s="78"/>
      <c r="BO298" s="79"/>
    </row>
    <row r="299" spans="1:67" ht="34.5" customHeight="1" x14ac:dyDescent="0.2">
      <c r="A299" s="45">
        <f t="shared" si="0"/>
        <v>288</v>
      </c>
      <c r="B299" s="205"/>
      <c r="C299" s="79"/>
      <c r="D299" s="242"/>
      <c r="E299" s="78"/>
      <c r="F299" s="78"/>
      <c r="G299" s="78"/>
      <c r="H299" s="79"/>
      <c r="I299" s="238"/>
      <c r="J299" s="78"/>
      <c r="K299" s="78"/>
      <c r="L299" s="78"/>
      <c r="M299" s="78"/>
      <c r="N299" s="78"/>
      <c r="O299" s="78"/>
      <c r="P299" s="79"/>
      <c r="Q299" s="239"/>
      <c r="R299" s="78"/>
      <c r="S299" s="78"/>
      <c r="T299" s="78"/>
      <c r="U299" s="78"/>
      <c r="V299" s="78"/>
      <c r="W299" s="78"/>
      <c r="X299" s="79"/>
      <c r="Y299" s="243"/>
      <c r="Z299" s="79"/>
      <c r="AA299" s="239"/>
      <c r="AB299" s="78"/>
      <c r="AC299" s="78"/>
      <c r="AD299" s="79"/>
      <c r="AE299" s="238"/>
      <c r="AF299" s="78"/>
      <c r="AG299" s="79"/>
      <c r="AH299" s="238"/>
      <c r="AI299" s="78"/>
      <c r="AJ299" s="79"/>
      <c r="AK299" s="238"/>
      <c r="AL299" s="78"/>
      <c r="AM299" s="78"/>
      <c r="AN299" s="79"/>
      <c r="AO299" s="239"/>
      <c r="AP299" s="78"/>
      <c r="AQ299" s="78"/>
      <c r="AR299" s="78"/>
      <c r="AS299" s="78"/>
      <c r="AT299" s="78"/>
      <c r="AU299" s="78"/>
      <c r="AV299" s="79"/>
      <c r="AW299" s="240"/>
      <c r="AX299" s="78"/>
      <c r="AY299" s="79"/>
      <c r="AZ299" s="241"/>
      <c r="BA299" s="78"/>
      <c r="BB299" s="78"/>
      <c r="BC299" s="78"/>
      <c r="BD299" s="78"/>
      <c r="BE299" s="78"/>
      <c r="BF299" s="78"/>
      <c r="BG299" s="78"/>
      <c r="BH299" s="78"/>
      <c r="BI299" s="78"/>
      <c r="BJ299" s="78"/>
      <c r="BK299" s="78"/>
      <c r="BL299" s="78"/>
      <c r="BM299" s="78"/>
      <c r="BN299" s="78"/>
      <c r="BO299" s="79"/>
    </row>
    <row r="300" spans="1:67" ht="34.5" customHeight="1" x14ac:dyDescent="0.2">
      <c r="A300" s="45">
        <f t="shared" si="0"/>
        <v>289</v>
      </c>
      <c r="B300" s="205"/>
      <c r="C300" s="79"/>
      <c r="D300" s="242"/>
      <c r="E300" s="78"/>
      <c r="F300" s="78"/>
      <c r="G300" s="78"/>
      <c r="H300" s="79"/>
      <c r="I300" s="238"/>
      <c r="J300" s="78"/>
      <c r="K300" s="78"/>
      <c r="L300" s="78"/>
      <c r="M300" s="78"/>
      <c r="N300" s="78"/>
      <c r="O300" s="78"/>
      <c r="P300" s="79"/>
      <c r="Q300" s="239"/>
      <c r="R300" s="78"/>
      <c r="S300" s="78"/>
      <c r="T300" s="78"/>
      <c r="U300" s="78"/>
      <c r="V300" s="78"/>
      <c r="W300" s="78"/>
      <c r="X300" s="79"/>
      <c r="Y300" s="243"/>
      <c r="Z300" s="79"/>
      <c r="AA300" s="239"/>
      <c r="AB300" s="78"/>
      <c r="AC300" s="78"/>
      <c r="AD300" s="79"/>
      <c r="AE300" s="238"/>
      <c r="AF300" s="78"/>
      <c r="AG300" s="79"/>
      <c r="AH300" s="238"/>
      <c r="AI300" s="78"/>
      <c r="AJ300" s="79"/>
      <c r="AK300" s="238"/>
      <c r="AL300" s="78"/>
      <c r="AM300" s="78"/>
      <c r="AN300" s="79"/>
      <c r="AO300" s="239"/>
      <c r="AP300" s="78"/>
      <c r="AQ300" s="78"/>
      <c r="AR300" s="78"/>
      <c r="AS300" s="78"/>
      <c r="AT300" s="78"/>
      <c r="AU300" s="78"/>
      <c r="AV300" s="79"/>
      <c r="AW300" s="240"/>
      <c r="AX300" s="78"/>
      <c r="AY300" s="79"/>
      <c r="AZ300" s="241"/>
      <c r="BA300" s="78"/>
      <c r="BB300" s="78"/>
      <c r="BC300" s="78"/>
      <c r="BD300" s="78"/>
      <c r="BE300" s="78"/>
      <c r="BF300" s="78"/>
      <c r="BG300" s="78"/>
      <c r="BH300" s="78"/>
      <c r="BI300" s="78"/>
      <c r="BJ300" s="78"/>
      <c r="BK300" s="78"/>
      <c r="BL300" s="78"/>
      <c r="BM300" s="78"/>
      <c r="BN300" s="78"/>
      <c r="BO300" s="79"/>
    </row>
    <row r="301" spans="1:67" ht="34.5" customHeight="1" x14ac:dyDescent="0.2">
      <c r="A301" s="45">
        <f t="shared" si="0"/>
        <v>290</v>
      </c>
      <c r="B301" s="205"/>
      <c r="C301" s="79"/>
      <c r="D301" s="242"/>
      <c r="E301" s="78"/>
      <c r="F301" s="78"/>
      <c r="G301" s="78"/>
      <c r="H301" s="79"/>
      <c r="I301" s="238"/>
      <c r="J301" s="78"/>
      <c r="K301" s="78"/>
      <c r="L301" s="78"/>
      <c r="M301" s="78"/>
      <c r="N301" s="78"/>
      <c r="O301" s="78"/>
      <c r="P301" s="79"/>
      <c r="Q301" s="239"/>
      <c r="R301" s="78"/>
      <c r="S301" s="78"/>
      <c r="T301" s="78"/>
      <c r="U301" s="78"/>
      <c r="V301" s="78"/>
      <c r="W301" s="78"/>
      <c r="X301" s="79"/>
      <c r="Y301" s="243"/>
      <c r="Z301" s="79"/>
      <c r="AA301" s="239"/>
      <c r="AB301" s="78"/>
      <c r="AC301" s="78"/>
      <c r="AD301" s="79"/>
      <c r="AE301" s="238"/>
      <c r="AF301" s="78"/>
      <c r="AG301" s="79"/>
      <c r="AH301" s="238"/>
      <c r="AI301" s="78"/>
      <c r="AJ301" s="79"/>
      <c r="AK301" s="238"/>
      <c r="AL301" s="78"/>
      <c r="AM301" s="78"/>
      <c r="AN301" s="79"/>
      <c r="AO301" s="239"/>
      <c r="AP301" s="78"/>
      <c r="AQ301" s="78"/>
      <c r="AR301" s="78"/>
      <c r="AS301" s="78"/>
      <c r="AT301" s="78"/>
      <c r="AU301" s="78"/>
      <c r="AV301" s="79"/>
      <c r="AW301" s="240"/>
      <c r="AX301" s="78"/>
      <c r="AY301" s="79"/>
      <c r="AZ301" s="241"/>
      <c r="BA301" s="78"/>
      <c r="BB301" s="78"/>
      <c r="BC301" s="78"/>
      <c r="BD301" s="78"/>
      <c r="BE301" s="78"/>
      <c r="BF301" s="78"/>
      <c r="BG301" s="78"/>
      <c r="BH301" s="78"/>
      <c r="BI301" s="78"/>
      <c r="BJ301" s="78"/>
      <c r="BK301" s="78"/>
      <c r="BL301" s="78"/>
      <c r="BM301" s="78"/>
      <c r="BN301" s="78"/>
      <c r="BO301" s="79"/>
    </row>
    <row r="302" spans="1:67" ht="34.5" customHeight="1" x14ac:dyDescent="0.2">
      <c r="A302" s="14">
        <f t="shared" si="0"/>
        <v>291</v>
      </c>
      <c r="B302" s="205"/>
      <c r="C302" s="79"/>
      <c r="D302" s="242"/>
      <c r="E302" s="78"/>
      <c r="F302" s="78"/>
      <c r="G302" s="78"/>
      <c r="H302" s="79"/>
      <c r="I302" s="238"/>
      <c r="J302" s="78"/>
      <c r="K302" s="78"/>
      <c r="L302" s="78"/>
      <c r="M302" s="78"/>
      <c r="N302" s="78"/>
      <c r="O302" s="78"/>
      <c r="P302" s="79"/>
      <c r="Q302" s="239"/>
      <c r="R302" s="78"/>
      <c r="S302" s="78"/>
      <c r="T302" s="78"/>
      <c r="U302" s="78"/>
      <c r="V302" s="78"/>
      <c r="W302" s="78"/>
      <c r="X302" s="79"/>
      <c r="Y302" s="243"/>
      <c r="Z302" s="79"/>
      <c r="AA302" s="239"/>
      <c r="AB302" s="78"/>
      <c r="AC302" s="78"/>
      <c r="AD302" s="79"/>
      <c r="AE302" s="238"/>
      <c r="AF302" s="78"/>
      <c r="AG302" s="79"/>
      <c r="AH302" s="238"/>
      <c r="AI302" s="78"/>
      <c r="AJ302" s="79"/>
      <c r="AK302" s="238"/>
      <c r="AL302" s="78"/>
      <c r="AM302" s="78"/>
      <c r="AN302" s="79"/>
      <c r="AO302" s="239"/>
      <c r="AP302" s="78"/>
      <c r="AQ302" s="78"/>
      <c r="AR302" s="78"/>
      <c r="AS302" s="78"/>
      <c r="AT302" s="78"/>
      <c r="AU302" s="78"/>
      <c r="AV302" s="79"/>
      <c r="AW302" s="240"/>
      <c r="AX302" s="78"/>
      <c r="AY302" s="79"/>
      <c r="AZ302" s="241"/>
      <c r="BA302" s="78"/>
      <c r="BB302" s="78"/>
      <c r="BC302" s="78"/>
      <c r="BD302" s="78"/>
      <c r="BE302" s="78"/>
      <c r="BF302" s="78"/>
      <c r="BG302" s="78"/>
      <c r="BH302" s="78"/>
      <c r="BI302" s="78"/>
      <c r="BJ302" s="78"/>
      <c r="BK302" s="78"/>
      <c r="BL302" s="78"/>
      <c r="BM302" s="78"/>
      <c r="BN302" s="78"/>
      <c r="BO302" s="79"/>
    </row>
    <row r="303" spans="1:67" ht="34.5" customHeight="1" x14ac:dyDescent="0.2">
      <c r="A303" s="45">
        <f t="shared" si="0"/>
        <v>292</v>
      </c>
      <c r="B303" s="205"/>
      <c r="C303" s="79"/>
      <c r="D303" s="242"/>
      <c r="E303" s="78"/>
      <c r="F303" s="78"/>
      <c r="G303" s="78"/>
      <c r="H303" s="79"/>
      <c r="I303" s="238"/>
      <c r="J303" s="78"/>
      <c r="K303" s="78"/>
      <c r="L303" s="78"/>
      <c r="M303" s="78"/>
      <c r="N303" s="78"/>
      <c r="O303" s="78"/>
      <c r="P303" s="79"/>
      <c r="Q303" s="239"/>
      <c r="R303" s="78"/>
      <c r="S303" s="78"/>
      <c r="T303" s="78"/>
      <c r="U303" s="78"/>
      <c r="V303" s="78"/>
      <c r="W303" s="78"/>
      <c r="X303" s="79"/>
      <c r="Y303" s="243"/>
      <c r="Z303" s="79"/>
      <c r="AA303" s="239"/>
      <c r="AB303" s="78"/>
      <c r="AC303" s="78"/>
      <c r="AD303" s="79"/>
      <c r="AE303" s="238"/>
      <c r="AF303" s="78"/>
      <c r="AG303" s="79"/>
      <c r="AH303" s="238"/>
      <c r="AI303" s="78"/>
      <c r="AJ303" s="79"/>
      <c r="AK303" s="238"/>
      <c r="AL303" s="78"/>
      <c r="AM303" s="78"/>
      <c r="AN303" s="79"/>
      <c r="AO303" s="239"/>
      <c r="AP303" s="78"/>
      <c r="AQ303" s="78"/>
      <c r="AR303" s="78"/>
      <c r="AS303" s="78"/>
      <c r="AT303" s="78"/>
      <c r="AU303" s="78"/>
      <c r="AV303" s="79"/>
      <c r="AW303" s="240"/>
      <c r="AX303" s="78"/>
      <c r="AY303" s="79"/>
      <c r="AZ303" s="241"/>
      <c r="BA303" s="78"/>
      <c r="BB303" s="78"/>
      <c r="BC303" s="78"/>
      <c r="BD303" s="78"/>
      <c r="BE303" s="78"/>
      <c r="BF303" s="78"/>
      <c r="BG303" s="78"/>
      <c r="BH303" s="78"/>
      <c r="BI303" s="78"/>
      <c r="BJ303" s="78"/>
      <c r="BK303" s="78"/>
      <c r="BL303" s="78"/>
      <c r="BM303" s="78"/>
      <c r="BN303" s="78"/>
      <c r="BO303" s="79"/>
    </row>
    <row r="304" spans="1:67" ht="34.5" customHeight="1" x14ac:dyDescent="0.2">
      <c r="A304" s="45">
        <f t="shared" si="0"/>
        <v>293</v>
      </c>
      <c r="B304" s="205"/>
      <c r="C304" s="79"/>
      <c r="D304" s="242"/>
      <c r="E304" s="78"/>
      <c r="F304" s="78"/>
      <c r="G304" s="78"/>
      <c r="H304" s="79"/>
      <c r="I304" s="238"/>
      <c r="J304" s="78"/>
      <c r="K304" s="78"/>
      <c r="L304" s="78"/>
      <c r="M304" s="78"/>
      <c r="N304" s="78"/>
      <c r="O304" s="78"/>
      <c r="P304" s="79"/>
      <c r="Q304" s="239"/>
      <c r="R304" s="78"/>
      <c r="S304" s="78"/>
      <c r="T304" s="78"/>
      <c r="U304" s="78"/>
      <c r="V304" s="78"/>
      <c r="W304" s="78"/>
      <c r="X304" s="79"/>
      <c r="Y304" s="243"/>
      <c r="Z304" s="79"/>
      <c r="AA304" s="239"/>
      <c r="AB304" s="78"/>
      <c r="AC304" s="78"/>
      <c r="AD304" s="79"/>
      <c r="AE304" s="238"/>
      <c r="AF304" s="78"/>
      <c r="AG304" s="79"/>
      <c r="AH304" s="238"/>
      <c r="AI304" s="78"/>
      <c r="AJ304" s="79"/>
      <c r="AK304" s="238"/>
      <c r="AL304" s="78"/>
      <c r="AM304" s="78"/>
      <c r="AN304" s="79"/>
      <c r="AO304" s="239"/>
      <c r="AP304" s="78"/>
      <c r="AQ304" s="78"/>
      <c r="AR304" s="78"/>
      <c r="AS304" s="78"/>
      <c r="AT304" s="78"/>
      <c r="AU304" s="78"/>
      <c r="AV304" s="79"/>
      <c r="AW304" s="240"/>
      <c r="AX304" s="78"/>
      <c r="AY304" s="79"/>
      <c r="AZ304" s="241"/>
      <c r="BA304" s="78"/>
      <c r="BB304" s="78"/>
      <c r="BC304" s="78"/>
      <c r="BD304" s="78"/>
      <c r="BE304" s="78"/>
      <c r="BF304" s="78"/>
      <c r="BG304" s="78"/>
      <c r="BH304" s="78"/>
      <c r="BI304" s="78"/>
      <c r="BJ304" s="78"/>
      <c r="BK304" s="78"/>
      <c r="BL304" s="78"/>
      <c r="BM304" s="78"/>
      <c r="BN304" s="78"/>
      <c r="BO304" s="79"/>
    </row>
    <row r="305" spans="1:67" ht="34.5" customHeight="1" x14ac:dyDescent="0.2">
      <c r="A305" s="45">
        <f t="shared" si="0"/>
        <v>294</v>
      </c>
      <c r="B305" s="205"/>
      <c r="C305" s="79"/>
      <c r="D305" s="242"/>
      <c r="E305" s="78"/>
      <c r="F305" s="78"/>
      <c r="G305" s="78"/>
      <c r="H305" s="79"/>
      <c r="I305" s="238"/>
      <c r="J305" s="78"/>
      <c r="K305" s="78"/>
      <c r="L305" s="78"/>
      <c r="M305" s="78"/>
      <c r="N305" s="78"/>
      <c r="O305" s="78"/>
      <c r="P305" s="79"/>
      <c r="Q305" s="239"/>
      <c r="R305" s="78"/>
      <c r="S305" s="78"/>
      <c r="T305" s="78"/>
      <c r="U305" s="78"/>
      <c r="V305" s="78"/>
      <c r="W305" s="78"/>
      <c r="X305" s="79"/>
      <c r="Y305" s="243"/>
      <c r="Z305" s="79"/>
      <c r="AA305" s="239"/>
      <c r="AB305" s="78"/>
      <c r="AC305" s="78"/>
      <c r="AD305" s="79"/>
      <c r="AE305" s="238"/>
      <c r="AF305" s="78"/>
      <c r="AG305" s="79"/>
      <c r="AH305" s="238"/>
      <c r="AI305" s="78"/>
      <c r="AJ305" s="79"/>
      <c r="AK305" s="238"/>
      <c r="AL305" s="78"/>
      <c r="AM305" s="78"/>
      <c r="AN305" s="79"/>
      <c r="AO305" s="239"/>
      <c r="AP305" s="78"/>
      <c r="AQ305" s="78"/>
      <c r="AR305" s="78"/>
      <c r="AS305" s="78"/>
      <c r="AT305" s="78"/>
      <c r="AU305" s="78"/>
      <c r="AV305" s="79"/>
      <c r="AW305" s="240"/>
      <c r="AX305" s="78"/>
      <c r="AY305" s="79"/>
      <c r="AZ305" s="241"/>
      <c r="BA305" s="78"/>
      <c r="BB305" s="78"/>
      <c r="BC305" s="78"/>
      <c r="BD305" s="78"/>
      <c r="BE305" s="78"/>
      <c r="BF305" s="78"/>
      <c r="BG305" s="78"/>
      <c r="BH305" s="78"/>
      <c r="BI305" s="78"/>
      <c r="BJ305" s="78"/>
      <c r="BK305" s="78"/>
      <c r="BL305" s="78"/>
      <c r="BM305" s="78"/>
      <c r="BN305" s="78"/>
      <c r="BO305" s="79"/>
    </row>
    <row r="306" spans="1:67" ht="34.5" customHeight="1" x14ac:dyDescent="0.2">
      <c r="A306" s="45">
        <f t="shared" si="0"/>
        <v>295</v>
      </c>
      <c r="B306" s="205"/>
      <c r="C306" s="79"/>
      <c r="D306" s="242"/>
      <c r="E306" s="78"/>
      <c r="F306" s="78"/>
      <c r="G306" s="78"/>
      <c r="H306" s="79"/>
      <c r="I306" s="238"/>
      <c r="J306" s="78"/>
      <c r="K306" s="78"/>
      <c r="L306" s="78"/>
      <c r="M306" s="78"/>
      <c r="N306" s="78"/>
      <c r="O306" s="78"/>
      <c r="P306" s="79"/>
      <c r="Q306" s="239"/>
      <c r="R306" s="78"/>
      <c r="S306" s="78"/>
      <c r="T306" s="78"/>
      <c r="U306" s="78"/>
      <c r="V306" s="78"/>
      <c r="W306" s="78"/>
      <c r="X306" s="79"/>
      <c r="Y306" s="243"/>
      <c r="Z306" s="79"/>
      <c r="AA306" s="239"/>
      <c r="AB306" s="78"/>
      <c r="AC306" s="78"/>
      <c r="AD306" s="79"/>
      <c r="AE306" s="238"/>
      <c r="AF306" s="78"/>
      <c r="AG306" s="79"/>
      <c r="AH306" s="238"/>
      <c r="AI306" s="78"/>
      <c r="AJ306" s="79"/>
      <c r="AK306" s="238"/>
      <c r="AL306" s="78"/>
      <c r="AM306" s="78"/>
      <c r="AN306" s="79"/>
      <c r="AO306" s="239"/>
      <c r="AP306" s="78"/>
      <c r="AQ306" s="78"/>
      <c r="AR306" s="78"/>
      <c r="AS306" s="78"/>
      <c r="AT306" s="78"/>
      <c r="AU306" s="78"/>
      <c r="AV306" s="79"/>
      <c r="AW306" s="240"/>
      <c r="AX306" s="78"/>
      <c r="AY306" s="79"/>
      <c r="AZ306" s="241"/>
      <c r="BA306" s="78"/>
      <c r="BB306" s="78"/>
      <c r="BC306" s="78"/>
      <c r="BD306" s="78"/>
      <c r="BE306" s="78"/>
      <c r="BF306" s="78"/>
      <c r="BG306" s="78"/>
      <c r="BH306" s="78"/>
      <c r="BI306" s="78"/>
      <c r="BJ306" s="78"/>
      <c r="BK306" s="78"/>
      <c r="BL306" s="78"/>
      <c r="BM306" s="78"/>
      <c r="BN306" s="78"/>
      <c r="BO306" s="79"/>
    </row>
    <row r="307" spans="1:67" ht="34.5" customHeight="1" x14ac:dyDescent="0.2">
      <c r="A307" s="45">
        <f t="shared" si="0"/>
        <v>296</v>
      </c>
      <c r="B307" s="205"/>
      <c r="C307" s="79"/>
      <c r="D307" s="242"/>
      <c r="E307" s="78"/>
      <c r="F307" s="78"/>
      <c r="G307" s="78"/>
      <c r="H307" s="79"/>
      <c r="I307" s="238"/>
      <c r="J307" s="78"/>
      <c r="K307" s="78"/>
      <c r="L307" s="78"/>
      <c r="M307" s="78"/>
      <c r="N307" s="78"/>
      <c r="O307" s="78"/>
      <c r="P307" s="79"/>
      <c r="Q307" s="239"/>
      <c r="R307" s="78"/>
      <c r="S307" s="78"/>
      <c r="T307" s="78"/>
      <c r="U307" s="78"/>
      <c r="V307" s="78"/>
      <c r="W307" s="78"/>
      <c r="X307" s="79"/>
      <c r="Y307" s="243"/>
      <c r="Z307" s="79"/>
      <c r="AA307" s="239"/>
      <c r="AB307" s="78"/>
      <c r="AC307" s="78"/>
      <c r="AD307" s="79"/>
      <c r="AE307" s="238"/>
      <c r="AF307" s="78"/>
      <c r="AG307" s="79"/>
      <c r="AH307" s="238"/>
      <c r="AI307" s="78"/>
      <c r="AJ307" s="79"/>
      <c r="AK307" s="238"/>
      <c r="AL307" s="78"/>
      <c r="AM307" s="78"/>
      <c r="AN307" s="79"/>
      <c r="AO307" s="239"/>
      <c r="AP307" s="78"/>
      <c r="AQ307" s="78"/>
      <c r="AR307" s="78"/>
      <c r="AS307" s="78"/>
      <c r="AT307" s="78"/>
      <c r="AU307" s="78"/>
      <c r="AV307" s="79"/>
      <c r="AW307" s="240"/>
      <c r="AX307" s="78"/>
      <c r="AY307" s="79"/>
      <c r="AZ307" s="241"/>
      <c r="BA307" s="78"/>
      <c r="BB307" s="78"/>
      <c r="BC307" s="78"/>
      <c r="BD307" s="78"/>
      <c r="BE307" s="78"/>
      <c r="BF307" s="78"/>
      <c r="BG307" s="78"/>
      <c r="BH307" s="78"/>
      <c r="BI307" s="78"/>
      <c r="BJ307" s="78"/>
      <c r="BK307" s="78"/>
      <c r="BL307" s="78"/>
      <c r="BM307" s="78"/>
      <c r="BN307" s="78"/>
      <c r="BO307" s="79"/>
    </row>
    <row r="308" spans="1:67" ht="34.5" customHeight="1" x14ac:dyDescent="0.2">
      <c r="A308" s="45">
        <f t="shared" si="0"/>
        <v>297</v>
      </c>
      <c r="B308" s="205"/>
      <c r="C308" s="79"/>
      <c r="D308" s="242"/>
      <c r="E308" s="78"/>
      <c r="F308" s="78"/>
      <c r="G308" s="78"/>
      <c r="H308" s="79"/>
      <c r="I308" s="238"/>
      <c r="J308" s="78"/>
      <c r="K308" s="78"/>
      <c r="L308" s="78"/>
      <c r="M308" s="78"/>
      <c r="N308" s="78"/>
      <c r="O308" s="78"/>
      <c r="P308" s="79"/>
      <c r="Q308" s="239"/>
      <c r="R308" s="78"/>
      <c r="S308" s="78"/>
      <c r="T308" s="78"/>
      <c r="U308" s="78"/>
      <c r="V308" s="78"/>
      <c r="W308" s="78"/>
      <c r="X308" s="79"/>
      <c r="Y308" s="243"/>
      <c r="Z308" s="79"/>
      <c r="AA308" s="239"/>
      <c r="AB308" s="78"/>
      <c r="AC308" s="78"/>
      <c r="AD308" s="79"/>
      <c r="AE308" s="238"/>
      <c r="AF308" s="78"/>
      <c r="AG308" s="79"/>
      <c r="AH308" s="238"/>
      <c r="AI308" s="78"/>
      <c r="AJ308" s="79"/>
      <c r="AK308" s="238"/>
      <c r="AL308" s="78"/>
      <c r="AM308" s="78"/>
      <c r="AN308" s="79"/>
      <c r="AO308" s="239"/>
      <c r="AP308" s="78"/>
      <c r="AQ308" s="78"/>
      <c r="AR308" s="78"/>
      <c r="AS308" s="78"/>
      <c r="AT308" s="78"/>
      <c r="AU308" s="78"/>
      <c r="AV308" s="79"/>
      <c r="AW308" s="240"/>
      <c r="AX308" s="78"/>
      <c r="AY308" s="79"/>
      <c r="AZ308" s="241"/>
      <c r="BA308" s="78"/>
      <c r="BB308" s="78"/>
      <c r="BC308" s="78"/>
      <c r="BD308" s="78"/>
      <c r="BE308" s="78"/>
      <c r="BF308" s="78"/>
      <c r="BG308" s="78"/>
      <c r="BH308" s="78"/>
      <c r="BI308" s="78"/>
      <c r="BJ308" s="78"/>
      <c r="BK308" s="78"/>
      <c r="BL308" s="78"/>
      <c r="BM308" s="78"/>
      <c r="BN308" s="78"/>
      <c r="BO308" s="79"/>
    </row>
    <row r="309" spans="1:67" ht="34.5" customHeight="1" x14ac:dyDescent="0.2">
      <c r="A309" s="45">
        <f t="shared" si="0"/>
        <v>298</v>
      </c>
      <c r="B309" s="205"/>
      <c r="C309" s="79"/>
      <c r="D309" s="242"/>
      <c r="E309" s="78"/>
      <c r="F309" s="78"/>
      <c r="G309" s="78"/>
      <c r="H309" s="79"/>
      <c r="I309" s="238"/>
      <c r="J309" s="78"/>
      <c r="K309" s="78"/>
      <c r="L309" s="78"/>
      <c r="M309" s="78"/>
      <c r="N309" s="78"/>
      <c r="O309" s="78"/>
      <c r="P309" s="79"/>
      <c r="Q309" s="239"/>
      <c r="R309" s="78"/>
      <c r="S309" s="78"/>
      <c r="T309" s="78"/>
      <c r="U309" s="78"/>
      <c r="V309" s="78"/>
      <c r="W309" s="78"/>
      <c r="X309" s="79"/>
      <c r="Y309" s="243"/>
      <c r="Z309" s="79"/>
      <c r="AA309" s="239"/>
      <c r="AB309" s="78"/>
      <c r="AC309" s="78"/>
      <c r="AD309" s="79"/>
      <c r="AE309" s="238"/>
      <c r="AF309" s="78"/>
      <c r="AG309" s="79"/>
      <c r="AH309" s="238"/>
      <c r="AI309" s="78"/>
      <c r="AJ309" s="79"/>
      <c r="AK309" s="238"/>
      <c r="AL309" s="78"/>
      <c r="AM309" s="78"/>
      <c r="AN309" s="79"/>
      <c r="AO309" s="239"/>
      <c r="AP309" s="78"/>
      <c r="AQ309" s="78"/>
      <c r="AR309" s="78"/>
      <c r="AS309" s="78"/>
      <c r="AT309" s="78"/>
      <c r="AU309" s="78"/>
      <c r="AV309" s="79"/>
      <c r="AW309" s="240"/>
      <c r="AX309" s="78"/>
      <c r="AY309" s="79"/>
      <c r="AZ309" s="241"/>
      <c r="BA309" s="78"/>
      <c r="BB309" s="78"/>
      <c r="BC309" s="78"/>
      <c r="BD309" s="78"/>
      <c r="BE309" s="78"/>
      <c r="BF309" s="78"/>
      <c r="BG309" s="78"/>
      <c r="BH309" s="78"/>
      <c r="BI309" s="78"/>
      <c r="BJ309" s="78"/>
      <c r="BK309" s="78"/>
      <c r="BL309" s="78"/>
      <c r="BM309" s="78"/>
      <c r="BN309" s="78"/>
      <c r="BO309" s="79"/>
    </row>
    <row r="310" spans="1:67" ht="34.5" customHeight="1" x14ac:dyDescent="0.2">
      <c r="A310" s="45">
        <f t="shared" si="0"/>
        <v>299</v>
      </c>
      <c r="B310" s="205"/>
      <c r="C310" s="79"/>
      <c r="D310" s="242"/>
      <c r="E310" s="78"/>
      <c r="F310" s="78"/>
      <c r="G310" s="78"/>
      <c r="H310" s="79"/>
      <c r="I310" s="238"/>
      <c r="J310" s="78"/>
      <c r="K310" s="78"/>
      <c r="L310" s="78"/>
      <c r="M310" s="78"/>
      <c r="N310" s="78"/>
      <c r="O310" s="78"/>
      <c r="P310" s="79"/>
      <c r="Q310" s="239"/>
      <c r="R310" s="78"/>
      <c r="S310" s="78"/>
      <c r="T310" s="78"/>
      <c r="U310" s="78"/>
      <c r="V310" s="78"/>
      <c r="W310" s="78"/>
      <c r="X310" s="79"/>
      <c r="Y310" s="243"/>
      <c r="Z310" s="79"/>
      <c r="AA310" s="239"/>
      <c r="AB310" s="78"/>
      <c r="AC310" s="78"/>
      <c r="AD310" s="79"/>
      <c r="AE310" s="238"/>
      <c r="AF310" s="78"/>
      <c r="AG310" s="79"/>
      <c r="AH310" s="238"/>
      <c r="AI310" s="78"/>
      <c r="AJ310" s="79"/>
      <c r="AK310" s="238"/>
      <c r="AL310" s="78"/>
      <c r="AM310" s="78"/>
      <c r="AN310" s="79"/>
      <c r="AO310" s="239"/>
      <c r="AP310" s="78"/>
      <c r="AQ310" s="78"/>
      <c r="AR310" s="78"/>
      <c r="AS310" s="78"/>
      <c r="AT310" s="78"/>
      <c r="AU310" s="78"/>
      <c r="AV310" s="79"/>
      <c r="AW310" s="240"/>
      <c r="AX310" s="78"/>
      <c r="AY310" s="79"/>
      <c r="AZ310" s="241"/>
      <c r="BA310" s="78"/>
      <c r="BB310" s="78"/>
      <c r="BC310" s="78"/>
      <c r="BD310" s="78"/>
      <c r="BE310" s="78"/>
      <c r="BF310" s="78"/>
      <c r="BG310" s="78"/>
      <c r="BH310" s="78"/>
      <c r="BI310" s="78"/>
      <c r="BJ310" s="78"/>
      <c r="BK310" s="78"/>
      <c r="BL310" s="78"/>
      <c r="BM310" s="78"/>
      <c r="BN310" s="78"/>
      <c r="BO310" s="79"/>
    </row>
    <row r="311" spans="1:67" ht="34.5" customHeight="1" x14ac:dyDescent="0.2">
      <c r="A311" s="45">
        <f t="shared" si="0"/>
        <v>300</v>
      </c>
      <c r="B311" s="205"/>
      <c r="C311" s="79"/>
      <c r="D311" s="242"/>
      <c r="E311" s="78"/>
      <c r="F311" s="78"/>
      <c r="G311" s="78"/>
      <c r="H311" s="79"/>
      <c r="I311" s="238"/>
      <c r="J311" s="78"/>
      <c r="K311" s="78"/>
      <c r="L311" s="78"/>
      <c r="M311" s="78"/>
      <c r="N311" s="78"/>
      <c r="O311" s="78"/>
      <c r="P311" s="79"/>
      <c r="Q311" s="239"/>
      <c r="R311" s="78"/>
      <c r="S311" s="78"/>
      <c r="T311" s="78"/>
      <c r="U311" s="78"/>
      <c r="V311" s="78"/>
      <c r="W311" s="78"/>
      <c r="X311" s="79"/>
      <c r="Y311" s="243"/>
      <c r="Z311" s="79"/>
      <c r="AA311" s="239"/>
      <c r="AB311" s="78"/>
      <c r="AC311" s="78"/>
      <c r="AD311" s="79"/>
      <c r="AE311" s="238"/>
      <c r="AF311" s="78"/>
      <c r="AG311" s="79"/>
      <c r="AH311" s="238"/>
      <c r="AI311" s="78"/>
      <c r="AJ311" s="79"/>
      <c r="AK311" s="238"/>
      <c r="AL311" s="78"/>
      <c r="AM311" s="78"/>
      <c r="AN311" s="79"/>
      <c r="AO311" s="239"/>
      <c r="AP311" s="78"/>
      <c r="AQ311" s="78"/>
      <c r="AR311" s="78"/>
      <c r="AS311" s="78"/>
      <c r="AT311" s="78"/>
      <c r="AU311" s="78"/>
      <c r="AV311" s="79"/>
      <c r="AW311" s="240"/>
      <c r="AX311" s="78"/>
      <c r="AY311" s="79"/>
      <c r="AZ311" s="241"/>
      <c r="BA311" s="78"/>
      <c r="BB311" s="78"/>
      <c r="BC311" s="78"/>
      <c r="BD311" s="78"/>
      <c r="BE311" s="78"/>
      <c r="BF311" s="78"/>
      <c r="BG311" s="78"/>
      <c r="BH311" s="78"/>
      <c r="BI311" s="78"/>
      <c r="BJ311" s="78"/>
      <c r="BK311" s="78"/>
      <c r="BL311" s="78"/>
      <c r="BM311" s="78"/>
      <c r="BN311" s="78"/>
      <c r="BO311" s="79"/>
    </row>
    <row r="312" spans="1:67" ht="34.5" customHeight="1" x14ac:dyDescent="0.2">
      <c r="A312" s="14">
        <f t="shared" si="0"/>
        <v>301</v>
      </c>
      <c r="B312" s="205"/>
      <c r="C312" s="79"/>
      <c r="D312" s="242"/>
      <c r="E312" s="78"/>
      <c r="F312" s="78"/>
      <c r="G312" s="78"/>
      <c r="H312" s="79"/>
      <c r="I312" s="238"/>
      <c r="J312" s="78"/>
      <c r="K312" s="78"/>
      <c r="L312" s="78"/>
      <c r="M312" s="78"/>
      <c r="N312" s="78"/>
      <c r="O312" s="78"/>
      <c r="P312" s="79"/>
      <c r="Q312" s="239"/>
      <c r="R312" s="78"/>
      <c r="S312" s="78"/>
      <c r="T312" s="78"/>
      <c r="U312" s="78"/>
      <c r="V312" s="78"/>
      <c r="W312" s="78"/>
      <c r="X312" s="79"/>
      <c r="Y312" s="243"/>
      <c r="Z312" s="79"/>
      <c r="AA312" s="239"/>
      <c r="AB312" s="78"/>
      <c r="AC312" s="78"/>
      <c r="AD312" s="79"/>
      <c r="AE312" s="238"/>
      <c r="AF312" s="78"/>
      <c r="AG312" s="79"/>
      <c r="AH312" s="238"/>
      <c r="AI312" s="78"/>
      <c r="AJ312" s="79"/>
      <c r="AK312" s="238"/>
      <c r="AL312" s="78"/>
      <c r="AM312" s="78"/>
      <c r="AN312" s="79"/>
      <c r="AO312" s="239"/>
      <c r="AP312" s="78"/>
      <c r="AQ312" s="78"/>
      <c r="AR312" s="78"/>
      <c r="AS312" s="78"/>
      <c r="AT312" s="78"/>
      <c r="AU312" s="78"/>
      <c r="AV312" s="79"/>
      <c r="AW312" s="240"/>
      <c r="AX312" s="78"/>
      <c r="AY312" s="79"/>
      <c r="AZ312" s="241"/>
      <c r="BA312" s="78"/>
      <c r="BB312" s="78"/>
      <c r="BC312" s="78"/>
      <c r="BD312" s="78"/>
      <c r="BE312" s="78"/>
      <c r="BF312" s="78"/>
      <c r="BG312" s="78"/>
      <c r="BH312" s="78"/>
      <c r="BI312" s="78"/>
      <c r="BJ312" s="78"/>
      <c r="BK312" s="78"/>
      <c r="BL312" s="78"/>
      <c r="BM312" s="78"/>
      <c r="BN312" s="78"/>
      <c r="BO312" s="79"/>
    </row>
    <row r="313" spans="1:67" ht="34.5" customHeight="1" x14ac:dyDescent="0.2">
      <c r="A313" s="45">
        <f t="shared" si="0"/>
        <v>302</v>
      </c>
      <c r="B313" s="205"/>
      <c r="C313" s="79"/>
      <c r="D313" s="242"/>
      <c r="E313" s="78"/>
      <c r="F313" s="78"/>
      <c r="G313" s="78"/>
      <c r="H313" s="79"/>
      <c r="I313" s="238"/>
      <c r="J313" s="78"/>
      <c r="K313" s="78"/>
      <c r="L313" s="78"/>
      <c r="M313" s="78"/>
      <c r="N313" s="78"/>
      <c r="O313" s="78"/>
      <c r="P313" s="79"/>
      <c r="Q313" s="239"/>
      <c r="R313" s="78"/>
      <c r="S313" s="78"/>
      <c r="T313" s="78"/>
      <c r="U313" s="78"/>
      <c r="V313" s="78"/>
      <c r="W313" s="78"/>
      <c r="X313" s="79"/>
      <c r="Y313" s="243"/>
      <c r="Z313" s="79"/>
      <c r="AA313" s="239"/>
      <c r="AB313" s="78"/>
      <c r="AC313" s="78"/>
      <c r="AD313" s="79"/>
      <c r="AE313" s="238"/>
      <c r="AF313" s="78"/>
      <c r="AG313" s="79"/>
      <c r="AH313" s="238"/>
      <c r="AI313" s="78"/>
      <c r="AJ313" s="79"/>
      <c r="AK313" s="238"/>
      <c r="AL313" s="78"/>
      <c r="AM313" s="78"/>
      <c r="AN313" s="79"/>
      <c r="AO313" s="239"/>
      <c r="AP313" s="78"/>
      <c r="AQ313" s="78"/>
      <c r="AR313" s="78"/>
      <c r="AS313" s="78"/>
      <c r="AT313" s="78"/>
      <c r="AU313" s="78"/>
      <c r="AV313" s="79"/>
      <c r="AW313" s="240"/>
      <c r="AX313" s="78"/>
      <c r="AY313" s="79"/>
      <c r="AZ313" s="241"/>
      <c r="BA313" s="78"/>
      <c r="BB313" s="78"/>
      <c r="BC313" s="78"/>
      <c r="BD313" s="78"/>
      <c r="BE313" s="78"/>
      <c r="BF313" s="78"/>
      <c r="BG313" s="78"/>
      <c r="BH313" s="78"/>
      <c r="BI313" s="78"/>
      <c r="BJ313" s="78"/>
      <c r="BK313" s="78"/>
      <c r="BL313" s="78"/>
      <c r="BM313" s="78"/>
      <c r="BN313" s="78"/>
      <c r="BO313" s="79"/>
    </row>
    <row r="314" spans="1:67" ht="34.5" customHeight="1" x14ac:dyDescent="0.2">
      <c r="A314" s="45">
        <f t="shared" si="0"/>
        <v>303</v>
      </c>
      <c r="B314" s="205"/>
      <c r="C314" s="79"/>
      <c r="D314" s="242"/>
      <c r="E314" s="78"/>
      <c r="F314" s="78"/>
      <c r="G314" s="78"/>
      <c r="H314" s="79"/>
      <c r="I314" s="238"/>
      <c r="J314" s="78"/>
      <c r="K314" s="78"/>
      <c r="L314" s="78"/>
      <c r="M314" s="78"/>
      <c r="N314" s="78"/>
      <c r="O314" s="78"/>
      <c r="P314" s="79"/>
      <c r="Q314" s="239"/>
      <c r="R314" s="78"/>
      <c r="S314" s="78"/>
      <c r="T314" s="78"/>
      <c r="U314" s="78"/>
      <c r="V314" s="78"/>
      <c r="W314" s="78"/>
      <c r="X314" s="79"/>
      <c r="Y314" s="243"/>
      <c r="Z314" s="79"/>
      <c r="AA314" s="239"/>
      <c r="AB314" s="78"/>
      <c r="AC314" s="78"/>
      <c r="AD314" s="79"/>
      <c r="AE314" s="238"/>
      <c r="AF314" s="78"/>
      <c r="AG314" s="79"/>
      <c r="AH314" s="238"/>
      <c r="AI314" s="78"/>
      <c r="AJ314" s="79"/>
      <c r="AK314" s="238"/>
      <c r="AL314" s="78"/>
      <c r="AM314" s="78"/>
      <c r="AN314" s="79"/>
      <c r="AO314" s="239"/>
      <c r="AP314" s="78"/>
      <c r="AQ314" s="78"/>
      <c r="AR314" s="78"/>
      <c r="AS314" s="78"/>
      <c r="AT314" s="78"/>
      <c r="AU314" s="78"/>
      <c r="AV314" s="79"/>
      <c r="AW314" s="240"/>
      <c r="AX314" s="78"/>
      <c r="AY314" s="79"/>
      <c r="AZ314" s="241"/>
      <c r="BA314" s="78"/>
      <c r="BB314" s="78"/>
      <c r="BC314" s="78"/>
      <c r="BD314" s="78"/>
      <c r="BE314" s="78"/>
      <c r="BF314" s="78"/>
      <c r="BG314" s="78"/>
      <c r="BH314" s="78"/>
      <c r="BI314" s="78"/>
      <c r="BJ314" s="78"/>
      <c r="BK314" s="78"/>
      <c r="BL314" s="78"/>
      <c r="BM314" s="78"/>
      <c r="BN314" s="78"/>
      <c r="BO314" s="79"/>
    </row>
    <row r="315" spans="1:67" ht="34.5" customHeight="1" x14ac:dyDescent="0.2">
      <c r="A315" s="45">
        <f t="shared" si="0"/>
        <v>304</v>
      </c>
      <c r="B315" s="205"/>
      <c r="C315" s="79"/>
      <c r="D315" s="242"/>
      <c r="E315" s="78"/>
      <c r="F315" s="78"/>
      <c r="G315" s="78"/>
      <c r="H315" s="79"/>
      <c r="I315" s="238"/>
      <c r="J315" s="78"/>
      <c r="K315" s="78"/>
      <c r="L315" s="78"/>
      <c r="M315" s="78"/>
      <c r="N315" s="78"/>
      <c r="O315" s="78"/>
      <c r="P315" s="79"/>
      <c r="Q315" s="239"/>
      <c r="R315" s="78"/>
      <c r="S315" s="78"/>
      <c r="T315" s="78"/>
      <c r="U315" s="78"/>
      <c r="V315" s="78"/>
      <c r="W315" s="78"/>
      <c r="X315" s="79"/>
      <c r="Y315" s="243"/>
      <c r="Z315" s="79"/>
      <c r="AA315" s="239"/>
      <c r="AB315" s="78"/>
      <c r="AC315" s="78"/>
      <c r="AD315" s="79"/>
      <c r="AE315" s="238"/>
      <c r="AF315" s="78"/>
      <c r="AG315" s="79"/>
      <c r="AH315" s="238"/>
      <c r="AI315" s="78"/>
      <c r="AJ315" s="79"/>
      <c r="AK315" s="238"/>
      <c r="AL315" s="78"/>
      <c r="AM315" s="78"/>
      <c r="AN315" s="79"/>
      <c r="AO315" s="239"/>
      <c r="AP315" s="78"/>
      <c r="AQ315" s="78"/>
      <c r="AR315" s="78"/>
      <c r="AS315" s="78"/>
      <c r="AT315" s="78"/>
      <c r="AU315" s="78"/>
      <c r="AV315" s="79"/>
      <c r="AW315" s="240"/>
      <c r="AX315" s="78"/>
      <c r="AY315" s="79"/>
      <c r="AZ315" s="241"/>
      <c r="BA315" s="78"/>
      <c r="BB315" s="78"/>
      <c r="BC315" s="78"/>
      <c r="BD315" s="78"/>
      <c r="BE315" s="78"/>
      <c r="BF315" s="78"/>
      <c r="BG315" s="78"/>
      <c r="BH315" s="78"/>
      <c r="BI315" s="78"/>
      <c r="BJ315" s="78"/>
      <c r="BK315" s="78"/>
      <c r="BL315" s="78"/>
      <c r="BM315" s="78"/>
      <c r="BN315" s="78"/>
      <c r="BO315" s="79"/>
    </row>
    <row r="316" spans="1:67" ht="34.5" customHeight="1" x14ac:dyDescent="0.2">
      <c r="A316" s="45">
        <f t="shared" si="0"/>
        <v>305</v>
      </c>
      <c r="B316" s="205"/>
      <c r="C316" s="79"/>
      <c r="D316" s="242"/>
      <c r="E316" s="78"/>
      <c r="F316" s="78"/>
      <c r="G316" s="78"/>
      <c r="H316" s="79"/>
      <c r="I316" s="238"/>
      <c r="J316" s="78"/>
      <c r="K316" s="78"/>
      <c r="L316" s="78"/>
      <c r="M316" s="78"/>
      <c r="N316" s="78"/>
      <c r="O316" s="78"/>
      <c r="P316" s="79"/>
      <c r="Q316" s="239"/>
      <c r="R316" s="78"/>
      <c r="S316" s="78"/>
      <c r="T316" s="78"/>
      <c r="U316" s="78"/>
      <c r="V316" s="78"/>
      <c r="W316" s="78"/>
      <c r="X316" s="79"/>
      <c r="Y316" s="243"/>
      <c r="Z316" s="79"/>
      <c r="AA316" s="239"/>
      <c r="AB316" s="78"/>
      <c r="AC316" s="78"/>
      <c r="AD316" s="79"/>
      <c r="AE316" s="238"/>
      <c r="AF316" s="78"/>
      <c r="AG316" s="79"/>
      <c r="AH316" s="238"/>
      <c r="AI316" s="78"/>
      <c r="AJ316" s="79"/>
      <c r="AK316" s="238"/>
      <c r="AL316" s="78"/>
      <c r="AM316" s="78"/>
      <c r="AN316" s="79"/>
      <c r="AO316" s="239"/>
      <c r="AP316" s="78"/>
      <c r="AQ316" s="78"/>
      <c r="AR316" s="78"/>
      <c r="AS316" s="78"/>
      <c r="AT316" s="78"/>
      <c r="AU316" s="78"/>
      <c r="AV316" s="79"/>
      <c r="AW316" s="240"/>
      <c r="AX316" s="78"/>
      <c r="AY316" s="79"/>
      <c r="AZ316" s="241"/>
      <c r="BA316" s="78"/>
      <c r="BB316" s="78"/>
      <c r="BC316" s="78"/>
      <c r="BD316" s="78"/>
      <c r="BE316" s="78"/>
      <c r="BF316" s="78"/>
      <c r="BG316" s="78"/>
      <c r="BH316" s="78"/>
      <c r="BI316" s="78"/>
      <c r="BJ316" s="78"/>
      <c r="BK316" s="78"/>
      <c r="BL316" s="78"/>
      <c r="BM316" s="78"/>
      <c r="BN316" s="78"/>
      <c r="BO316" s="79"/>
    </row>
    <row r="317" spans="1:67" ht="34.5" customHeight="1" x14ac:dyDescent="0.2">
      <c r="A317" s="45">
        <f t="shared" si="0"/>
        <v>306</v>
      </c>
      <c r="B317" s="205"/>
      <c r="C317" s="79"/>
      <c r="D317" s="242"/>
      <c r="E317" s="78"/>
      <c r="F317" s="78"/>
      <c r="G317" s="78"/>
      <c r="H317" s="79"/>
      <c r="I317" s="238"/>
      <c r="J317" s="78"/>
      <c r="K317" s="78"/>
      <c r="L317" s="78"/>
      <c r="M317" s="78"/>
      <c r="N317" s="78"/>
      <c r="O317" s="78"/>
      <c r="P317" s="79"/>
      <c r="Q317" s="239"/>
      <c r="R317" s="78"/>
      <c r="S317" s="78"/>
      <c r="T317" s="78"/>
      <c r="U317" s="78"/>
      <c r="V317" s="78"/>
      <c r="W317" s="78"/>
      <c r="X317" s="79"/>
      <c r="Y317" s="243"/>
      <c r="Z317" s="79"/>
      <c r="AA317" s="239"/>
      <c r="AB317" s="78"/>
      <c r="AC317" s="78"/>
      <c r="AD317" s="79"/>
      <c r="AE317" s="238"/>
      <c r="AF317" s="78"/>
      <c r="AG317" s="79"/>
      <c r="AH317" s="238"/>
      <c r="AI317" s="78"/>
      <c r="AJ317" s="79"/>
      <c r="AK317" s="238"/>
      <c r="AL317" s="78"/>
      <c r="AM317" s="78"/>
      <c r="AN317" s="79"/>
      <c r="AO317" s="239"/>
      <c r="AP317" s="78"/>
      <c r="AQ317" s="78"/>
      <c r="AR317" s="78"/>
      <c r="AS317" s="78"/>
      <c r="AT317" s="78"/>
      <c r="AU317" s="78"/>
      <c r="AV317" s="79"/>
      <c r="AW317" s="240"/>
      <c r="AX317" s="78"/>
      <c r="AY317" s="79"/>
      <c r="AZ317" s="241"/>
      <c r="BA317" s="78"/>
      <c r="BB317" s="78"/>
      <c r="BC317" s="78"/>
      <c r="BD317" s="78"/>
      <c r="BE317" s="78"/>
      <c r="BF317" s="78"/>
      <c r="BG317" s="78"/>
      <c r="BH317" s="78"/>
      <c r="BI317" s="78"/>
      <c r="BJ317" s="78"/>
      <c r="BK317" s="78"/>
      <c r="BL317" s="78"/>
      <c r="BM317" s="78"/>
      <c r="BN317" s="78"/>
      <c r="BO317" s="79"/>
    </row>
    <row r="318" spans="1:67" ht="34.5" customHeight="1" x14ac:dyDescent="0.2">
      <c r="A318" s="45">
        <f t="shared" si="0"/>
        <v>307</v>
      </c>
      <c r="B318" s="205"/>
      <c r="C318" s="79"/>
      <c r="D318" s="242"/>
      <c r="E318" s="78"/>
      <c r="F318" s="78"/>
      <c r="G318" s="78"/>
      <c r="H318" s="79"/>
      <c r="I318" s="238"/>
      <c r="J318" s="78"/>
      <c r="K318" s="78"/>
      <c r="L318" s="78"/>
      <c r="M318" s="78"/>
      <c r="N318" s="78"/>
      <c r="O318" s="78"/>
      <c r="P318" s="79"/>
      <c r="Q318" s="239"/>
      <c r="R318" s="78"/>
      <c r="S318" s="78"/>
      <c r="T318" s="78"/>
      <c r="U318" s="78"/>
      <c r="V318" s="78"/>
      <c r="W318" s="78"/>
      <c r="X318" s="79"/>
      <c r="Y318" s="243"/>
      <c r="Z318" s="79"/>
      <c r="AA318" s="239"/>
      <c r="AB318" s="78"/>
      <c r="AC318" s="78"/>
      <c r="AD318" s="79"/>
      <c r="AE318" s="238"/>
      <c r="AF318" s="78"/>
      <c r="AG318" s="79"/>
      <c r="AH318" s="238"/>
      <c r="AI318" s="78"/>
      <c r="AJ318" s="79"/>
      <c r="AK318" s="238"/>
      <c r="AL318" s="78"/>
      <c r="AM318" s="78"/>
      <c r="AN318" s="79"/>
      <c r="AO318" s="239"/>
      <c r="AP318" s="78"/>
      <c r="AQ318" s="78"/>
      <c r="AR318" s="78"/>
      <c r="AS318" s="78"/>
      <c r="AT318" s="78"/>
      <c r="AU318" s="78"/>
      <c r="AV318" s="79"/>
      <c r="AW318" s="240"/>
      <c r="AX318" s="78"/>
      <c r="AY318" s="79"/>
      <c r="AZ318" s="241"/>
      <c r="BA318" s="78"/>
      <c r="BB318" s="78"/>
      <c r="BC318" s="78"/>
      <c r="BD318" s="78"/>
      <c r="BE318" s="78"/>
      <c r="BF318" s="78"/>
      <c r="BG318" s="78"/>
      <c r="BH318" s="78"/>
      <c r="BI318" s="78"/>
      <c r="BJ318" s="78"/>
      <c r="BK318" s="78"/>
      <c r="BL318" s="78"/>
      <c r="BM318" s="78"/>
      <c r="BN318" s="78"/>
      <c r="BO318" s="79"/>
    </row>
    <row r="319" spans="1:67" ht="34.5" customHeight="1" x14ac:dyDescent="0.2">
      <c r="A319" s="45">
        <f t="shared" si="0"/>
        <v>308</v>
      </c>
      <c r="B319" s="205"/>
      <c r="C319" s="79"/>
      <c r="D319" s="242"/>
      <c r="E319" s="78"/>
      <c r="F319" s="78"/>
      <c r="G319" s="78"/>
      <c r="H319" s="79"/>
      <c r="I319" s="238"/>
      <c r="J319" s="78"/>
      <c r="K319" s="78"/>
      <c r="L319" s="78"/>
      <c r="M319" s="78"/>
      <c r="N319" s="78"/>
      <c r="O319" s="78"/>
      <c r="P319" s="79"/>
      <c r="Q319" s="239"/>
      <c r="R319" s="78"/>
      <c r="S319" s="78"/>
      <c r="T319" s="78"/>
      <c r="U319" s="78"/>
      <c r="V319" s="78"/>
      <c r="W319" s="78"/>
      <c r="X319" s="79"/>
      <c r="Y319" s="243"/>
      <c r="Z319" s="79"/>
      <c r="AA319" s="239"/>
      <c r="AB319" s="78"/>
      <c r="AC319" s="78"/>
      <c r="AD319" s="79"/>
      <c r="AE319" s="238"/>
      <c r="AF319" s="78"/>
      <c r="AG319" s="79"/>
      <c r="AH319" s="238"/>
      <c r="AI319" s="78"/>
      <c r="AJ319" s="79"/>
      <c r="AK319" s="238"/>
      <c r="AL319" s="78"/>
      <c r="AM319" s="78"/>
      <c r="AN319" s="79"/>
      <c r="AO319" s="239"/>
      <c r="AP319" s="78"/>
      <c r="AQ319" s="78"/>
      <c r="AR319" s="78"/>
      <c r="AS319" s="78"/>
      <c r="AT319" s="78"/>
      <c r="AU319" s="78"/>
      <c r="AV319" s="79"/>
      <c r="AW319" s="240"/>
      <c r="AX319" s="78"/>
      <c r="AY319" s="79"/>
      <c r="AZ319" s="241"/>
      <c r="BA319" s="78"/>
      <c r="BB319" s="78"/>
      <c r="BC319" s="78"/>
      <c r="BD319" s="78"/>
      <c r="BE319" s="78"/>
      <c r="BF319" s="78"/>
      <c r="BG319" s="78"/>
      <c r="BH319" s="78"/>
      <c r="BI319" s="78"/>
      <c r="BJ319" s="78"/>
      <c r="BK319" s="78"/>
      <c r="BL319" s="78"/>
      <c r="BM319" s="78"/>
      <c r="BN319" s="78"/>
      <c r="BO319" s="79"/>
    </row>
    <row r="320" spans="1:67" ht="34.5" customHeight="1" x14ac:dyDescent="0.2">
      <c r="A320" s="45">
        <f t="shared" si="0"/>
        <v>309</v>
      </c>
      <c r="B320" s="205"/>
      <c r="C320" s="79"/>
      <c r="D320" s="242"/>
      <c r="E320" s="78"/>
      <c r="F320" s="78"/>
      <c r="G320" s="78"/>
      <c r="H320" s="79"/>
      <c r="I320" s="238"/>
      <c r="J320" s="78"/>
      <c r="K320" s="78"/>
      <c r="L320" s="78"/>
      <c r="M320" s="78"/>
      <c r="N320" s="78"/>
      <c r="O320" s="78"/>
      <c r="P320" s="79"/>
      <c r="Q320" s="239"/>
      <c r="R320" s="78"/>
      <c r="S320" s="78"/>
      <c r="T320" s="78"/>
      <c r="U320" s="78"/>
      <c r="V320" s="78"/>
      <c r="W320" s="78"/>
      <c r="X320" s="79"/>
      <c r="Y320" s="243"/>
      <c r="Z320" s="79"/>
      <c r="AA320" s="239"/>
      <c r="AB320" s="78"/>
      <c r="AC320" s="78"/>
      <c r="AD320" s="79"/>
      <c r="AE320" s="238"/>
      <c r="AF320" s="78"/>
      <c r="AG320" s="79"/>
      <c r="AH320" s="238"/>
      <c r="AI320" s="78"/>
      <c r="AJ320" s="79"/>
      <c r="AK320" s="238"/>
      <c r="AL320" s="78"/>
      <c r="AM320" s="78"/>
      <c r="AN320" s="79"/>
      <c r="AO320" s="239"/>
      <c r="AP320" s="78"/>
      <c r="AQ320" s="78"/>
      <c r="AR320" s="78"/>
      <c r="AS320" s="78"/>
      <c r="AT320" s="78"/>
      <c r="AU320" s="78"/>
      <c r="AV320" s="79"/>
      <c r="AW320" s="240"/>
      <c r="AX320" s="78"/>
      <c r="AY320" s="79"/>
      <c r="AZ320" s="241"/>
      <c r="BA320" s="78"/>
      <c r="BB320" s="78"/>
      <c r="BC320" s="78"/>
      <c r="BD320" s="78"/>
      <c r="BE320" s="78"/>
      <c r="BF320" s="78"/>
      <c r="BG320" s="78"/>
      <c r="BH320" s="78"/>
      <c r="BI320" s="78"/>
      <c r="BJ320" s="78"/>
      <c r="BK320" s="78"/>
      <c r="BL320" s="78"/>
      <c r="BM320" s="78"/>
      <c r="BN320" s="78"/>
      <c r="BO320" s="79"/>
    </row>
    <row r="321" spans="1:67" ht="34.5" customHeight="1" x14ac:dyDescent="0.2">
      <c r="A321" s="45">
        <f t="shared" si="0"/>
        <v>310</v>
      </c>
      <c r="B321" s="205"/>
      <c r="C321" s="79"/>
      <c r="D321" s="242"/>
      <c r="E321" s="78"/>
      <c r="F321" s="78"/>
      <c r="G321" s="78"/>
      <c r="H321" s="79"/>
      <c r="I321" s="238"/>
      <c r="J321" s="78"/>
      <c r="K321" s="78"/>
      <c r="L321" s="78"/>
      <c r="M321" s="78"/>
      <c r="N321" s="78"/>
      <c r="O321" s="78"/>
      <c r="P321" s="79"/>
      <c r="Q321" s="239"/>
      <c r="R321" s="78"/>
      <c r="S321" s="78"/>
      <c r="T321" s="78"/>
      <c r="U321" s="78"/>
      <c r="V321" s="78"/>
      <c r="W321" s="78"/>
      <c r="X321" s="79"/>
      <c r="Y321" s="243"/>
      <c r="Z321" s="79"/>
      <c r="AA321" s="239"/>
      <c r="AB321" s="78"/>
      <c r="AC321" s="78"/>
      <c r="AD321" s="79"/>
      <c r="AE321" s="238"/>
      <c r="AF321" s="78"/>
      <c r="AG321" s="79"/>
      <c r="AH321" s="238"/>
      <c r="AI321" s="78"/>
      <c r="AJ321" s="79"/>
      <c r="AK321" s="238"/>
      <c r="AL321" s="78"/>
      <c r="AM321" s="78"/>
      <c r="AN321" s="79"/>
      <c r="AO321" s="239"/>
      <c r="AP321" s="78"/>
      <c r="AQ321" s="78"/>
      <c r="AR321" s="78"/>
      <c r="AS321" s="78"/>
      <c r="AT321" s="78"/>
      <c r="AU321" s="78"/>
      <c r="AV321" s="79"/>
      <c r="AW321" s="240"/>
      <c r="AX321" s="78"/>
      <c r="AY321" s="79"/>
      <c r="AZ321" s="241"/>
      <c r="BA321" s="78"/>
      <c r="BB321" s="78"/>
      <c r="BC321" s="78"/>
      <c r="BD321" s="78"/>
      <c r="BE321" s="78"/>
      <c r="BF321" s="78"/>
      <c r="BG321" s="78"/>
      <c r="BH321" s="78"/>
      <c r="BI321" s="78"/>
      <c r="BJ321" s="78"/>
      <c r="BK321" s="78"/>
      <c r="BL321" s="78"/>
      <c r="BM321" s="78"/>
      <c r="BN321" s="78"/>
      <c r="BO321" s="79"/>
    </row>
    <row r="322" spans="1:67" ht="34.5" customHeight="1" x14ac:dyDescent="0.2">
      <c r="A322" s="14">
        <f t="shared" si="0"/>
        <v>311</v>
      </c>
      <c r="B322" s="205"/>
      <c r="C322" s="79"/>
      <c r="D322" s="242"/>
      <c r="E322" s="78"/>
      <c r="F322" s="78"/>
      <c r="G322" s="78"/>
      <c r="H322" s="79"/>
      <c r="I322" s="238"/>
      <c r="J322" s="78"/>
      <c r="K322" s="78"/>
      <c r="L322" s="78"/>
      <c r="M322" s="78"/>
      <c r="N322" s="78"/>
      <c r="O322" s="78"/>
      <c r="P322" s="79"/>
      <c r="Q322" s="239"/>
      <c r="R322" s="78"/>
      <c r="S322" s="78"/>
      <c r="T322" s="78"/>
      <c r="U322" s="78"/>
      <c r="V322" s="78"/>
      <c r="W322" s="78"/>
      <c r="X322" s="79"/>
      <c r="Y322" s="243"/>
      <c r="Z322" s="79"/>
      <c r="AA322" s="239"/>
      <c r="AB322" s="78"/>
      <c r="AC322" s="78"/>
      <c r="AD322" s="79"/>
      <c r="AE322" s="238"/>
      <c r="AF322" s="78"/>
      <c r="AG322" s="79"/>
      <c r="AH322" s="238"/>
      <c r="AI322" s="78"/>
      <c r="AJ322" s="79"/>
      <c r="AK322" s="238"/>
      <c r="AL322" s="78"/>
      <c r="AM322" s="78"/>
      <c r="AN322" s="79"/>
      <c r="AO322" s="239"/>
      <c r="AP322" s="78"/>
      <c r="AQ322" s="78"/>
      <c r="AR322" s="78"/>
      <c r="AS322" s="78"/>
      <c r="AT322" s="78"/>
      <c r="AU322" s="78"/>
      <c r="AV322" s="79"/>
      <c r="AW322" s="240"/>
      <c r="AX322" s="78"/>
      <c r="AY322" s="79"/>
      <c r="AZ322" s="241"/>
      <c r="BA322" s="78"/>
      <c r="BB322" s="78"/>
      <c r="BC322" s="78"/>
      <c r="BD322" s="78"/>
      <c r="BE322" s="78"/>
      <c r="BF322" s="78"/>
      <c r="BG322" s="78"/>
      <c r="BH322" s="78"/>
      <c r="BI322" s="78"/>
      <c r="BJ322" s="78"/>
      <c r="BK322" s="78"/>
      <c r="BL322" s="78"/>
      <c r="BM322" s="78"/>
      <c r="BN322" s="78"/>
      <c r="BO322" s="79"/>
    </row>
    <row r="323" spans="1:67" ht="34.5" customHeight="1" x14ac:dyDescent="0.2">
      <c r="A323" s="45">
        <f t="shared" si="0"/>
        <v>312</v>
      </c>
      <c r="B323" s="205"/>
      <c r="C323" s="79"/>
      <c r="D323" s="242"/>
      <c r="E323" s="78"/>
      <c r="F323" s="78"/>
      <c r="G323" s="78"/>
      <c r="H323" s="79"/>
      <c r="I323" s="238"/>
      <c r="J323" s="78"/>
      <c r="K323" s="78"/>
      <c r="L323" s="78"/>
      <c r="M323" s="78"/>
      <c r="N323" s="78"/>
      <c r="O323" s="78"/>
      <c r="P323" s="79"/>
      <c r="Q323" s="239"/>
      <c r="R323" s="78"/>
      <c r="S323" s="78"/>
      <c r="T323" s="78"/>
      <c r="U323" s="78"/>
      <c r="V323" s="78"/>
      <c r="W323" s="78"/>
      <c r="X323" s="79"/>
      <c r="Y323" s="243"/>
      <c r="Z323" s="79"/>
      <c r="AA323" s="239"/>
      <c r="AB323" s="78"/>
      <c r="AC323" s="78"/>
      <c r="AD323" s="79"/>
      <c r="AE323" s="238"/>
      <c r="AF323" s="78"/>
      <c r="AG323" s="79"/>
      <c r="AH323" s="238"/>
      <c r="AI323" s="78"/>
      <c r="AJ323" s="79"/>
      <c r="AK323" s="238"/>
      <c r="AL323" s="78"/>
      <c r="AM323" s="78"/>
      <c r="AN323" s="79"/>
      <c r="AO323" s="239"/>
      <c r="AP323" s="78"/>
      <c r="AQ323" s="78"/>
      <c r="AR323" s="78"/>
      <c r="AS323" s="78"/>
      <c r="AT323" s="78"/>
      <c r="AU323" s="78"/>
      <c r="AV323" s="79"/>
      <c r="AW323" s="240"/>
      <c r="AX323" s="78"/>
      <c r="AY323" s="79"/>
      <c r="AZ323" s="241"/>
      <c r="BA323" s="78"/>
      <c r="BB323" s="78"/>
      <c r="BC323" s="78"/>
      <c r="BD323" s="78"/>
      <c r="BE323" s="78"/>
      <c r="BF323" s="78"/>
      <c r="BG323" s="78"/>
      <c r="BH323" s="78"/>
      <c r="BI323" s="78"/>
      <c r="BJ323" s="78"/>
      <c r="BK323" s="78"/>
      <c r="BL323" s="78"/>
      <c r="BM323" s="78"/>
      <c r="BN323" s="78"/>
      <c r="BO323" s="79"/>
    </row>
    <row r="324" spans="1:67" ht="34.5" customHeight="1" x14ac:dyDescent="0.2">
      <c r="A324" s="45">
        <f t="shared" si="0"/>
        <v>313</v>
      </c>
      <c r="B324" s="205"/>
      <c r="C324" s="79"/>
      <c r="D324" s="242"/>
      <c r="E324" s="78"/>
      <c r="F324" s="78"/>
      <c r="G324" s="78"/>
      <c r="H324" s="79"/>
      <c r="I324" s="238"/>
      <c r="J324" s="78"/>
      <c r="K324" s="78"/>
      <c r="L324" s="78"/>
      <c r="M324" s="78"/>
      <c r="N324" s="78"/>
      <c r="O324" s="78"/>
      <c r="P324" s="79"/>
      <c r="Q324" s="239"/>
      <c r="R324" s="78"/>
      <c r="S324" s="78"/>
      <c r="T324" s="78"/>
      <c r="U324" s="78"/>
      <c r="V324" s="78"/>
      <c r="W324" s="78"/>
      <c r="X324" s="79"/>
      <c r="Y324" s="243"/>
      <c r="Z324" s="79"/>
      <c r="AA324" s="239"/>
      <c r="AB324" s="78"/>
      <c r="AC324" s="78"/>
      <c r="AD324" s="79"/>
      <c r="AE324" s="238"/>
      <c r="AF324" s="78"/>
      <c r="AG324" s="79"/>
      <c r="AH324" s="238"/>
      <c r="AI324" s="78"/>
      <c r="AJ324" s="79"/>
      <c r="AK324" s="238"/>
      <c r="AL324" s="78"/>
      <c r="AM324" s="78"/>
      <c r="AN324" s="79"/>
      <c r="AO324" s="239"/>
      <c r="AP324" s="78"/>
      <c r="AQ324" s="78"/>
      <c r="AR324" s="78"/>
      <c r="AS324" s="78"/>
      <c r="AT324" s="78"/>
      <c r="AU324" s="78"/>
      <c r="AV324" s="79"/>
      <c r="AW324" s="240"/>
      <c r="AX324" s="78"/>
      <c r="AY324" s="79"/>
      <c r="AZ324" s="241"/>
      <c r="BA324" s="78"/>
      <c r="BB324" s="78"/>
      <c r="BC324" s="78"/>
      <c r="BD324" s="78"/>
      <c r="BE324" s="78"/>
      <c r="BF324" s="78"/>
      <c r="BG324" s="78"/>
      <c r="BH324" s="78"/>
      <c r="BI324" s="78"/>
      <c r="BJ324" s="78"/>
      <c r="BK324" s="78"/>
      <c r="BL324" s="78"/>
      <c r="BM324" s="78"/>
      <c r="BN324" s="78"/>
      <c r="BO324" s="79"/>
    </row>
    <row r="325" spans="1:67" ht="34.5" customHeight="1" x14ac:dyDescent="0.2">
      <c r="A325" s="45">
        <f t="shared" si="0"/>
        <v>314</v>
      </c>
      <c r="B325" s="205"/>
      <c r="C325" s="79"/>
      <c r="D325" s="242"/>
      <c r="E325" s="78"/>
      <c r="F325" s="78"/>
      <c r="G325" s="78"/>
      <c r="H325" s="79"/>
      <c r="I325" s="238"/>
      <c r="J325" s="78"/>
      <c r="K325" s="78"/>
      <c r="L325" s="78"/>
      <c r="M325" s="78"/>
      <c r="N325" s="78"/>
      <c r="O325" s="78"/>
      <c r="P325" s="79"/>
      <c r="Q325" s="239"/>
      <c r="R325" s="78"/>
      <c r="S325" s="78"/>
      <c r="T325" s="78"/>
      <c r="U325" s="78"/>
      <c r="V325" s="78"/>
      <c r="W325" s="78"/>
      <c r="X325" s="79"/>
      <c r="Y325" s="243"/>
      <c r="Z325" s="79"/>
      <c r="AA325" s="239"/>
      <c r="AB325" s="78"/>
      <c r="AC325" s="78"/>
      <c r="AD325" s="79"/>
      <c r="AE325" s="238"/>
      <c r="AF325" s="78"/>
      <c r="AG325" s="79"/>
      <c r="AH325" s="238"/>
      <c r="AI325" s="78"/>
      <c r="AJ325" s="79"/>
      <c r="AK325" s="238"/>
      <c r="AL325" s="78"/>
      <c r="AM325" s="78"/>
      <c r="AN325" s="79"/>
      <c r="AO325" s="239"/>
      <c r="AP325" s="78"/>
      <c r="AQ325" s="78"/>
      <c r="AR325" s="78"/>
      <c r="AS325" s="78"/>
      <c r="AT325" s="78"/>
      <c r="AU325" s="78"/>
      <c r="AV325" s="79"/>
      <c r="AW325" s="240"/>
      <c r="AX325" s="78"/>
      <c r="AY325" s="79"/>
      <c r="AZ325" s="241"/>
      <c r="BA325" s="78"/>
      <c r="BB325" s="78"/>
      <c r="BC325" s="78"/>
      <c r="BD325" s="78"/>
      <c r="BE325" s="78"/>
      <c r="BF325" s="78"/>
      <c r="BG325" s="78"/>
      <c r="BH325" s="78"/>
      <c r="BI325" s="78"/>
      <c r="BJ325" s="78"/>
      <c r="BK325" s="78"/>
      <c r="BL325" s="78"/>
      <c r="BM325" s="78"/>
      <c r="BN325" s="78"/>
      <c r="BO325" s="79"/>
    </row>
    <row r="326" spans="1:67" ht="34.5" customHeight="1" x14ac:dyDescent="0.2">
      <c r="A326" s="45">
        <f t="shared" si="0"/>
        <v>315</v>
      </c>
      <c r="B326" s="205"/>
      <c r="C326" s="79"/>
      <c r="D326" s="242"/>
      <c r="E326" s="78"/>
      <c r="F326" s="78"/>
      <c r="G326" s="78"/>
      <c r="H326" s="79"/>
      <c r="I326" s="238"/>
      <c r="J326" s="78"/>
      <c r="K326" s="78"/>
      <c r="L326" s="78"/>
      <c r="M326" s="78"/>
      <c r="N326" s="78"/>
      <c r="O326" s="78"/>
      <c r="P326" s="79"/>
      <c r="Q326" s="239"/>
      <c r="R326" s="78"/>
      <c r="S326" s="78"/>
      <c r="T326" s="78"/>
      <c r="U326" s="78"/>
      <c r="V326" s="78"/>
      <c r="W326" s="78"/>
      <c r="X326" s="79"/>
      <c r="Y326" s="243"/>
      <c r="Z326" s="79"/>
      <c r="AA326" s="239"/>
      <c r="AB326" s="78"/>
      <c r="AC326" s="78"/>
      <c r="AD326" s="79"/>
      <c r="AE326" s="238"/>
      <c r="AF326" s="78"/>
      <c r="AG326" s="79"/>
      <c r="AH326" s="238"/>
      <c r="AI326" s="78"/>
      <c r="AJ326" s="79"/>
      <c r="AK326" s="238"/>
      <c r="AL326" s="78"/>
      <c r="AM326" s="78"/>
      <c r="AN326" s="79"/>
      <c r="AO326" s="239"/>
      <c r="AP326" s="78"/>
      <c r="AQ326" s="78"/>
      <c r="AR326" s="78"/>
      <c r="AS326" s="78"/>
      <c r="AT326" s="78"/>
      <c r="AU326" s="78"/>
      <c r="AV326" s="79"/>
      <c r="AW326" s="240"/>
      <c r="AX326" s="78"/>
      <c r="AY326" s="79"/>
      <c r="AZ326" s="241"/>
      <c r="BA326" s="78"/>
      <c r="BB326" s="78"/>
      <c r="BC326" s="78"/>
      <c r="BD326" s="78"/>
      <c r="BE326" s="78"/>
      <c r="BF326" s="78"/>
      <c r="BG326" s="78"/>
      <c r="BH326" s="78"/>
      <c r="BI326" s="78"/>
      <c r="BJ326" s="78"/>
      <c r="BK326" s="78"/>
      <c r="BL326" s="78"/>
      <c r="BM326" s="78"/>
      <c r="BN326" s="78"/>
      <c r="BO326" s="79"/>
    </row>
    <row r="327" spans="1:67" ht="34.5" customHeight="1" x14ac:dyDescent="0.2">
      <c r="A327" s="45">
        <f t="shared" si="0"/>
        <v>316</v>
      </c>
      <c r="B327" s="205"/>
      <c r="C327" s="79"/>
      <c r="D327" s="242"/>
      <c r="E327" s="78"/>
      <c r="F327" s="78"/>
      <c r="G327" s="78"/>
      <c r="H327" s="79"/>
      <c r="I327" s="238"/>
      <c r="J327" s="78"/>
      <c r="K327" s="78"/>
      <c r="L327" s="78"/>
      <c r="M327" s="78"/>
      <c r="N327" s="78"/>
      <c r="O327" s="78"/>
      <c r="P327" s="79"/>
      <c r="Q327" s="239"/>
      <c r="R327" s="78"/>
      <c r="S327" s="78"/>
      <c r="T327" s="78"/>
      <c r="U327" s="78"/>
      <c r="V327" s="78"/>
      <c r="W327" s="78"/>
      <c r="X327" s="79"/>
      <c r="Y327" s="243"/>
      <c r="Z327" s="79"/>
      <c r="AA327" s="239"/>
      <c r="AB327" s="78"/>
      <c r="AC327" s="78"/>
      <c r="AD327" s="79"/>
      <c r="AE327" s="238"/>
      <c r="AF327" s="78"/>
      <c r="AG327" s="79"/>
      <c r="AH327" s="238"/>
      <c r="AI327" s="78"/>
      <c r="AJ327" s="79"/>
      <c r="AK327" s="238"/>
      <c r="AL327" s="78"/>
      <c r="AM327" s="78"/>
      <c r="AN327" s="79"/>
      <c r="AO327" s="239"/>
      <c r="AP327" s="78"/>
      <c r="AQ327" s="78"/>
      <c r="AR327" s="78"/>
      <c r="AS327" s="78"/>
      <c r="AT327" s="78"/>
      <c r="AU327" s="78"/>
      <c r="AV327" s="79"/>
      <c r="AW327" s="240"/>
      <c r="AX327" s="78"/>
      <c r="AY327" s="79"/>
      <c r="AZ327" s="241"/>
      <c r="BA327" s="78"/>
      <c r="BB327" s="78"/>
      <c r="BC327" s="78"/>
      <c r="BD327" s="78"/>
      <c r="BE327" s="78"/>
      <c r="BF327" s="78"/>
      <c r="BG327" s="78"/>
      <c r="BH327" s="78"/>
      <c r="BI327" s="78"/>
      <c r="BJ327" s="78"/>
      <c r="BK327" s="78"/>
      <c r="BL327" s="78"/>
      <c r="BM327" s="78"/>
      <c r="BN327" s="78"/>
      <c r="BO327" s="79"/>
    </row>
    <row r="328" spans="1:67" ht="34.5" customHeight="1" x14ac:dyDescent="0.2">
      <c r="A328" s="45">
        <f t="shared" si="0"/>
        <v>317</v>
      </c>
      <c r="B328" s="205"/>
      <c r="C328" s="79"/>
      <c r="D328" s="242"/>
      <c r="E328" s="78"/>
      <c r="F328" s="78"/>
      <c r="G328" s="78"/>
      <c r="H328" s="79"/>
      <c r="I328" s="238"/>
      <c r="J328" s="78"/>
      <c r="K328" s="78"/>
      <c r="L328" s="78"/>
      <c r="M328" s="78"/>
      <c r="N328" s="78"/>
      <c r="O328" s="78"/>
      <c r="P328" s="79"/>
      <c r="Q328" s="239"/>
      <c r="R328" s="78"/>
      <c r="S328" s="78"/>
      <c r="T328" s="78"/>
      <c r="U328" s="78"/>
      <c r="V328" s="78"/>
      <c r="W328" s="78"/>
      <c r="X328" s="79"/>
      <c r="Y328" s="243"/>
      <c r="Z328" s="79"/>
      <c r="AA328" s="239"/>
      <c r="AB328" s="78"/>
      <c r="AC328" s="78"/>
      <c r="AD328" s="79"/>
      <c r="AE328" s="238"/>
      <c r="AF328" s="78"/>
      <c r="AG328" s="79"/>
      <c r="AH328" s="238"/>
      <c r="AI328" s="78"/>
      <c r="AJ328" s="79"/>
      <c r="AK328" s="238"/>
      <c r="AL328" s="78"/>
      <c r="AM328" s="78"/>
      <c r="AN328" s="79"/>
      <c r="AO328" s="239"/>
      <c r="AP328" s="78"/>
      <c r="AQ328" s="78"/>
      <c r="AR328" s="78"/>
      <c r="AS328" s="78"/>
      <c r="AT328" s="78"/>
      <c r="AU328" s="78"/>
      <c r="AV328" s="79"/>
      <c r="AW328" s="240"/>
      <c r="AX328" s="78"/>
      <c r="AY328" s="79"/>
      <c r="AZ328" s="241"/>
      <c r="BA328" s="78"/>
      <c r="BB328" s="78"/>
      <c r="BC328" s="78"/>
      <c r="BD328" s="78"/>
      <c r="BE328" s="78"/>
      <c r="BF328" s="78"/>
      <c r="BG328" s="78"/>
      <c r="BH328" s="78"/>
      <c r="BI328" s="78"/>
      <c r="BJ328" s="78"/>
      <c r="BK328" s="78"/>
      <c r="BL328" s="78"/>
      <c r="BM328" s="78"/>
      <c r="BN328" s="78"/>
      <c r="BO328" s="79"/>
    </row>
    <row r="329" spans="1:67" ht="34.5" customHeight="1" x14ac:dyDescent="0.2">
      <c r="A329" s="45">
        <f t="shared" si="0"/>
        <v>318</v>
      </c>
      <c r="B329" s="205"/>
      <c r="C329" s="79"/>
      <c r="D329" s="242"/>
      <c r="E329" s="78"/>
      <c r="F329" s="78"/>
      <c r="G329" s="78"/>
      <c r="H329" s="79"/>
      <c r="I329" s="238"/>
      <c r="J329" s="78"/>
      <c r="K329" s="78"/>
      <c r="L329" s="78"/>
      <c r="M329" s="78"/>
      <c r="N329" s="78"/>
      <c r="O329" s="78"/>
      <c r="P329" s="79"/>
      <c r="Q329" s="239"/>
      <c r="R329" s="78"/>
      <c r="S329" s="78"/>
      <c r="T329" s="78"/>
      <c r="U329" s="78"/>
      <c r="V329" s="78"/>
      <c r="W329" s="78"/>
      <c r="X329" s="79"/>
      <c r="Y329" s="243"/>
      <c r="Z329" s="79"/>
      <c r="AA329" s="239"/>
      <c r="AB329" s="78"/>
      <c r="AC329" s="78"/>
      <c r="AD329" s="79"/>
      <c r="AE329" s="238"/>
      <c r="AF329" s="78"/>
      <c r="AG329" s="79"/>
      <c r="AH329" s="238"/>
      <c r="AI329" s="78"/>
      <c r="AJ329" s="79"/>
      <c r="AK329" s="238"/>
      <c r="AL329" s="78"/>
      <c r="AM329" s="78"/>
      <c r="AN329" s="79"/>
      <c r="AO329" s="239"/>
      <c r="AP329" s="78"/>
      <c r="AQ329" s="78"/>
      <c r="AR329" s="78"/>
      <c r="AS329" s="78"/>
      <c r="AT329" s="78"/>
      <c r="AU329" s="78"/>
      <c r="AV329" s="79"/>
      <c r="AW329" s="240"/>
      <c r="AX329" s="78"/>
      <c r="AY329" s="79"/>
      <c r="AZ329" s="241"/>
      <c r="BA329" s="78"/>
      <c r="BB329" s="78"/>
      <c r="BC329" s="78"/>
      <c r="BD329" s="78"/>
      <c r="BE329" s="78"/>
      <c r="BF329" s="78"/>
      <c r="BG329" s="78"/>
      <c r="BH329" s="78"/>
      <c r="BI329" s="78"/>
      <c r="BJ329" s="78"/>
      <c r="BK329" s="78"/>
      <c r="BL329" s="78"/>
      <c r="BM329" s="78"/>
      <c r="BN329" s="78"/>
      <c r="BO329" s="79"/>
    </row>
    <row r="330" spans="1:67" ht="34.5" customHeight="1" x14ac:dyDescent="0.2">
      <c r="A330" s="45">
        <f t="shared" si="0"/>
        <v>319</v>
      </c>
      <c r="B330" s="205"/>
      <c r="C330" s="79"/>
      <c r="D330" s="242"/>
      <c r="E330" s="78"/>
      <c r="F330" s="78"/>
      <c r="G330" s="78"/>
      <c r="H330" s="79"/>
      <c r="I330" s="238"/>
      <c r="J330" s="78"/>
      <c r="K330" s="78"/>
      <c r="L330" s="78"/>
      <c r="M330" s="78"/>
      <c r="N330" s="78"/>
      <c r="O330" s="78"/>
      <c r="P330" s="79"/>
      <c r="Q330" s="239"/>
      <c r="R330" s="78"/>
      <c r="S330" s="78"/>
      <c r="T330" s="78"/>
      <c r="U330" s="78"/>
      <c r="V330" s="78"/>
      <c r="W330" s="78"/>
      <c r="X330" s="79"/>
      <c r="Y330" s="243"/>
      <c r="Z330" s="79"/>
      <c r="AA330" s="239"/>
      <c r="AB330" s="78"/>
      <c r="AC330" s="78"/>
      <c r="AD330" s="79"/>
      <c r="AE330" s="238"/>
      <c r="AF330" s="78"/>
      <c r="AG330" s="79"/>
      <c r="AH330" s="238"/>
      <c r="AI330" s="78"/>
      <c r="AJ330" s="79"/>
      <c r="AK330" s="238"/>
      <c r="AL330" s="78"/>
      <c r="AM330" s="78"/>
      <c r="AN330" s="79"/>
      <c r="AO330" s="239"/>
      <c r="AP330" s="78"/>
      <c r="AQ330" s="78"/>
      <c r="AR330" s="78"/>
      <c r="AS330" s="78"/>
      <c r="AT330" s="78"/>
      <c r="AU330" s="78"/>
      <c r="AV330" s="79"/>
      <c r="AW330" s="240"/>
      <c r="AX330" s="78"/>
      <c r="AY330" s="79"/>
      <c r="AZ330" s="241"/>
      <c r="BA330" s="78"/>
      <c r="BB330" s="78"/>
      <c r="BC330" s="78"/>
      <c r="BD330" s="78"/>
      <c r="BE330" s="78"/>
      <c r="BF330" s="78"/>
      <c r="BG330" s="78"/>
      <c r="BH330" s="78"/>
      <c r="BI330" s="78"/>
      <c r="BJ330" s="78"/>
      <c r="BK330" s="78"/>
      <c r="BL330" s="78"/>
      <c r="BM330" s="78"/>
      <c r="BN330" s="78"/>
      <c r="BO330" s="79"/>
    </row>
    <row r="331" spans="1:67" ht="34.5" customHeight="1" x14ac:dyDescent="0.2">
      <c r="A331" s="45">
        <f t="shared" si="0"/>
        <v>320</v>
      </c>
      <c r="B331" s="205"/>
      <c r="C331" s="79"/>
      <c r="D331" s="242"/>
      <c r="E331" s="78"/>
      <c r="F331" s="78"/>
      <c r="G331" s="78"/>
      <c r="H331" s="79"/>
      <c r="I331" s="238"/>
      <c r="J331" s="78"/>
      <c r="K331" s="78"/>
      <c r="L331" s="78"/>
      <c r="M331" s="78"/>
      <c r="N331" s="78"/>
      <c r="O331" s="78"/>
      <c r="P331" s="79"/>
      <c r="Q331" s="239"/>
      <c r="R331" s="78"/>
      <c r="S331" s="78"/>
      <c r="T331" s="78"/>
      <c r="U331" s="78"/>
      <c r="V331" s="78"/>
      <c r="W331" s="78"/>
      <c r="X331" s="79"/>
      <c r="Y331" s="243"/>
      <c r="Z331" s="79"/>
      <c r="AA331" s="239"/>
      <c r="AB331" s="78"/>
      <c r="AC331" s="78"/>
      <c r="AD331" s="79"/>
      <c r="AE331" s="238"/>
      <c r="AF331" s="78"/>
      <c r="AG331" s="79"/>
      <c r="AH331" s="238"/>
      <c r="AI331" s="78"/>
      <c r="AJ331" s="79"/>
      <c r="AK331" s="238"/>
      <c r="AL331" s="78"/>
      <c r="AM331" s="78"/>
      <c r="AN331" s="79"/>
      <c r="AO331" s="239"/>
      <c r="AP331" s="78"/>
      <c r="AQ331" s="78"/>
      <c r="AR331" s="78"/>
      <c r="AS331" s="78"/>
      <c r="AT331" s="78"/>
      <c r="AU331" s="78"/>
      <c r="AV331" s="79"/>
      <c r="AW331" s="240"/>
      <c r="AX331" s="78"/>
      <c r="AY331" s="79"/>
      <c r="AZ331" s="241"/>
      <c r="BA331" s="78"/>
      <c r="BB331" s="78"/>
      <c r="BC331" s="78"/>
      <c r="BD331" s="78"/>
      <c r="BE331" s="78"/>
      <c r="BF331" s="78"/>
      <c r="BG331" s="78"/>
      <c r="BH331" s="78"/>
      <c r="BI331" s="78"/>
      <c r="BJ331" s="78"/>
      <c r="BK331" s="78"/>
      <c r="BL331" s="78"/>
      <c r="BM331" s="78"/>
      <c r="BN331" s="78"/>
      <c r="BO331" s="79"/>
    </row>
    <row r="332" spans="1:67" ht="34.5" customHeight="1" x14ac:dyDescent="0.2">
      <c r="A332" s="14">
        <f t="shared" si="0"/>
        <v>321</v>
      </c>
      <c r="B332" s="205"/>
      <c r="C332" s="79"/>
      <c r="D332" s="242"/>
      <c r="E332" s="78"/>
      <c r="F332" s="78"/>
      <c r="G332" s="78"/>
      <c r="H332" s="79"/>
      <c r="I332" s="238"/>
      <c r="J332" s="78"/>
      <c r="K332" s="78"/>
      <c r="L332" s="78"/>
      <c r="M332" s="78"/>
      <c r="N332" s="78"/>
      <c r="O332" s="78"/>
      <c r="P332" s="79"/>
      <c r="Q332" s="239"/>
      <c r="R332" s="78"/>
      <c r="S332" s="78"/>
      <c r="T332" s="78"/>
      <c r="U332" s="78"/>
      <c r="V332" s="78"/>
      <c r="W332" s="78"/>
      <c r="X332" s="79"/>
      <c r="Y332" s="243"/>
      <c r="Z332" s="79"/>
      <c r="AA332" s="239"/>
      <c r="AB332" s="78"/>
      <c r="AC332" s="78"/>
      <c r="AD332" s="79"/>
      <c r="AE332" s="238"/>
      <c r="AF332" s="78"/>
      <c r="AG332" s="79"/>
      <c r="AH332" s="238"/>
      <c r="AI332" s="78"/>
      <c r="AJ332" s="79"/>
      <c r="AK332" s="238"/>
      <c r="AL332" s="78"/>
      <c r="AM332" s="78"/>
      <c r="AN332" s="79"/>
      <c r="AO332" s="239"/>
      <c r="AP332" s="78"/>
      <c r="AQ332" s="78"/>
      <c r="AR332" s="78"/>
      <c r="AS332" s="78"/>
      <c r="AT332" s="78"/>
      <c r="AU332" s="78"/>
      <c r="AV332" s="79"/>
      <c r="AW332" s="240"/>
      <c r="AX332" s="78"/>
      <c r="AY332" s="79"/>
      <c r="AZ332" s="241"/>
      <c r="BA332" s="78"/>
      <c r="BB332" s="78"/>
      <c r="BC332" s="78"/>
      <c r="BD332" s="78"/>
      <c r="BE332" s="78"/>
      <c r="BF332" s="78"/>
      <c r="BG332" s="78"/>
      <c r="BH332" s="78"/>
      <c r="BI332" s="78"/>
      <c r="BJ332" s="78"/>
      <c r="BK332" s="78"/>
      <c r="BL332" s="78"/>
      <c r="BM332" s="78"/>
      <c r="BN332" s="78"/>
      <c r="BO332" s="79"/>
    </row>
    <row r="333" spans="1:67" ht="34.5" customHeight="1" x14ac:dyDescent="0.2">
      <c r="A333" s="45">
        <f t="shared" si="0"/>
        <v>322</v>
      </c>
      <c r="B333" s="205"/>
      <c r="C333" s="79"/>
      <c r="D333" s="242"/>
      <c r="E333" s="78"/>
      <c r="F333" s="78"/>
      <c r="G333" s="78"/>
      <c r="H333" s="79"/>
      <c r="I333" s="238"/>
      <c r="J333" s="78"/>
      <c r="K333" s="78"/>
      <c r="L333" s="78"/>
      <c r="M333" s="78"/>
      <c r="N333" s="78"/>
      <c r="O333" s="78"/>
      <c r="P333" s="79"/>
      <c r="Q333" s="239"/>
      <c r="R333" s="78"/>
      <c r="S333" s="78"/>
      <c r="T333" s="78"/>
      <c r="U333" s="78"/>
      <c r="V333" s="78"/>
      <c r="W333" s="78"/>
      <c r="X333" s="79"/>
      <c r="Y333" s="243"/>
      <c r="Z333" s="79"/>
      <c r="AA333" s="239"/>
      <c r="AB333" s="78"/>
      <c r="AC333" s="78"/>
      <c r="AD333" s="79"/>
      <c r="AE333" s="238"/>
      <c r="AF333" s="78"/>
      <c r="AG333" s="79"/>
      <c r="AH333" s="238"/>
      <c r="AI333" s="78"/>
      <c r="AJ333" s="79"/>
      <c r="AK333" s="238"/>
      <c r="AL333" s="78"/>
      <c r="AM333" s="78"/>
      <c r="AN333" s="79"/>
      <c r="AO333" s="239"/>
      <c r="AP333" s="78"/>
      <c r="AQ333" s="78"/>
      <c r="AR333" s="78"/>
      <c r="AS333" s="78"/>
      <c r="AT333" s="78"/>
      <c r="AU333" s="78"/>
      <c r="AV333" s="79"/>
      <c r="AW333" s="240"/>
      <c r="AX333" s="78"/>
      <c r="AY333" s="79"/>
      <c r="AZ333" s="241"/>
      <c r="BA333" s="78"/>
      <c r="BB333" s="78"/>
      <c r="BC333" s="78"/>
      <c r="BD333" s="78"/>
      <c r="BE333" s="78"/>
      <c r="BF333" s="78"/>
      <c r="BG333" s="78"/>
      <c r="BH333" s="78"/>
      <c r="BI333" s="78"/>
      <c r="BJ333" s="78"/>
      <c r="BK333" s="78"/>
      <c r="BL333" s="78"/>
      <c r="BM333" s="78"/>
      <c r="BN333" s="78"/>
      <c r="BO333" s="79"/>
    </row>
    <row r="334" spans="1:67" ht="34.5" customHeight="1" x14ac:dyDescent="0.2">
      <c r="A334" s="45">
        <f t="shared" si="0"/>
        <v>323</v>
      </c>
      <c r="B334" s="205"/>
      <c r="C334" s="79"/>
      <c r="D334" s="242"/>
      <c r="E334" s="78"/>
      <c r="F334" s="78"/>
      <c r="G334" s="78"/>
      <c r="H334" s="79"/>
      <c r="I334" s="238"/>
      <c r="J334" s="78"/>
      <c r="K334" s="78"/>
      <c r="L334" s="78"/>
      <c r="M334" s="78"/>
      <c r="N334" s="78"/>
      <c r="O334" s="78"/>
      <c r="P334" s="79"/>
      <c r="Q334" s="239"/>
      <c r="R334" s="78"/>
      <c r="S334" s="78"/>
      <c r="T334" s="78"/>
      <c r="U334" s="78"/>
      <c r="V334" s="78"/>
      <c r="W334" s="78"/>
      <c r="X334" s="79"/>
      <c r="Y334" s="243"/>
      <c r="Z334" s="79"/>
      <c r="AA334" s="239"/>
      <c r="AB334" s="78"/>
      <c r="AC334" s="78"/>
      <c r="AD334" s="79"/>
      <c r="AE334" s="238"/>
      <c r="AF334" s="78"/>
      <c r="AG334" s="79"/>
      <c r="AH334" s="238"/>
      <c r="AI334" s="78"/>
      <c r="AJ334" s="79"/>
      <c r="AK334" s="238"/>
      <c r="AL334" s="78"/>
      <c r="AM334" s="78"/>
      <c r="AN334" s="79"/>
      <c r="AO334" s="239"/>
      <c r="AP334" s="78"/>
      <c r="AQ334" s="78"/>
      <c r="AR334" s="78"/>
      <c r="AS334" s="78"/>
      <c r="AT334" s="78"/>
      <c r="AU334" s="78"/>
      <c r="AV334" s="79"/>
      <c r="AW334" s="240"/>
      <c r="AX334" s="78"/>
      <c r="AY334" s="79"/>
      <c r="AZ334" s="241"/>
      <c r="BA334" s="78"/>
      <c r="BB334" s="78"/>
      <c r="BC334" s="78"/>
      <c r="BD334" s="78"/>
      <c r="BE334" s="78"/>
      <c r="BF334" s="78"/>
      <c r="BG334" s="78"/>
      <c r="BH334" s="78"/>
      <c r="BI334" s="78"/>
      <c r="BJ334" s="78"/>
      <c r="BK334" s="78"/>
      <c r="BL334" s="78"/>
      <c r="BM334" s="78"/>
      <c r="BN334" s="78"/>
      <c r="BO334" s="79"/>
    </row>
    <row r="335" spans="1:67" ht="34.5" customHeight="1" x14ac:dyDescent="0.2">
      <c r="A335" s="45">
        <f t="shared" si="0"/>
        <v>324</v>
      </c>
      <c r="B335" s="205"/>
      <c r="C335" s="79"/>
      <c r="D335" s="242"/>
      <c r="E335" s="78"/>
      <c r="F335" s="78"/>
      <c r="G335" s="78"/>
      <c r="H335" s="79"/>
      <c r="I335" s="238"/>
      <c r="J335" s="78"/>
      <c r="K335" s="78"/>
      <c r="L335" s="78"/>
      <c r="M335" s="78"/>
      <c r="N335" s="78"/>
      <c r="O335" s="78"/>
      <c r="P335" s="79"/>
      <c r="Q335" s="239"/>
      <c r="R335" s="78"/>
      <c r="S335" s="78"/>
      <c r="T335" s="78"/>
      <c r="U335" s="78"/>
      <c r="V335" s="78"/>
      <c r="W335" s="78"/>
      <c r="X335" s="79"/>
      <c r="Y335" s="243"/>
      <c r="Z335" s="79"/>
      <c r="AA335" s="239"/>
      <c r="AB335" s="78"/>
      <c r="AC335" s="78"/>
      <c r="AD335" s="79"/>
      <c r="AE335" s="238"/>
      <c r="AF335" s="78"/>
      <c r="AG335" s="79"/>
      <c r="AH335" s="238"/>
      <c r="AI335" s="78"/>
      <c r="AJ335" s="79"/>
      <c r="AK335" s="238"/>
      <c r="AL335" s="78"/>
      <c r="AM335" s="78"/>
      <c r="AN335" s="79"/>
      <c r="AO335" s="239"/>
      <c r="AP335" s="78"/>
      <c r="AQ335" s="78"/>
      <c r="AR335" s="78"/>
      <c r="AS335" s="78"/>
      <c r="AT335" s="78"/>
      <c r="AU335" s="78"/>
      <c r="AV335" s="79"/>
      <c r="AW335" s="240"/>
      <c r="AX335" s="78"/>
      <c r="AY335" s="79"/>
      <c r="AZ335" s="241"/>
      <c r="BA335" s="78"/>
      <c r="BB335" s="78"/>
      <c r="BC335" s="78"/>
      <c r="BD335" s="78"/>
      <c r="BE335" s="78"/>
      <c r="BF335" s="78"/>
      <c r="BG335" s="78"/>
      <c r="BH335" s="78"/>
      <c r="BI335" s="78"/>
      <c r="BJ335" s="78"/>
      <c r="BK335" s="78"/>
      <c r="BL335" s="78"/>
      <c r="BM335" s="78"/>
      <c r="BN335" s="78"/>
      <c r="BO335" s="79"/>
    </row>
    <row r="336" spans="1:67" ht="34.5" customHeight="1" x14ac:dyDescent="0.2">
      <c r="A336" s="45">
        <f t="shared" si="0"/>
        <v>325</v>
      </c>
      <c r="B336" s="205"/>
      <c r="C336" s="79"/>
      <c r="D336" s="242"/>
      <c r="E336" s="78"/>
      <c r="F336" s="78"/>
      <c r="G336" s="78"/>
      <c r="H336" s="79"/>
      <c r="I336" s="238"/>
      <c r="J336" s="78"/>
      <c r="K336" s="78"/>
      <c r="L336" s="78"/>
      <c r="M336" s="78"/>
      <c r="N336" s="78"/>
      <c r="O336" s="78"/>
      <c r="P336" s="79"/>
      <c r="Q336" s="239"/>
      <c r="R336" s="78"/>
      <c r="S336" s="78"/>
      <c r="T336" s="78"/>
      <c r="U336" s="78"/>
      <c r="V336" s="78"/>
      <c r="W336" s="78"/>
      <c r="X336" s="79"/>
      <c r="Y336" s="243"/>
      <c r="Z336" s="79"/>
      <c r="AA336" s="239"/>
      <c r="AB336" s="78"/>
      <c r="AC336" s="78"/>
      <c r="AD336" s="79"/>
      <c r="AE336" s="238"/>
      <c r="AF336" s="78"/>
      <c r="AG336" s="79"/>
      <c r="AH336" s="238"/>
      <c r="AI336" s="78"/>
      <c r="AJ336" s="79"/>
      <c r="AK336" s="238"/>
      <c r="AL336" s="78"/>
      <c r="AM336" s="78"/>
      <c r="AN336" s="79"/>
      <c r="AO336" s="239"/>
      <c r="AP336" s="78"/>
      <c r="AQ336" s="78"/>
      <c r="AR336" s="78"/>
      <c r="AS336" s="78"/>
      <c r="AT336" s="78"/>
      <c r="AU336" s="78"/>
      <c r="AV336" s="79"/>
      <c r="AW336" s="240"/>
      <c r="AX336" s="78"/>
      <c r="AY336" s="79"/>
      <c r="AZ336" s="241"/>
      <c r="BA336" s="78"/>
      <c r="BB336" s="78"/>
      <c r="BC336" s="78"/>
      <c r="BD336" s="78"/>
      <c r="BE336" s="78"/>
      <c r="BF336" s="78"/>
      <c r="BG336" s="78"/>
      <c r="BH336" s="78"/>
      <c r="BI336" s="78"/>
      <c r="BJ336" s="78"/>
      <c r="BK336" s="78"/>
      <c r="BL336" s="78"/>
      <c r="BM336" s="78"/>
      <c r="BN336" s="78"/>
      <c r="BO336" s="79"/>
    </row>
    <row r="337" spans="1:67" ht="34.5" customHeight="1" x14ac:dyDescent="0.2">
      <c r="A337" s="45">
        <f t="shared" si="0"/>
        <v>326</v>
      </c>
      <c r="B337" s="205"/>
      <c r="C337" s="79"/>
      <c r="D337" s="242"/>
      <c r="E337" s="78"/>
      <c r="F337" s="78"/>
      <c r="G337" s="78"/>
      <c r="H337" s="79"/>
      <c r="I337" s="238"/>
      <c r="J337" s="78"/>
      <c r="K337" s="78"/>
      <c r="L337" s="78"/>
      <c r="M337" s="78"/>
      <c r="N337" s="78"/>
      <c r="O337" s="78"/>
      <c r="P337" s="79"/>
      <c r="Q337" s="239"/>
      <c r="R337" s="78"/>
      <c r="S337" s="78"/>
      <c r="T337" s="78"/>
      <c r="U337" s="78"/>
      <c r="V337" s="78"/>
      <c r="W337" s="78"/>
      <c r="X337" s="79"/>
      <c r="Y337" s="243"/>
      <c r="Z337" s="79"/>
      <c r="AA337" s="239"/>
      <c r="AB337" s="78"/>
      <c r="AC337" s="78"/>
      <c r="AD337" s="79"/>
      <c r="AE337" s="238"/>
      <c r="AF337" s="78"/>
      <c r="AG337" s="79"/>
      <c r="AH337" s="238"/>
      <c r="AI337" s="78"/>
      <c r="AJ337" s="79"/>
      <c r="AK337" s="238"/>
      <c r="AL337" s="78"/>
      <c r="AM337" s="78"/>
      <c r="AN337" s="79"/>
      <c r="AO337" s="239"/>
      <c r="AP337" s="78"/>
      <c r="AQ337" s="78"/>
      <c r="AR337" s="78"/>
      <c r="AS337" s="78"/>
      <c r="AT337" s="78"/>
      <c r="AU337" s="78"/>
      <c r="AV337" s="79"/>
      <c r="AW337" s="240"/>
      <c r="AX337" s="78"/>
      <c r="AY337" s="79"/>
      <c r="AZ337" s="241"/>
      <c r="BA337" s="78"/>
      <c r="BB337" s="78"/>
      <c r="BC337" s="78"/>
      <c r="BD337" s="78"/>
      <c r="BE337" s="78"/>
      <c r="BF337" s="78"/>
      <c r="BG337" s="78"/>
      <c r="BH337" s="78"/>
      <c r="BI337" s="78"/>
      <c r="BJ337" s="78"/>
      <c r="BK337" s="78"/>
      <c r="BL337" s="78"/>
      <c r="BM337" s="78"/>
      <c r="BN337" s="78"/>
      <c r="BO337" s="79"/>
    </row>
    <row r="338" spans="1:67" ht="34.5" customHeight="1" x14ac:dyDescent="0.2">
      <c r="A338" s="45">
        <f t="shared" si="0"/>
        <v>327</v>
      </c>
      <c r="B338" s="205"/>
      <c r="C338" s="79"/>
      <c r="D338" s="242"/>
      <c r="E338" s="78"/>
      <c r="F338" s="78"/>
      <c r="G338" s="78"/>
      <c r="H338" s="79"/>
      <c r="I338" s="238"/>
      <c r="J338" s="78"/>
      <c r="K338" s="78"/>
      <c r="L338" s="78"/>
      <c r="M338" s="78"/>
      <c r="N338" s="78"/>
      <c r="O338" s="78"/>
      <c r="P338" s="79"/>
      <c r="Q338" s="239"/>
      <c r="R338" s="78"/>
      <c r="S338" s="78"/>
      <c r="T338" s="78"/>
      <c r="U338" s="78"/>
      <c r="V338" s="78"/>
      <c r="W338" s="78"/>
      <c r="X338" s="79"/>
      <c r="Y338" s="243"/>
      <c r="Z338" s="79"/>
      <c r="AA338" s="239"/>
      <c r="AB338" s="78"/>
      <c r="AC338" s="78"/>
      <c r="AD338" s="79"/>
      <c r="AE338" s="238"/>
      <c r="AF338" s="78"/>
      <c r="AG338" s="79"/>
      <c r="AH338" s="238"/>
      <c r="AI338" s="78"/>
      <c r="AJ338" s="79"/>
      <c r="AK338" s="238"/>
      <c r="AL338" s="78"/>
      <c r="AM338" s="78"/>
      <c r="AN338" s="79"/>
      <c r="AO338" s="239"/>
      <c r="AP338" s="78"/>
      <c r="AQ338" s="78"/>
      <c r="AR338" s="78"/>
      <c r="AS338" s="78"/>
      <c r="AT338" s="78"/>
      <c r="AU338" s="78"/>
      <c r="AV338" s="79"/>
      <c r="AW338" s="240"/>
      <c r="AX338" s="78"/>
      <c r="AY338" s="79"/>
      <c r="AZ338" s="241"/>
      <c r="BA338" s="78"/>
      <c r="BB338" s="78"/>
      <c r="BC338" s="78"/>
      <c r="BD338" s="78"/>
      <c r="BE338" s="78"/>
      <c r="BF338" s="78"/>
      <c r="BG338" s="78"/>
      <c r="BH338" s="78"/>
      <c r="BI338" s="78"/>
      <c r="BJ338" s="78"/>
      <c r="BK338" s="78"/>
      <c r="BL338" s="78"/>
      <c r="BM338" s="78"/>
      <c r="BN338" s="78"/>
      <c r="BO338" s="79"/>
    </row>
    <row r="339" spans="1:67" ht="34.5" customHeight="1" x14ac:dyDescent="0.2">
      <c r="A339" s="45">
        <f t="shared" si="0"/>
        <v>328</v>
      </c>
      <c r="B339" s="205"/>
      <c r="C339" s="79"/>
      <c r="D339" s="242"/>
      <c r="E339" s="78"/>
      <c r="F339" s="78"/>
      <c r="G339" s="78"/>
      <c r="H339" s="79"/>
      <c r="I339" s="238"/>
      <c r="J339" s="78"/>
      <c r="K339" s="78"/>
      <c r="L339" s="78"/>
      <c r="M339" s="78"/>
      <c r="N339" s="78"/>
      <c r="O339" s="78"/>
      <c r="P339" s="79"/>
      <c r="Q339" s="239"/>
      <c r="R339" s="78"/>
      <c r="S339" s="78"/>
      <c r="T339" s="78"/>
      <c r="U339" s="78"/>
      <c r="V339" s="78"/>
      <c r="W339" s="78"/>
      <c r="X339" s="79"/>
      <c r="Y339" s="243"/>
      <c r="Z339" s="79"/>
      <c r="AA339" s="239"/>
      <c r="AB339" s="78"/>
      <c r="AC339" s="78"/>
      <c r="AD339" s="79"/>
      <c r="AE339" s="238"/>
      <c r="AF339" s="78"/>
      <c r="AG339" s="79"/>
      <c r="AH339" s="238"/>
      <c r="AI339" s="78"/>
      <c r="AJ339" s="79"/>
      <c r="AK339" s="238"/>
      <c r="AL339" s="78"/>
      <c r="AM339" s="78"/>
      <c r="AN339" s="79"/>
      <c r="AO339" s="239"/>
      <c r="AP339" s="78"/>
      <c r="AQ339" s="78"/>
      <c r="AR339" s="78"/>
      <c r="AS339" s="78"/>
      <c r="AT339" s="78"/>
      <c r="AU339" s="78"/>
      <c r="AV339" s="79"/>
      <c r="AW339" s="240"/>
      <c r="AX339" s="78"/>
      <c r="AY339" s="79"/>
      <c r="AZ339" s="241"/>
      <c r="BA339" s="78"/>
      <c r="BB339" s="78"/>
      <c r="BC339" s="78"/>
      <c r="BD339" s="78"/>
      <c r="BE339" s="78"/>
      <c r="BF339" s="78"/>
      <c r="BG339" s="78"/>
      <c r="BH339" s="78"/>
      <c r="BI339" s="78"/>
      <c r="BJ339" s="78"/>
      <c r="BK339" s="78"/>
      <c r="BL339" s="78"/>
      <c r="BM339" s="78"/>
      <c r="BN339" s="78"/>
      <c r="BO339" s="79"/>
    </row>
    <row r="340" spans="1:67" ht="34.5" customHeight="1" x14ac:dyDescent="0.2">
      <c r="A340" s="45">
        <f t="shared" si="0"/>
        <v>329</v>
      </c>
      <c r="B340" s="205"/>
      <c r="C340" s="79"/>
      <c r="D340" s="242"/>
      <c r="E340" s="78"/>
      <c r="F340" s="78"/>
      <c r="G340" s="78"/>
      <c r="H340" s="79"/>
      <c r="I340" s="238"/>
      <c r="J340" s="78"/>
      <c r="K340" s="78"/>
      <c r="L340" s="78"/>
      <c r="M340" s="78"/>
      <c r="N340" s="78"/>
      <c r="O340" s="78"/>
      <c r="P340" s="79"/>
      <c r="Q340" s="239"/>
      <c r="R340" s="78"/>
      <c r="S340" s="78"/>
      <c r="T340" s="78"/>
      <c r="U340" s="78"/>
      <c r="V340" s="78"/>
      <c r="W340" s="78"/>
      <c r="X340" s="79"/>
      <c r="Y340" s="243"/>
      <c r="Z340" s="79"/>
      <c r="AA340" s="239"/>
      <c r="AB340" s="78"/>
      <c r="AC340" s="78"/>
      <c r="AD340" s="79"/>
      <c r="AE340" s="238"/>
      <c r="AF340" s="78"/>
      <c r="AG340" s="79"/>
      <c r="AH340" s="238"/>
      <c r="AI340" s="78"/>
      <c r="AJ340" s="79"/>
      <c r="AK340" s="238"/>
      <c r="AL340" s="78"/>
      <c r="AM340" s="78"/>
      <c r="AN340" s="79"/>
      <c r="AO340" s="239"/>
      <c r="AP340" s="78"/>
      <c r="AQ340" s="78"/>
      <c r="AR340" s="78"/>
      <c r="AS340" s="78"/>
      <c r="AT340" s="78"/>
      <c r="AU340" s="78"/>
      <c r="AV340" s="79"/>
      <c r="AW340" s="240"/>
      <c r="AX340" s="78"/>
      <c r="AY340" s="79"/>
      <c r="AZ340" s="241"/>
      <c r="BA340" s="78"/>
      <c r="BB340" s="78"/>
      <c r="BC340" s="78"/>
      <c r="BD340" s="78"/>
      <c r="BE340" s="78"/>
      <c r="BF340" s="78"/>
      <c r="BG340" s="78"/>
      <c r="BH340" s="78"/>
      <c r="BI340" s="78"/>
      <c r="BJ340" s="78"/>
      <c r="BK340" s="78"/>
      <c r="BL340" s="78"/>
      <c r="BM340" s="78"/>
      <c r="BN340" s="78"/>
      <c r="BO340" s="79"/>
    </row>
    <row r="341" spans="1:67" ht="34.5" customHeight="1" x14ac:dyDescent="0.2">
      <c r="A341" s="45">
        <f t="shared" si="0"/>
        <v>330</v>
      </c>
      <c r="B341" s="205"/>
      <c r="C341" s="79"/>
      <c r="D341" s="242"/>
      <c r="E341" s="78"/>
      <c r="F341" s="78"/>
      <c r="G341" s="78"/>
      <c r="H341" s="79"/>
      <c r="I341" s="238"/>
      <c r="J341" s="78"/>
      <c r="K341" s="78"/>
      <c r="L341" s="78"/>
      <c r="M341" s="78"/>
      <c r="N341" s="78"/>
      <c r="O341" s="78"/>
      <c r="P341" s="79"/>
      <c r="Q341" s="239"/>
      <c r="R341" s="78"/>
      <c r="S341" s="78"/>
      <c r="T341" s="78"/>
      <c r="U341" s="78"/>
      <c r="V341" s="78"/>
      <c r="W341" s="78"/>
      <c r="X341" s="79"/>
      <c r="Y341" s="243"/>
      <c r="Z341" s="79"/>
      <c r="AA341" s="239"/>
      <c r="AB341" s="78"/>
      <c r="AC341" s="78"/>
      <c r="AD341" s="79"/>
      <c r="AE341" s="238"/>
      <c r="AF341" s="78"/>
      <c r="AG341" s="79"/>
      <c r="AH341" s="238"/>
      <c r="AI341" s="78"/>
      <c r="AJ341" s="79"/>
      <c r="AK341" s="238"/>
      <c r="AL341" s="78"/>
      <c r="AM341" s="78"/>
      <c r="AN341" s="79"/>
      <c r="AO341" s="239"/>
      <c r="AP341" s="78"/>
      <c r="AQ341" s="78"/>
      <c r="AR341" s="78"/>
      <c r="AS341" s="78"/>
      <c r="AT341" s="78"/>
      <c r="AU341" s="78"/>
      <c r="AV341" s="79"/>
      <c r="AW341" s="240"/>
      <c r="AX341" s="78"/>
      <c r="AY341" s="79"/>
      <c r="AZ341" s="241"/>
      <c r="BA341" s="78"/>
      <c r="BB341" s="78"/>
      <c r="BC341" s="78"/>
      <c r="BD341" s="78"/>
      <c r="BE341" s="78"/>
      <c r="BF341" s="78"/>
      <c r="BG341" s="78"/>
      <c r="BH341" s="78"/>
      <c r="BI341" s="78"/>
      <c r="BJ341" s="78"/>
      <c r="BK341" s="78"/>
      <c r="BL341" s="78"/>
      <c r="BM341" s="78"/>
      <c r="BN341" s="78"/>
      <c r="BO341" s="79"/>
    </row>
    <row r="342" spans="1:67" ht="34.5" customHeight="1" x14ac:dyDescent="0.2">
      <c r="A342" s="14">
        <f t="shared" si="0"/>
        <v>331</v>
      </c>
      <c r="B342" s="205"/>
      <c r="C342" s="79"/>
      <c r="D342" s="242"/>
      <c r="E342" s="78"/>
      <c r="F342" s="78"/>
      <c r="G342" s="78"/>
      <c r="H342" s="79"/>
      <c r="I342" s="238"/>
      <c r="J342" s="78"/>
      <c r="K342" s="78"/>
      <c r="L342" s="78"/>
      <c r="M342" s="78"/>
      <c r="N342" s="78"/>
      <c r="O342" s="78"/>
      <c r="P342" s="79"/>
      <c r="Q342" s="239"/>
      <c r="R342" s="78"/>
      <c r="S342" s="78"/>
      <c r="T342" s="78"/>
      <c r="U342" s="78"/>
      <c r="V342" s="78"/>
      <c r="W342" s="78"/>
      <c r="X342" s="79"/>
      <c r="Y342" s="243"/>
      <c r="Z342" s="79"/>
      <c r="AA342" s="239"/>
      <c r="AB342" s="78"/>
      <c r="AC342" s="78"/>
      <c r="AD342" s="79"/>
      <c r="AE342" s="238"/>
      <c r="AF342" s="78"/>
      <c r="AG342" s="79"/>
      <c r="AH342" s="238"/>
      <c r="AI342" s="78"/>
      <c r="AJ342" s="79"/>
      <c r="AK342" s="238"/>
      <c r="AL342" s="78"/>
      <c r="AM342" s="78"/>
      <c r="AN342" s="79"/>
      <c r="AO342" s="239"/>
      <c r="AP342" s="78"/>
      <c r="AQ342" s="78"/>
      <c r="AR342" s="78"/>
      <c r="AS342" s="78"/>
      <c r="AT342" s="78"/>
      <c r="AU342" s="78"/>
      <c r="AV342" s="79"/>
      <c r="AW342" s="240"/>
      <c r="AX342" s="78"/>
      <c r="AY342" s="79"/>
      <c r="AZ342" s="241"/>
      <c r="BA342" s="78"/>
      <c r="BB342" s="78"/>
      <c r="BC342" s="78"/>
      <c r="BD342" s="78"/>
      <c r="BE342" s="78"/>
      <c r="BF342" s="78"/>
      <c r="BG342" s="78"/>
      <c r="BH342" s="78"/>
      <c r="BI342" s="78"/>
      <c r="BJ342" s="78"/>
      <c r="BK342" s="78"/>
      <c r="BL342" s="78"/>
      <c r="BM342" s="78"/>
      <c r="BN342" s="78"/>
      <c r="BO342" s="79"/>
    </row>
    <row r="343" spans="1:67" ht="34.5" customHeight="1" x14ac:dyDescent="0.2">
      <c r="A343" s="45">
        <f t="shared" si="0"/>
        <v>332</v>
      </c>
      <c r="B343" s="205"/>
      <c r="C343" s="79"/>
      <c r="D343" s="242"/>
      <c r="E343" s="78"/>
      <c r="F343" s="78"/>
      <c r="G343" s="78"/>
      <c r="H343" s="79"/>
      <c r="I343" s="238"/>
      <c r="J343" s="78"/>
      <c r="K343" s="78"/>
      <c r="L343" s="78"/>
      <c r="M343" s="78"/>
      <c r="N343" s="78"/>
      <c r="O343" s="78"/>
      <c r="P343" s="79"/>
      <c r="Q343" s="239"/>
      <c r="R343" s="78"/>
      <c r="S343" s="78"/>
      <c r="T343" s="78"/>
      <c r="U343" s="78"/>
      <c r="V343" s="78"/>
      <c r="W343" s="78"/>
      <c r="X343" s="79"/>
      <c r="Y343" s="243"/>
      <c r="Z343" s="79"/>
      <c r="AA343" s="239"/>
      <c r="AB343" s="78"/>
      <c r="AC343" s="78"/>
      <c r="AD343" s="79"/>
      <c r="AE343" s="238"/>
      <c r="AF343" s="78"/>
      <c r="AG343" s="79"/>
      <c r="AH343" s="238"/>
      <c r="AI343" s="78"/>
      <c r="AJ343" s="79"/>
      <c r="AK343" s="238"/>
      <c r="AL343" s="78"/>
      <c r="AM343" s="78"/>
      <c r="AN343" s="79"/>
      <c r="AO343" s="239"/>
      <c r="AP343" s="78"/>
      <c r="AQ343" s="78"/>
      <c r="AR343" s="78"/>
      <c r="AS343" s="78"/>
      <c r="AT343" s="78"/>
      <c r="AU343" s="78"/>
      <c r="AV343" s="79"/>
      <c r="AW343" s="240"/>
      <c r="AX343" s="78"/>
      <c r="AY343" s="79"/>
      <c r="AZ343" s="241"/>
      <c r="BA343" s="78"/>
      <c r="BB343" s="78"/>
      <c r="BC343" s="78"/>
      <c r="BD343" s="78"/>
      <c r="BE343" s="78"/>
      <c r="BF343" s="78"/>
      <c r="BG343" s="78"/>
      <c r="BH343" s="78"/>
      <c r="BI343" s="78"/>
      <c r="BJ343" s="78"/>
      <c r="BK343" s="78"/>
      <c r="BL343" s="78"/>
      <c r="BM343" s="78"/>
      <c r="BN343" s="78"/>
      <c r="BO343" s="79"/>
    </row>
    <row r="344" spans="1:67" ht="34.5" customHeight="1" x14ac:dyDescent="0.2">
      <c r="A344" s="45">
        <f t="shared" si="0"/>
        <v>333</v>
      </c>
      <c r="B344" s="205"/>
      <c r="C344" s="79"/>
      <c r="D344" s="242"/>
      <c r="E344" s="78"/>
      <c r="F344" s="78"/>
      <c r="G344" s="78"/>
      <c r="H344" s="79"/>
      <c r="I344" s="238"/>
      <c r="J344" s="78"/>
      <c r="K344" s="78"/>
      <c r="L344" s="78"/>
      <c r="M344" s="78"/>
      <c r="N344" s="78"/>
      <c r="O344" s="78"/>
      <c r="P344" s="79"/>
      <c r="Q344" s="239"/>
      <c r="R344" s="78"/>
      <c r="S344" s="78"/>
      <c r="T344" s="78"/>
      <c r="U344" s="78"/>
      <c r="V344" s="78"/>
      <c r="W344" s="78"/>
      <c r="X344" s="79"/>
      <c r="Y344" s="243"/>
      <c r="Z344" s="79"/>
      <c r="AA344" s="239"/>
      <c r="AB344" s="78"/>
      <c r="AC344" s="78"/>
      <c r="AD344" s="79"/>
      <c r="AE344" s="238"/>
      <c r="AF344" s="78"/>
      <c r="AG344" s="79"/>
      <c r="AH344" s="238"/>
      <c r="AI344" s="78"/>
      <c r="AJ344" s="79"/>
      <c r="AK344" s="238"/>
      <c r="AL344" s="78"/>
      <c r="AM344" s="78"/>
      <c r="AN344" s="79"/>
      <c r="AO344" s="239"/>
      <c r="AP344" s="78"/>
      <c r="AQ344" s="78"/>
      <c r="AR344" s="78"/>
      <c r="AS344" s="78"/>
      <c r="AT344" s="78"/>
      <c r="AU344" s="78"/>
      <c r="AV344" s="79"/>
      <c r="AW344" s="240"/>
      <c r="AX344" s="78"/>
      <c r="AY344" s="79"/>
      <c r="AZ344" s="241"/>
      <c r="BA344" s="78"/>
      <c r="BB344" s="78"/>
      <c r="BC344" s="78"/>
      <c r="BD344" s="78"/>
      <c r="BE344" s="78"/>
      <c r="BF344" s="78"/>
      <c r="BG344" s="78"/>
      <c r="BH344" s="78"/>
      <c r="BI344" s="78"/>
      <c r="BJ344" s="78"/>
      <c r="BK344" s="78"/>
      <c r="BL344" s="78"/>
      <c r="BM344" s="78"/>
      <c r="BN344" s="78"/>
      <c r="BO344" s="79"/>
    </row>
    <row r="345" spans="1:67" ht="34.5" customHeight="1" x14ac:dyDescent="0.2">
      <c r="A345" s="45">
        <f t="shared" si="0"/>
        <v>334</v>
      </c>
      <c r="B345" s="205"/>
      <c r="C345" s="79"/>
      <c r="D345" s="242"/>
      <c r="E345" s="78"/>
      <c r="F345" s="78"/>
      <c r="G345" s="78"/>
      <c r="H345" s="79"/>
      <c r="I345" s="238"/>
      <c r="J345" s="78"/>
      <c r="K345" s="78"/>
      <c r="L345" s="78"/>
      <c r="M345" s="78"/>
      <c r="N345" s="78"/>
      <c r="O345" s="78"/>
      <c r="P345" s="79"/>
      <c r="Q345" s="239"/>
      <c r="R345" s="78"/>
      <c r="S345" s="78"/>
      <c r="T345" s="78"/>
      <c r="U345" s="78"/>
      <c r="V345" s="78"/>
      <c r="W345" s="78"/>
      <c r="X345" s="79"/>
      <c r="Y345" s="243"/>
      <c r="Z345" s="79"/>
      <c r="AA345" s="239"/>
      <c r="AB345" s="78"/>
      <c r="AC345" s="78"/>
      <c r="AD345" s="79"/>
      <c r="AE345" s="238"/>
      <c r="AF345" s="78"/>
      <c r="AG345" s="79"/>
      <c r="AH345" s="238"/>
      <c r="AI345" s="78"/>
      <c r="AJ345" s="79"/>
      <c r="AK345" s="238"/>
      <c r="AL345" s="78"/>
      <c r="AM345" s="78"/>
      <c r="AN345" s="79"/>
      <c r="AO345" s="239"/>
      <c r="AP345" s="78"/>
      <c r="AQ345" s="78"/>
      <c r="AR345" s="78"/>
      <c r="AS345" s="78"/>
      <c r="AT345" s="78"/>
      <c r="AU345" s="78"/>
      <c r="AV345" s="79"/>
      <c r="AW345" s="240"/>
      <c r="AX345" s="78"/>
      <c r="AY345" s="79"/>
      <c r="AZ345" s="241"/>
      <c r="BA345" s="78"/>
      <c r="BB345" s="78"/>
      <c r="BC345" s="78"/>
      <c r="BD345" s="78"/>
      <c r="BE345" s="78"/>
      <c r="BF345" s="78"/>
      <c r="BG345" s="78"/>
      <c r="BH345" s="78"/>
      <c r="BI345" s="78"/>
      <c r="BJ345" s="78"/>
      <c r="BK345" s="78"/>
      <c r="BL345" s="78"/>
      <c r="BM345" s="78"/>
      <c r="BN345" s="78"/>
      <c r="BO345" s="79"/>
    </row>
    <row r="346" spans="1:67" ht="34.5" customHeight="1" x14ac:dyDescent="0.2">
      <c r="A346" s="45">
        <f t="shared" si="0"/>
        <v>335</v>
      </c>
      <c r="B346" s="205"/>
      <c r="C346" s="79"/>
      <c r="D346" s="242"/>
      <c r="E346" s="78"/>
      <c r="F346" s="78"/>
      <c r="G346" s="78"/>
      <c r="H346" s="79"/>
      <c r="I346" s="238"/>
      <c r="J346" s="78"/>
      <c r="K346" s="78"/>
      <c r="L346" s="78"/>
      <c r="M346" s="78"/>
      <c r="N346" s="78"/>
      <c r="O346" s="78"/>
      <c r="P346" s="79"/>
      <c r="Q346" s="239"/>
      <c r="R346" s="78"/>
      <c r="S346" s="78"/>
      <c r="T346" s="78"/>
      <c r="U346" s="78"/>
      <c r="V346" s="78"/>
      <c r="W346" s="78"/>
      <c r="X346" s="79"/>
      <c r="Y346" s="243"/>
      <c r="Z346" s="79"/>
      <c r="AA346" s="239"/>
      <c r="AB346" s="78"/>
      <c r="AC346" s="78"/>
      <c r="AD346" s="79"/>
      <c r="AE346" s="238"/>
      <c r="AF346" s="78"/>
      <c r="AG346" s="79"/>
      <c r="AH346" s="238"/>
      <c r="AI346" s="78"/>
      <c r="AJ346" s="79"/>
      <c r="AK346" s="238"/>
      <c r="AL346" s="78"/>
      <c r="AM346" s="78"/>
      <c r="AN346" s="79"/>
      <c r="AO346" s="239"/>
      <c r="AP346" s="78"/>
      <c r="AQ346" s="78"/>
      <c r="AR346" s="78"/>
      <c r="AS346" s="78"/>
      <c r="AT346" s="78"/>
      <c r="AU346" s="78"/>
      <c r="AV346" s="79"/>
      <c r="AW346" s="240"/>
      <c r="AX346" s="78"/>
      <c r="AY346" s="79"/>
      <c r="AZ346" s="241"/>
      <c r="BA346" s="78"/>
      <c r="BB346" s="78"/>
      <c r="BC346" s="78"/>
      <c r="BD346" s="78"/>
      <c r="BE346" s="78"/>
      <c r="BF346" s="78"/>
      <c r="BG346" s="78"/>
      <c r="BH346" s="78"/>
      <c r="BI346" s="78"/>
      <c r="BJ346" s="78"/>
      <c r="BK346" s="78"/>
      <c r="BL346" s="78"/>
      <c r="BM346" s="78"/>
      <c r="BN346" s="78"/>
      <c r="BO346" s="79"/>
    </row>
    <row r="347" spans="1:67" ht="34.5" customHeight="1" x14ac:dyDescent="0.2">
      <c r="A347" s="45">
        <f t="shared" si="0"/>
        <v>336</v>
      </c>
      <c r="B347" s="205"/>
      <c r="C347" s="79"/>
      <c r="D347" s="242"/>
      <c r="E347" s="78"/>
      <c r="F347" s="78"/>
      <c r="G347" s="78"/>
      <c r="H347" s="79"/>
      <c r="I347" s="238"/>
      <c r="J347" s="78"/>
      <c r="K347" s="78"/>
      <c r="L347" s="78"/>
      <c r="M347" s="78"/>
      <c r="N347" s="78"/>
      <c r="O347" s="78"/>
      <c r="P347" s="79"/>
      <c r="Q347" s="239"/>
      <c r="R347" s="78"/>
      <c r="S347" s="78"/>
      <c r="T347" s="78"/>
      <c r="U347" s="78"/>
      <c r="V347" s="78"/>
      <c r="W347" s="78"/>
      <c r="X347" s="79"/>
      <c r="Y347" s="243"/>
      <c r="Z347" s="79"/>
      <c r="AA347" s="239"/>
      <c r="AB347" s="78"/>
      <c r="AC347" s="78"/>
      <c r="AD347" s="79"/>
      <c r="AE347" s="238"/>
      <c r="AF347" s="78"/>
      <c r="AG347" s="79"/>
      <c r="AH347" s="238"/>
      <c r="AI347" s="78"/>
      <c r="AJ347" s="79"/>
      <c r="AK347" s="238"/>
      <c r="AL347" s="78"/>
      <c r="AM347" s="78"/>
      <c r="AN347" s="79"/>
      <c r="AO347" s="239"/>
      <c r="AP347" s="78"/>
      <c r="AQ347" s="78"/>
      <c r="AR347" s="78"/>
      <c r="AS347" s="78"/>
      <c r="AT347" s="78"/>
      <c r="AU347" s="78"/>
      <c r="AV347" s="79"/>
      <c r="AW347" s="240"/>
      <c r="AX347" s="78"/>
      <c r="AY347" s="79"/>
      <c r="AZ347" s="241"/>
      <c r="BA347" s="78"/>
      <c r="BB347" s="78"/>
      <c r="BC347" s="78"/>
      <c r="BD347" s="78"/>
      <c r="BE347" s="78"/>
      <c r="BF347" s="78"/>
      <c r="BG347" s="78"/>
      <c r="BH347" s="78"/>
      <c r="BI347" s="78"/>
      <c r="BJ347" s="78"/>
      <c r="BK347" s="78"/>
      <c r="BL347" s="78"/>
      <c r="BM347" s="78"/>
      <c r="BN347" s="78"/>
      <c r="BO347" s="79"/>
    </row>
    <row r="348" spans="1:67" ht="34.5" customHeight="1" x14ac:dyDescent="0.2">
      <c r="A348" s="45">
        <f t="shared" si="0"/>
        <v>337</v>
      </c>
      <c r="B348" s="205"/>
      <c r="C348" s="79"/>
      <c r="D348" s="242"/>
      <c r="E348" s="78"/>
      <c r="F348" s="78"/>
      <c r="G348" s="78"/>
      <c r="H348" s="79"/>
      <c r="I348" s="238"/>
      <c r="J348" s="78"/>
      <c r="K348" s="78"/>
      <c r="L348" s="78"/>
      <c r="M348" s="78"/>
      <c r="N348" s="78"/>
      <c r="O348" s="78"/>
      <c r="P348" s="79"/>
      <c r="Q348" s="239"/>
      <c r="R348" s="78"/>
      <c r="S348" s="78"/>
      <c r="T348" s="78"/>
      <c r="U348" s="78"/>
      <c r="V348" s="78"/>
      <c r="W348" s="78"/>
      <c r="X348" s="79"/>
      <c r="Y348" s="243"/>
      <c r="Z348" s="79"/>
      <c r="AA348" s="239"/>
      <c r="AB348" s="78"/>
      <c r="AC348" s="78"/>
      <c r="AD348" s="79"/>
      <c r="AE348" s="238"/>
      <c r="AF348" s="78"/>
      <c r="AG348" s="79"/>
      <c r="AH348" s="238"/>
      <c r="AI348" s="78"/>
      <c r="AJ348" s="79"/>
      <c r="AK348" s="238"/>
      <c r="AL348" s="78"/>
      <c r="AM348" s="78"/>
      <c r="AN348" s="79"/>
      <c r="AO348" s="239"/>
      <c r="AP348" s="78"/>
      <c r="AQ348" s="78"/>
      <c r="AR348" s="78"/>
      <c r="AS348" s="78"/>
      <c r="AT348" s="78"/>
      <c r="AU348" s="78"/>
      <c r="AV348" s="79"/>
      <c r="AW348" s="240"/>
      <c r="AX348" s="78"/>
      <c r="AY348" s="79"/>
      <c r="AZ348" s="241"/>
      <c r="BA348" s="78"/>
      <c r="BB348" s="78"/>
      <c r="BC348" s="78"/>
      <c r="BD348" s="78"/>
      <c r="BE348" s="78"/>
      <c r="BF348" s="78"/>
      <c r="BG348" s="78"/>
      <c r="BH348" s="78"/>
      <c r="BI348" s="78"/>
      <c r="BJ348" s="78"/>
      <c r="BK348" s="78"/>
      <c r="BL348" s="78"/>
      <c r="BM348" s="78"/>
      <c r="BN348" s="78"/>
      <c r="BO348" s="79"/>
    </row>
    <row r="349" spans="1:67" ht="34.5" customHeight="1" x14ac:dyDescent="0.2">
      <c r="A349" s="45">
        <f t="shared" si="0"/>
        <v>338</v>
      </c>
      <c r="B349" s="205"/>
      <c r="C349" s="79"/>
      <c r="D349" s="242"/>
      <c r="E349" s="78"/>
      <c r="F349" s="78"/>
      <c r="G349" s="78"/>
      <c r="H349" s="79"/>
      <c r="I349" s="238"/>
      <c r="J349" s="78"/>
      <c r="K349" s="78"/>
      <c r="L349" s="78"/>
      <c r="M349" s="78"/>
      <c r="N349" s="78"/>
      <c r="O349" s="78"/>
      <c r="P349" s="79"/>
      <c r="Q349" s="239"/>
      <c r="R349" s="78"/>
      <c r="S349" s="78"/>
      <c r="T349" s="78"/>
      <c r="U349" s="78"/>
      <c r="V349" s="78"/>
      <c r="W349" s="78"/>
      <c r="X349" s="79"/>
      <c r="Y349" s="243"/>
      <c r="Z349" s="79"/>
      <c r="AA349" s="239"/>
      <c r="AB349" s="78"/>
      <c r="AC349" s="78"/>
      <c r="AD349" s="79"/>
      <c r="AE349" s="238"/>
      <c r="AF349" s="78"/>
      <c r="AG349" s="79"/>
      <c r="AH349" s="238"/>
      <c r="AI349" s="78"/>
      <c r="AJ349" s="79"/>
      <c r="AK349" s="238"/>
      <c r="AL349" s="78"/>
      <c r="AM349" s="78"/>
      <c r="AN349" s="79"/>
      <c r="AO349" s="239"/>
      <c r="AP349" s="78"/>
      <c r="AQ349" s="78"/>
      <c r="AR349" s="78"/>
      <c r="AS349" s="78"/>
      <c r="AT349" s="78"/>
      <c r="AU349" s="78"/>
      <c r="AV349" s="79"/>
      <c r="AW349" s="240"/>
      <c r="AX349" s="78"/>
      <c r="AY349" s="79"/>
      <c r="AZ349" s="241"/>
      <c r="BA349" s="78"/>
      <c r="BB349" s="78"/>
      <c r="BC349" s="78"/>
      <c r="BD349" s="78"/>
      <c r="BE349" s="78"/>
      <c r="BF349" s="78"/>
      <c r="BG349" s="78"/>
      <c r="BH349" s="78"/>
      <c r="BI349" s="78"/>
      <c r="BJ349" s="78"/>
      <c r="BK349" s="78"/>
      <c r="BL349" s="78"/>
      <c r="BM349" s="78"/>
      <c r="BN349" s="78"/>
      <c r="BO349" s="79"/>
    </row>
    <row r="350" spans="1:67" ht="34.5" customHeight="1" x14ac:dyDescent="0.2">
      <c r="A350" s="45">
        <f t="shared" si="0"/>
        <v>339</v>
      </c>
      <c r="B350" s="205"/>
      <c r="C350" s="79"/>
      <c r="D350" s="242"/>
      <c r="E350" s="78"/>
      <c r="F350" s="78"/>
      <c r="G350" s="78"/>
      <c r="H350" s="79"/>
      <c r="I350" s="238"/>
      <c r="J350" s="78"/>
      <c r="K350" s="78"/>
      <c r="L350" s="78"/>
      <c r="M350" s="78"/>
      <c r="N350" s="78"/>
      <c r="O350" s="78"/>
      <c r="P350" s="79"/>
      <c r="Q350" s="239"/>
      <c r="R350" s="78"/>
      <c r="S350" s="78"/>
      <c r="T350" s="78"/>
      <c r="U350" s="78"/>
      <c r="V350" s="78"/>
      <c r="W350" s="78"/>
      <c r="X350" s="79"/>
      <c r="Y350" s="243"/>
      <c r="Z350" s="79"/>
      <c r="AA350" s="239"/>
      <c r="AB350" s="78"/>
      <c r="AC350" s="78"/>
      <c r="AD350" s="79"/>
      <c r="AE350" s="238"/>
      <c r="AF350" s="78"/>
      <c r="AG350" s="79"/>
      <c r="AH350" s="238"/>
      <c r="AI350" s="78"/>
      <c r="AJ350" s="79"/>
      <c r="AK350" s="238"/>
      <c r="AL350" s="78"/>
      <c r="AM350" s="78"/>
      <c r="AN350" s="79"/>
      <c r="AO350" s="239"/>
      <c r="AP350" s="78"/>
      <c r="AQ350" s="78"/>
      <c r="AR350" s="78"/>
      <c r="AS350" s="78"/>
      <c r="AT350" s="78"/>
      <c r="AU350" s="78"/>
      <c r="AV350" s="79"/>
      <c r="AW350" s="240"/>
      <c r="AX350" s="78"/>
      <c r="AY350" s="79"/>
      <c r="AZ350" s="241"/>
      <c r="BA350" s="78"/>
      <c r="BB350" s="78"/>
      <c r="BC350" s="78"/>
      <c r="BD350" s="78"/>
      <c r="BE350" s="78"/>
      <c r="BF350" s="78"/>
      <c r="BG350" s="78"/>
      <c r="BH350" s="78"/>
      <c r="BI350" s="78"/>
      <c r="BJ350" s="78"/>
      <c r="BK350" s="78"/>
      <c r="BL350" s="78"/>
      <c r="BM350" s="78"/>
      <c r="BN350" s="78"/>
      <c r="BO350" s="79"/>
    </row>
    <row r="351" spans="1:67" ht="34.5" customHeight="1" x14ac:dyDescent="0.2">
      <c r="A351" s="45">
        <f t="shared" si="0"/>
        <v>340</v>
      </c>
      <c r="B351" s="205"/>
      <c r="C351" s="79"/>
      <c r="D351" s="242"/>
      <c r="E351" s="78"/>
      <c r="F351" s="78"/>
      <c r="G351" s="78"/>
      <c r="H351" s="79"/>
      <c r="I351" s="238"/>
      <c r="J351" s="78"/>
      <c r="K351" s="78"/>
      <c r="L351" s="78"/>
      <c r="M351" s="78"/>
      <c r="N351" s="78"/>
      <c r="O351" s="78"/>
      <c r="P351" s="79"/>
      <c r="Q351" s="239"/>
      <c r="R351" s="78"/>
      <c r="S351" s="78"/>
      <c r="T351" s="78"/>
      <c r="U351" s="78"/>
      <c r="V351" s="78"/>
      <c r="W351" s="78"/>
      <c r="X351" s="79"/>
      <c r="Y351" s="243"/>
      <c r="Z351" s="79"/>
      <c r="AA351" s="239"/>
      <c r="AB351" s="78"/>
      <c r="AC351" s="78"/>
      <c r="AD351" s="79"/>
      <c r="AE351" s="238"/>
      <c r="AF351" s="78"/>
      <c r="AG351" s="79"/>
      <c r="AH351" s="238"/>
      <c r="AI351" s="78"/>
      <c r="AJ351" s="79"/>
      <c r="AK351" s="238"/>
      <c r="AL351" s="78"/>
      <c r="AM351" s="78"/>
      <c r="AN351" s="79"/>
      <c r="AO351" s="239"/>
      <c r="AP351" s="78"/>
      <c r="AQ351" s="78"/>
      <c r="AR351" s="78"/>
      <c r="AS351" s="78"/>
      <c r="AT351" s="78"/>
      <c r="AU351" s="78"/>
      <c r="AV351" s="79"/>
      <c r="AW351" s="240"/>
      <c r="AX351" s="78"/>
      <c r="AY351" s="79"/>
      <c r="AZ351" s="241"/>
      <c r="BA351" s="78"/>
      <c r="BB351" s="78"/>
      <c r="BC351" s="78"/>
      <c r="BD351" s="78"/>
      <c r="BE351" s="78"/>
      <c r="BF351" s="78"/>
      <c r="BG351" s="78"/>
      <c r="BH351" s="78"/>
      <c r="BI351" s="78"/>
      <c r="BJ351" s="78"/>
      <c r="BK351" s="78"/>
      <c r="BL351" s="78"/>
      <c r="BM351" s="78"/>
      <c r="BN351" s="78"/>
      <c r="BO351" s="79"/>
    </row>
    <row r="352" spans="1:67" ht="34.5" customHeight="1" x14ac:dyDescent="0.2">
      <c r="A352" s="14">
        <f t="shared" si="0"/>
        <v>341</v>
      </c>
      <c r="B352" s="205"/>
      <c r="C352" s="79"/>
      <c r="D352" s="242"/>
      <c r="E352" s="78"/>
      <c r="F352" s="78"/>
      <c r="G352" s="78"/>
      <c r="H352" s="79"/>
      <c r="I352" s="238"/>
      <c r="J352" s="78"/>
      <c r="K352" s="78"/>
      <c r="L352" s="78"/>
      <c r="M352" s="78"/>
      <c r="N352" s="78"/>
      <c r="O352" s="78"/>
      <c r="P352" s="79"/>
      <c r="Q352" s="239"/>
      <c r="R352" s="78"/>
      <c r="S352" s="78"/>
      <c r="T352" s="78"/>
      <c r="U352" s="78"/>
      <c r="V352" s="78"/>
      <c r="W352" s="78"/>
      <c r="X352" s="79"/>
      <c r="Y352" s="243"/>
      <c r="Z352" s="79"/>
      <c r="AA352" s="239"/>
      <c r="AB352" s="78"/>
      <c r="AC352" s="78"/>
      <c r="AD352" s="79"/>
      <c r="AE352" s="238"/>
      <c r="AF352" s="78"/>
      <c r="AG352" s="79"/>
      <c r="AH352" s="238"/>
      <c r="AI352" s="78"/>
      <c r="AJ352" s="79"/>
      <c r="AK352" s="238"/>
      <c r="AL352" s="78"/>
      <c r="AM352" s="78"/>
      <c r="AN352" s="79"/>
      <c r="AO352" s="239"/>
      <c r="AP352" s="78"/>
      <c r="AQ352" s="78"/>
      <c r="AR352" s="78"/>
      <c r="AS352" s="78"/>
      <c r="AT352" s="78"/>
      <c r="AU352" s="78"/>
      <c r="AV352" s="79"/>
      <c r="AW352" s="240"/>
      <c r="AX352" s="78"/>
      <c r="AY352" s="79"/>
      <c r="AZ352" s="241"/>
      <c r="BA352" s="78"/>
      <c r="BB352" s="78"/>
      <c r="BC352" s="78"/>
      <c r="BD352" s="78"/>
      <c r="BE352" s="78"/>
      <c r="BF352" s="78"/>
      <c r="BG352" s="78"/>
      <c r="BH352" s="78"/>
      <c r="BI352" s="78"/>
      <c r="BJ352" s="78"/>
      <c r="BK352" s="78"/>
      <c r="BL352" s="78"/>
      <c r="BM352" s="78"/>
      <c r="BN352" s="78"/>
      <c r="BO352" s="79"/>
    </row>
    <row r="353" spans="1:67" ht="34.5" customHeight="1" x14ac:dyDescent="0.2">
      <c r="A353" s="45">
        <f t="shared" si="0"/>
        <v>342</v>
      </c>
      <c r="B353" s="205"/>
      <c r="C353" s="79"/>
      <c r="D353" s="242"/>
      <c r="E353" s="78"/>
      <c r="F353" s="78"/>
      <c r="G353" s="78"/>
      <c r="H353" s="79"/>
      <c r="I353" s="238"/>
      <c r="J353" s="78"/>
      <c r="K353" s="78"/>
      <c r="L353" s="78"/>
      <c r="M353" s="78"/>
      <c r="N353" s="78"/>
      <c r="O353" s="78"/>
      <c r="P353" s="79"/>
      <c r="Q353" s="239"/>
      <c r="R353" s="78"/>
      <c r="S353" s="78"/>
      <c r="T353" s="78"/>
      <c r="U353" s="78"/>
      <c r="V353" s="78"/>
      <c r="W353" s="78"/>
      <c r="X353" s="79"/>
      <c r="Y353" s="243"/>
      <c r="Z353" s="79"/>
      <c r="AA353" s="239"/>
      <c r="AB353" s="78"/>
      <c r="AC353" s="78"/>
      <c r="AD353" s="79"/>
      <c r="AE353" s="238"/>
      <c r="AF353" s="78"/>
      <c r="AG353" s="79"/>
      <c r="AH353" s="238"/>
      <c r="AI353" s="78"/>
      <c r="AJ353" s="79"/>
      <c r="AK353" s="238"/>
      <c r="AL353" s="78"/>
      <c r="AM353" s="78"/>
      <c r="AN353" s="79"/>
      <c r="AO353" s="239"/>
      <c r="AP353" s="78"/>
      <c r="AQ353" s="78"/>
      <c r="AR353" s="78"/>
      <c r="AS353" s="78"/>
      <c r="AT353" s="78"/>
      <c r="AU353" s="78"/>
      <c r="AV353" s="79"/>
      <c r="AW353" s="240"/>
      <c r="AX353" s="78"/>
      <c r="AY353" s="79"/>
      <c r="AZ353" s="241"/>
      <c r="BA353" s="78"/>
      <c r="BB353" s="78"/>
      <c r="BC353" s="78"/>
      <c r="BD353" s="78"/>
      <c r="BE353" s="78"/>
      <c r="BF353" s="78"/>
      <c r="BG353" s="78"/>
      <c r="BH353" s="78"/>
      <c r="BI353" s="78"/>
      <c r="BJ353" s="78"/>
      <c r="BK353" s="78"/>
      <c r="BL353" s="78"/>
      <c r="BM353" s="78"/>
      <c r="BN353" s="78"/>
      <c r="BO353" s="79"/>
    </row>
    <row r="354" spans="1:67" ht="34.5" customHeight="1" x14ac:dyDescent="0.2">
      <c r="A354" s="45">
        <f t="shared" si="0"/>
        <v>343</v>
      </c>
      <c r="B354" s="205"/>
      <c r="C354" s="79"/>
      <c r="D354" s="242"/>
      <c r="E354" s="78"/>
      <c r="F354" s="78"/>
      <c r="G354" s="78"/>
      <c r="H354" s="79"/>
      <c r="I354" s="238"/>
      <c r="J354" s="78"/>
      <c r="K354" s="78"/>
      <c r="L354" s="78"/>
      <c r="M354" s="78"/>
      <c r="N354" s="78"/>
      <c r="O354" s="78"/>
      <c r="P354" s="79"/>
      <c r="Q354" s="239"/>
      <c r="R354" s="78"/>
      <c r="S354" s="78"/>
      <c r="T354" s="78"/>
      <c r="U354" s="78"/>
      <c r="V354" s="78"/>
      <c r="W354" s="78"/>
      <c r="X354" s="79"/>
      <c r="Y354" s="243"/>
      <c r="Z354" s="79"/>
      <c r="AA354" s="239"/>
      <c r="AB354" s="78"/>
      <c r="AC354" s="78"/>
      <c r="AD354" s="79"/>
      <c r="AE354" s="238"/>
      <c r="AF354" s="78"/>
      <c r="AG354" s="79"/>
      <c r="AH354" s="238"/>
      <c r="AI354" s="78"/>
      <c r="AJ354" s="79"/>
      <c r="AK354" s="238"/>
      <c r="AL354" s="78"/>
      <c r="AM354" s="78"/>
      <c r="AN354" s="79"/>
      <c r="AO354" s="239"/>
      <c r="AP354" s="78"/>
      <c r="AQ354" s="78"/>
      <c r="AR354" s="78"/>
      <c r="AS354" s="78"/>
      <c r="AT354" s="78"/>
      <c r="AU354" s="78"/>
      <c r="AV354" s="79"/>
      <c r="AW354" s="240"/>
      <c r="AX354" s="78"/>
      <c r="AY354" s="79"/>
      <c r="AZ354" s="241"/>
      <c r="BA354" s="78"/>
      <c r="BB354" s="78"/>
      <c r="BC354" s="78"/>
      <c r="BD354" s="78"/>
      <c r="BE354" s="78"/>
      <c r="BF354" s="78"/>
      <c r="BG354" s="78"/>
      <c r="BH354" s="78"/>
      <c r="BI354" s="78"/>
      <c r="BJ354" s="78"/>
      <c r="BK354" s="78"/>
      <c r="BL354" s="78"/>
      <c r="BM354" s="78"/>
      <c r="BN354" s="78"/>
      <c r="BO354" s="79"/>
    </row>
    <row r="355" spans="1:67" ht="34.5" customHeight="1" x14ac:dyDescent="0.2">
      <c r="A355" s="45">
        <f t="shared" si="0"/>
        <v>344</v>
      </c>
      <c r="B355" s="205"/>
      <c r="C355" s="79"/>
      <c r="D355" s="242"/>
      <c r="E355" s="78"/>
      <c r="F355" s="78"/>
      <c r="G355" s="78"/>
      <c r="H355" s="79"/>
      <c r="I355" s="238"/>
      <c r="J355" s="78"/>
      <c r="K355" s="78"/>
      <c r="L355" s="78"/>
      <c r="M355" s="78"/>
      <c r="N355" s="78"/>
      <c r="O355" s="78"/>
      <c r="P355" s="79"/>
      <c r="Q355" s="239"/>
      <c r="R355" s="78"/>
      <c r="S355" s="78"/>
      <c r="T355" s="78"/>
      <c r="U355" s="78"/>
      <c r="V355" s="78"/>
      <c r="W355" s="78"/>
      <c r="X355" s="79"/>
      <c r="Y355" s="243"/>
      <c r="Z355" s="79"/>
      <c r="AA355" s="239"/>
      <c r="AB355" s="78"/>
      <c r="AC355" s="78"/>
      <c r="AD355" s="79"/>
      <c r="AE355" s="238"/>
      <c r="AF355" s="78"/>
      <c r="AG355" s="79"/>
      <c r="AH355" s="238"/>
      <c r="AI355" s="78"/>
      <c r="AJ355" s="79"/>
      <c r="AK355" s="238"/>
      <c r="AL355" s="78"/>
      <c r="AM355" s="78"/>
      <c r="AN355" s="79"/>
      <c r="AO355" s="239"/>
      <c r="AP355" s="78"/>
      <c r="AQ355" s="78"/>
      <c r="AR355" s="78"/>
      <c r="AS355" s="78"/>
      <c r="AT355" s="78"/>
      <c r="AU355" s="78"/>
      <c r="AV355" s="79"/>
      <c r="AW355" s="240"/>
      <c r="AX355" s="78"/>
      <c r="AY355" s="79"/>
      <c r="AZ355" s="241"/>
      <c r="BA355" s="78"/>
      <c r="BB355" s="78"/>
      <c r="BC355" s="78"/>
      <c r="BD355" s="78"/>
      <c r="BE355" s="78"/>
      <c r="BF355" s="78"/>
      <c r="BG355" s="78"/>
      <c r="BH355" s="78"/>
      <c r="BI355" s="78"/>
      <c r="BJ355" s="78"/>
      <c r="BK355" s="78"/>
      <c r="BL355" s="78"/>
      <c r="BM355" s="78"/>
      <c r="BN355" s="78"/>
      <c r="BO355" s="79"/>
    </row>
    <row r="356" spans="1:67" ht="34.5" customHeight="1" x14ac:dyDescent="0.2">
      <c r="A356" s="45">
        <f t="shared" si="0"/>
        <v>345</v>
      </c>
      <c r="B356" s="205"/>
      <c r="C356" s="79"/>
      <c r="D356" s="242"/>
      <c r="E356" s="78"/>
      <c r="F356" s="78"/>
      <c r="G356" s="78"/>
      <c r="H356" s="79"/>
      <c r="I356" s="238"/>
      <c r="J356" s="78"/>
      <c r="K356" s="78"/>
      <c r="L356" s="78"/>
      <c r="M356" s="78"/>
      <c r="N356" s="78"/>
      <c r="O356" s="78"/>
      <c r="P356" s="79"/>
      <c r="Q356" s="239"/>
      <c r="R356" s="78"/>
      <c r="S356" s="78"/>
      <c r="T356" s="78"/>
      <c r="U356" s="78"/>
      <c r="V356" s="78"/>
      <c r="W356" s="78"/>
      <c r="X356" s="79"/>
      <c r="Y356" s="243"/>
      <c r="Z356" s="79"/>
      <c r="AA356" s="239"/>
      <c r="AB356" s="78"/>
      <c r="AC356" s="78"/>
      <c r="AD356" s="79"/>
      <c r="AE356" s="238"/>
      <c r="AF356" s="78"/>
      <c r="AG356" s="79"/>
      <c r="AH356" s="238"/>
      <c r="AI356" s="78"/>
      <c r="AJ356" s="79"/>
      <c r="AK356" s="238"/>
      <c r="AL356" s="78"/>
      <c r="AM356" s="78"/>
      <c r="AN356" s="79"/>
      <c r="AO356" s="239"/>
      <c r="AP356" s="78"/>
      <c r="AQ356" s="78"/>
      <c r="AR356" s="78"/>
      <c r="AS356" s="78"/>
      <c r="AT356" s="78"/>
      <c r="AU356" s="78"/>
      <c r="AV356" s="79"/>
      <c r="AW356" s="240"/>
      <c r="AX356" s="78"/>
      <c r="AY356" s="79"/>
      <c r="AZ356" s="241"/>
      <c r="BA356" s="78"/>
      <c r="BB356" s="78"/>
      <c r="BC356" s="78"/>
      <c r="BD356" s="78"/>
      <c r="BE356" s="78"/>
      <c r="BF356" s="78"/>
      <c r="BG356" s="78"/>
      <c r="BH356" s="78"/>
      <c r="BI356" s="78"/>
      <c r="BJ356" s="78"/>
      <c r="BK356" s="78"/>
      <c r="BL356" s="78"/>
      <c r="BM356" s="78"/>
      <c r="BN356" s="78"/>
      <c r="BO356" s="79"/>
    </row>
    <row r="357" spans="1:67" ht="34.5" customHeight="1" x14ac:dyDescent="0.2">
      <c r="A357" s="45">
        <f t="shared" si="0"/>
        <v>346</v>
      </c>
      <c r="B357" s="205"/>
      <c r="C357" s="79"/>
      <c r="D357" s="242"/>
      <c r="E357" s="78"/>
      <c r="F357" s="78"/>
      <c r="G357" s="78"/>
      <c r="H357" s="79"/>
      <c r="I357" s="238"/>
      <c r="J357" s="78"/>
      <c r="K357" s="78"/>
      <c r="L357" s="78"/>
      <c r="M357" s="78"/>
      <c r="N357" s="78"/>
      <c r="O357" s="78"/>
      <c r="P357" s="79"/>
      <c r="Q357" s="239"/>
      <c r="R357" s="78"/>
      <c r="S357" s="78"/>
      <c r="T357" s="78"/>
      <c r="U357" s="78"/>
      <c r="V357" s="78"/>
      <c r="W357" s="78"/>
      <c r="X357" s="79"/>
      <c r="Y357" s="243"/>
      <c r="Z357" s="79"/>
      <c r="AA357" s="239"/>
      <c r="AB357" s="78"/>
      <c r="AC357" s="78"/>
      <c r="AD357" s="79"/>
      <c r="AE357" s="238"/>
      <c r="AF357" s="78"/>
      <c r="AG357" s="79"/>
      <c r="AH357" s="238"/>
      <c r="AI357" s="78"/>
      <c r="AJ357" s="79"/>
      <c r="AK357" s="238"/>
      <c r="AL357" s="78"/>
      <c r="AM357" s="78"/>
      <c r="AN357" s="79"/>
      <c r="AO357" s="239"/>
      <c r="AP357" s="78"/>
      <c r="AQ357" s="78"/>
      <c r="AR357" s="78"/>
      <c r="AS357" s="78"/>
      <c r="AT357" s="78"/>
      <c r="AU357" s="78"/>
      <c r="AV357" s="79"/>
      <c r="AW357" s="240"/>
      <c r="AX357" s="78"/>
      <c r="AY357" s="79"/>
      <c r="AZ357" s="241"/>
      <c r="BA357" s="78"/>
      <c r="BB357" s="78"/>
      <c r="BC357" s="78"/>
      <c r="BD357" s="78"/>
      <c r="BE357" s="78"/>
      <c r="BF357" s="78"/>
      <c r="BG357" s="78"/>
      <c r="BH357" s="78"/>
      <c r="BI357" s="78"/>
      <c r="BJ357" s="78"/>
      <c r="BK357" s="78"/>
      <c r="BL357" s="78"/>
      <c r="BM357" s="78"/>
      <c r="BN357" s="78"/>
      <c r="BO357" s="79"/>
    </row>
    <row r="358" spans="1:67" ht="34.5" customHeight="1" x14ac:dyDescent="0.2">
      <c r="A358" s="45">
        <f t="shared" si="0"/>
        <v>347</v>
      </c>
      <c r="B358" s="205"/>
      <c r="C358" s="79"/>
      <c r="D358" s="242"/>
      <c r="E358" s="78"/>
      <c r="F358" s="78"/>
      <c r="G358" s="78"/>
      <c r="H358" s="79"/>
      <c r="I358" s="238"/>
      <c r="J358" s="78"/>
      <c r="K358" s="78"/>
      <c r="L358" s="78"/>
      <c r="M358" s="78"/>
      <c r="N358" s="78"/>
      <c r="O358" s="78"/>
      <c r="P358" s="79"/>
      <c r="Q358" s="239"/>
      <c r="R358" s="78"/>
      <c r="S358" s="78"/>
      <c r="T358" s="78"/>
      <c r="U358" s="78"/>
      <c r="V358" s="78"/>
      <c r="W358" s="78"/>
      <c r="X358" s="79"/>
      <c r="Y358" s="243"/>
      <c r="Z358" s="79"/>
      <c r="AA358" s="239"/>
      <c r="AB358" s="78"/>
      <c r="AC358" s="78"/>
      <c r="AD358" s="79"/>
      <c r="AE358" s="238"/>
      <c r="AF358" s="78"/>
      <c r="AG358" s="79"/>
      <c r="AH358" s="238"/>
      <c r="AI358" s="78"/>
      <c r="AJ358" s="79"/>
      <c r="AK358" s="238"/>
      <c r="AL358" s="78"/>
      <c r="AM358" s="78"/>
      <c r="AN358" s="79"/>
      <c r="AO358" s="239"/>
      <c r="AP358" s="78"/>
      <c r="AQ358" s="78"/>
      <c r="AR358" s="78"/>
      <c r="AS358" s="78"/>
      <c r="AT358" s="78"/>
      <c r="AU358" s="78"/>
      <c r="AV358" s="79"/>
      <c r="AW358" s="240"/>
      <c r="AX358" s="78"/>
      <c r="AY358" s="79"/>
      <c r="AZ358" s="241"/>
      <c r="BA358" s="78"/>
      <c r="BB358" s="78"/>
      <c r="BC358" s="78"/>
      <c r="BD358" s="78"/>
      <c r="BE358" s="78"/>
      <c r="BF358" s="78"/>
      <c r="BG358" s="78"/>
      <c r="BH358" s="78"/>
      <c r="BI358" s="78"/>
      <c r="BJ358" s="78"/>
      <c r="BK358" s="78"/>
      <c r="BL358" s="78"/>
      <c r="BM358" s="78"/>
      <c r="BN358" s="78"/>
      <c r="BO358" s="79"/>
    </row>
    <row r="359" spans="1:67" ht="34.5" customHeight="1" x14ac:dyDescent="0.2">
      <c r="A359" s="45">
        <f t="shared" si="0"/>
        <v>348</v>
      </c>
      <c r="B359" s="205"/>
      <c r="C359" s="79"/>
      <c r="D359" s="242"/>
      <c r="E359" s="78"/>
      <c r="F359" s="78"/>
      <c r="G359" s="78"/>
      <c r="H359" s="79"/>
      <c r="I359" s="238"/>
      <c r="J359" s="78"/>
      <c r="K359" s="78"/>
      <c r="L359" s="78"/>
      <c r="M359" s="78"/>
      <c r="N359" s="78"/>
      <c r="O359" s="78"/>
      <c r="P359" s="79"/>
      <c r="Q359" s="239"/>
      <c r="R359" s="78"/>
      <c r="S359" s="78"/>
      <c r="T359" s="78"/>
      <c r="U359" s="78"/>
      <c r="V359" s="78"/>
      <c r="W359" s="78"/>
      <c r="X359" s="79"/>
      <c r="Y359" s="243"/>
      <c r="Z359" s="79"/>
      <c r="AA359" s="239"/>
      <c r="AB359" s="78"/>
      <c r="AC359" s="78"/>
      <c r="AD359" s="79"/>
      <c r="AE359" s="238"/>
      <c r="AF359" s="78"/>
      <c r="AG359" s="79"/>
      <c r="AH359" s="238"/>
      <c r="AI359" s="78"/>
      <c r="AJ359" s="79"/>
      <c r="AK359" s="238"/>
      <c r="AL359" s="78"/>
      <c r="AM359" s="78"/>
      <c r="AN359" s="79"/>
      <c r="AO359" s="239"/>
      <c r="AP359" s="78"/>
      <c r="AQ359" s="78"/>
      <c r="AR359" s="78"/>
      <c r="AS359" s="78"/>
      <c r="AT359" s="78"/>
      <c r="AU359" s="78"/>
      <c r="AV359" s="79"/>
      <c r="AW359" s="240"/>
      <c r="AX359" s="78"/>
      <c r="AY359" s="79"/>
      <c r="AZ359" s="241"/>
      <c r="BA359" s="78"/>
      <c r="BB359" s="78"/>
      <c r="BC359" s="78"/>
      <c r="BD359" s="78"/>
      <c r="BE359" s="78"/>
      <c r="BF359" s="78"/>
      <c r="BG359" s="78"/>
      <c r="BH359" s="78"/>
      <c r="BI359" s="78"/>
      <c r="BJ359" s="78"/>
      <c r="BK359" s="78"/>
      <c r="BL359" s="78"/>
      <c r="BM359" s="78"/>
      <c r="BN359" s="78"/>
      <c r="BO359" s="79"/>
    </row>
    <row r="360" spans="1:67" ht="34.5" customHeight="1" x14ac:dyDescent="0.2">
      <c r="A360" s="45">
        <f t="shared" si="0"/>
        <v>349</v>
      </c>
      <c r="B360" s="205"/>
      <c r="C360" s="79"/>
      <c r="D360" s="242"/>
      <c r="E360" s="78"/>
      <c r="F360" s="78"/>
      <c r="G360" s="78"/>
      <c r="H360" s="79"/>
      <c r="I360" s="238"/>
      <c r="J360" s="78"/>
      <c r="K360" s="78"/>
      <c r="L360" s="78"/>
      <c r="M360" s="78"/>
      <c r="N360" s="78"/>
      <c r="O360" s="78"/>
      <c r="P360" s="79"/>
      <c r="Q360" s="239"/>
      <c r="R360" s="78"/>
      <c r="S360" s="78"/>
      <c r="T360" s="78"/>
      <c r="U360" s="78"/>
      <c r="V360" s="78"/>
      <c r="W360" s="78"/>
      <c r="X360" s="79"/>
      <c r="Y360" s="243"/>
      <c r="Z360" s="79"/>
      <c r="AA360" s="239"/>
      <c r="AB360" s="78"/>
      <c r="AC360" s="78"/>
      <c r="AD360" s="79"/>
      <c r="AE360" s="238"/>
      <c r="AF360" s="78"/>
      <c r="AG360" s="79"/>
      <c r="AH360" s="238"/>
      <c r="AI360" s="78"/>
      <c r="AJ360" s="79"/>
      <c r="AK360" s="238"/>
      <c r="AL360" s="78"/>
      <c r="AM360" s="78"/>
      <c r="AN360" s="79"/>
      <c r="AO360" s="239"/>
      <c r="AP360" s="78"/>
      <c r="AQ360" s="78"/>
      <c r="AR360" s="78"/>
      <c r="AS360" s="78"/>
      <c r="AT360" s="78"/>
      <c r="AU360" s="78"/>
      <c r="AV360" s="79"/>
      <c r="AW360" s="240"/>
      <c r="AX360" s="78"/>
      <c r="AY360" s="79"/>
      <c r="AZ360" s="241"/>
      <c r="BA360" s="78"/>
      <c r="BB360" s="78"/>
      <c r="BC360" s="78"/>
      <c r="BD360" s="78"/>
      <c r="BE360" s="78"/>
      <c r="BF360" s="78"/>
      <c r="BG360" s="78"/>
      <c r="BH360" s="78"/>
      <c r="BI360" s="78"/>
      <c r="BJ360" s="78"/>
      <c r="BK360" s="78"/>
      <c r="BL360" s="78"/>
      <c r="BM360" s="78"/>
      <c r="BN360" s="78"/>
      <c r="BO360" s="79"/>
    </row>
    <row r="361" spans="1:67" ht="34.5" customHeight="1" x14ac:dyDescent="0.2">
      <c r="A361" s="45">
        <f t="shared" si="0"/>
        <v>350</v>
      </c>
      <c r="B361" s="205"/>
      <c r="C361" s="79"/>
      <c r="D361" s="242"/>
      <c r="E361" s="78"/>
      <c r="F361" s="78"/>
      <c r="G361" s="78"/>
      <c r="H361" s="79"/>
      <c r="I361" s="238"/>
      <c r="J361" s="78"/>
      <c r="K361" s="78"/>
      <c r="L361" s="78"/>
      <c r="M361" s="78"/>
      <c r="N361" s="78"/>
      <c r="O361" s="78"/>
      <c r="P361" s="79"/>
      <c r="Q361" s="239"/>
      <c r="R361" s="78"/>
      <c r="S361" s="78"/>
      <c r="T361" s="78"/>
      <c r="U361" s="78"/>
      <c r="V361" s="78"/>
      <c r="W361" s="78"/>
      <c r="X361" s="79"/>
      <c r="Y361" s="243"/>
      <c r="Z361" s="79"/>
      <c r="AA361" s="239"/>
      <c r="AB361" s="78"/>
      <c r="AC361" s="78"/>
      <c r="AD361" s="79"/>
      <c r="AE361" s="238"/>
      <c r="AF361" s="78"/>
      <c r="AG361" s="79"/>
      <c r="AH361" s="238"/>
      <c r="AI361" s="78"/>
      <c r="AJ361" s="79"/>
      <c r="AK361" s="238"/>
      <c r="AL361" s="78"/>
      <c r="AM361" s="78"/>
      <c r="AN361" s="79"/>
      <c r="AO361" s="239"/>
      <c r="AP361" s="78"/>
      <c r="AQ361" s="78"/>
      <c r="AR361" s="78"/>
      <c r="AS361" s="78"/>
      <c r="AT361" s="78"/>
      <c r="AU361" s="78"/>
      <c r="AV361" s="79"/>
      <c r="AW361" s="240"/>
      <c r="AX361" s="78"/>
      <c r="AY361" s="79"/>
      <c r="AZ361" s="241"/>
      <c r="BA361" s="78"/>
      <c r="BB361" s="78"/>
      <c r="BC361" s="78"/>
      <c r="BD361" s="78"/>
      <c r="BE361" s="78"/>
      <c r="BF361" s="78"/>
      <c r="BG361" s="78"/>
      <c r="BH361" s="78"/>
      <c r="BI361" s="78"/>
      <c r="BJ361" s="78"/>
      <c r="BK361" s="78"/>
      <c r="BL361" s="78"/>
      <c r="BM361" s="78"/>
      <c r="BN361" s="78"/>
      <c r="BO361" s="79"/>
    </row>
    <row r="362" spans="1:67" ht="34.5" customHeight="1" x14ac:dyDescent="0.2">
      <c r="A362" s="14">
        <f t="shared" si="0"/>
        <v>351</v>
      </c>
      <c r="B362" s="205"/>
      <c r="C362" s="79"/>
      <c r="D362" s="242"/>
      <c r="E362" s="78"/>
      <c r="F362" s="78"/>
      <c r="G362" s="78"/>
      <c r="H362" s="79"/>
      <c r="I362" s="238"/>
      <c r="J362" s="78"/>
      <c r="K362" s="78"/>
      <c r="L362" s="78"/>
      <c r="M362" s="78"/>
      <c r="N362" s="78"/>
      <c r="O362" s="78"/>
      <c r="P362" s="79"/>
      <c r="Q362" s="239"/>
      <c r="R362" s="78"/>
      <c r="S362" s="78"/>
      <c r="T362" s="78"/>
      <c r="U362" s="78"/>
      <c r="V362" s="78"/>
      <c r="W362" s="78"/>
      <c r="X362" s="79"/>
      <c r="Y362" s="243"/>
      <c r="Z362" s="79"/>
      <c r="AA362" s="239"/>
      <c r="AB362" s="78"/>
      <c r="AC362" s="78"/>
      <c r="AD362" s="79"/>
      <c r="AE362" s="238"/>
      <c r="AF362" s="78"/>
      <c r="AG362" s="79"/>
      <c r="AH362" s="238"/>
      <c r="AI362" s="78"/>
      <c r="AJ362" s="79"/>
      <c r="AK362" s="238"/>
      <c r="AL362" s="78"/>
      <c r="AM362" s="78"/>
      <c r="AN362" s="79"/>
      <c r="AO362" s="239"/>
      <c r="AP362" s="78"/>
      <c r="AQ362" s="78"/>
      <c r="AR362" s="78"/>
      <c r="AS362" s="78"/>
      <c r="AT362" s="78"/>
      <c r="AU362" s="78"/>
      <c r="AV362" s="79"/>
      <c r="AW362" s="240"/>
      <c r="AX362" s="78"/>
      <c r="AY362" s="79"/>
      <c r="AZ362" s="241"/>
      <c r="BA362" s="78"/>
      <c r="BB362" s="78"/>
      <c r="BC362" s="78"/>
      <c r="BD362" s="78"/>
      <c r="BE362" s="78"/>
      <c r="BF362" s="78"/>
      <c r="BG362" s="78"/>
      <c r="BH362" s="78"/>
      <c r="BI362" s="78"/>
      <c r="BJ362" s="78"/>
      <c r="BK362" s="78"/>
      <c r="BL362" s="78"/>
      <c r="BM362" s="78"/>
      <c r="BN362" s="78"/>
      <c r="BO362" s="79"/>
    </row>
    <row r="363" spans="1:67" ht="34.5" customHeight="1" x14ac:dyDescent="0.2">
      <c r="A363" s="45">
        <f t="shared" si="0"/>
        <v>352</v>
      </c>
      <c r="B363" s="205"/>
      <c r="C363" s="79"/>
      <c r="D363" s="242"/>
      <c r="E363" s="78"/>
      <c r="F363" s="78"/>
      <c r="G363" s="78"/>
      <c r="H363" s="79"/>
      <c r="I363" s="238"/>
      <c r="J363" s="78"/>
      <c r="K363" s="78"/>
      <c r="L363" s="78"/>
      <c r="M363" s="78"/>
      <c r="N363" s="78"/>
      <c r="O363" s="78"/>
      <c r="P363" s="79"/>
      <c r="Q363" s="239"/>
      <c r="R363" s="78"/>
      <c r="S363" s="78"/>
      <c r="T363" s="78"/>
      <c r="U363" s="78"/>
      <c r="V363" s="78"/>
      <c r="W363" s="78"/>
      <c r="X363" s="79"/>
      <c r="Y363" s="243"/>
      <c r="Z363" s="79"/>
      <c r="AA363" s="239"/>
      <c r="AB363" s="78"/>
      <c r="AC363" s="78"/>
      <c r="AD363" s="79"/>
      <c r="AE363" s="238"/>
      <c r="AF363" s="78"/>
      <c r="AG363" s="79"/>
      <c r="AH363" s="238"/>
      <c r="AI363" s="78"/>
      <c r="AJ363" s="79"/>
      <c r="AK363" s="238"/>
      <c r="AL363" s="78"/>
      <c r="AM363" s="78"/>
      <c r="AN363" s="79"/>
      <c r="AO363" s="239"/>
      <c r="AP363" s="78"/>
      <c r="AQ363" s="78"/>
      <c r="AR363" s="78"/>
      <c r="AS363" s="78"/>
      <c r="AT363" s="78"/>
      <c r="AU363" s="78"/>
      <c r="AV363" s="79"/>
      <c r="AW363" s="240"/>
      <c r="AX363" s="78"/>
      <c r="AY363" s="79"/>
      <c r="AZ363" s="241"/>
      <c r="BA363" s="78"/>
      <c r="BB363" s="78"/>
      <c r="BC363" s="78"/>
      <c r="BD363" s="78"/>
      <c r="BE363" s="78"/>
      <c r="BF363" s="78"/>
      <c r="BG363" s="78"/>
      <c r="BH363" s="78"/>
      <c r="BI363" s="78"/>
      <c r="BJ363" s="78"/>
      <c r="BK363" s="78"/>
      <c r="BL363" s="78"/>
      <c r="BM363" s="78"/>
      <c r="BN363" s="78"/>
      <c r="BO363" s="79"/>
    </row>
    <row r="364" spans="1:67" ht="34.5" customHeight="1" x14ac:dyDescent="0.2">
      <c r="A364" s="45">
        <f t="shared" si="0"/>
        <v>353</v>
      </c>
      <c r="B364" s="205"/>
      <c r="C364" s="79"/>
      <c r="D364" s="242"/>
      <c r="E364" s="78"/>
      <c r="F364" s="78"/>
      <c r="G364" s="78"/>
      <c r="H364" s="79"/>
      <c r="I364" s="238"/>
      <c r="J364" s="78"/>
      <c r="K364" s="78"/>
      <c r="L364" s="78"/>
      <c r="M364" s="78"/>
      <c r="N364" s="78"/>
      <c r="O364" s="78"/>
      <c r="P364" s="79"/>
      <c r="Q364" s="239"/>
      <c r="R364" s="78"/>
      <c r="S364" s="78"/>
      <c r="T364" s="78"/>
      <c r="U364" s="78"/>
      <c r="V364" s="78"/>
      <c r="W364" s="78"/>
      <c r="X364" s="79"/>
      <c r="Y364" s="243"/>
      <c r="Z364" s="79"/>
      <c r="AA364" s="239"/>
      <c r="AB364" s="78"/>
      <c r="AC364" s="78"/>
      <c r="AD364" s="79"/>
      <c r="AE364" s="238"/>
      <c r="AF364" s="78"/>
      <c r="AG364" s="79"/>
      <c r="AH364" s="238"/>
      <c r="AI364" s="78"/>
      <c r="AJ364" s="79"/>
      <c r="AK364" s="238"/>
      <c r="AL364" s="78"/>
      <c r="AM364" s="78"/>
      <c r="AN364" s="79"/>
      <c r="AO364" s="239"/>
      <c r="AP364" s="78"/>
      <c r="AQ364" s="78"/>
      <c r="AR364" s="78"/>
      <c r="AS364" s="78"/>
      <c r="AT364" s="78"/>
      <c r="AU364" s="78"/>
      <c r="AV364" s="79"/>
      <c r="AW364" s="240"/>
      <c r="AX364" s="78"/>
      <c r="AY364" s="79"/>
      <c r="AZ364" s="241"/>
      <c r="BA364" s="78"/>
      <c r="BB364" s="78"/>
      <c r="BC364" s="78"/>
      <c r="BD364" s="78"/>
      <c r="BE364" s="78"/>
      <c r="BF364" s="78"/>
      <c r="BG364" s="78"/>
      <c r="BH364" s="78"/>
      <c r="BI364" s="78"/>
      <c r="BJ364" s="78"/>
      <c r="BK364" s="78"/>
      <c r="BL364" s="78"/>
      <c r="BM364" s="78"/>
      <c r="BN364" s="78"/>
      <c r="BO364" s="79"/>
    </row>
    <row r="365" spans="1:67" ht="34.5" customHeight="1" x14ac:dyDescent="0.2">
      <c r="A365" s="45">
        <f t="shared" si="0"/>
        <v>354</v>
      </c>
      <c r="B365" s="205"/>
      <c r="C365" s="79"/>
      <c r="D365" s="242"/>
      <c r="E365" s="78"/>
      <c r="F365" s="78"/>
      <c r="G365" s="78"/>
      <c r="H365" s="79"/>
      <c r="I365" s="238"/>
      <c r="J365" s="78"/>
      <c r="K365" s="78"/>
      <c r="L365" s="78"/>
      <c r="M365" s="78"/>
      <c r="N365" s="78"/>
      <c r="O365" s="78"/>
      <c r="P365" s="79"/>
      <c r="Q365" s="239"/>
      <c r="R365" s="78"/>
      <c r="S365" s="78"/>
      <c r="T365" s="78"/>
      <c r="U365" s="78"/>
      <c r="V365" s="78"/>
      <c r="W365" s="78"/>
      <c r="X365" s="79"/>
      <c r="Y365" s="243"/>
      <c r="Z365" s="79"/>
      <c r="AA365" s="239"/>
      <c r="AB365" s="78"/>
      <c r="AC365" s="78"/>
      <c r="AD365" s="79"/>
      <c r="AE365" s="238"/>
      <c r="AF365" s="78"/>
      <c r="AG365" s="79"/>
      <c r="AH365" s="238"/>
      <c r="AI365" s="78"/>
      <c r="AJ365" s="79"/>
      <c r="AK365" s="238"/>
      <c r="AL365" s="78"/>
      <c r="AM365" s="78"/>
      <c r="AN365" s="79"/>
      <c r="AO365" s="239"/>
      <c r="AP365" s="78"/>
      <c r="AQ365" s="78"/>
      <c r="AR365" s="78"/>
      <c r="AS365" s="78"/>
      <c r="AT365" s="78"/>
      <c r="AU365" s="78"/>
      <c r="AV365" s="79"/>
      <c r="AW365" s="240"/>
      <c r="AX365" s="78"/>
      <c r="AY365" s="79"/>
      <c r="AZ365" s="241"/>
      <c r="BA365" s="78"/>
      <c r="BB365" s="78"/>
      <c r="BC365" s="78"/>
      <c r="BD365" s="78"/>
      <c r="BE365" s="78"/>
      <c r="BF365" s="78"/>
      <c r="BG365" s="78"/>
      <c r="BH365" s="78"/>
      <c r="BI365" s="78"/>
      <c r="BJ365" s="78"/>
      <c r="BK365" s="78"/>
      <c r="BL365" s="78"/>
      <c r="BM365" s="78"/>
      <c r="BN365" s="78"/>
      <c r="BO365" s="79"/>
    </row>
    <row r="366" spans="1:67" ht="34.5" customHeight="1" x14ac:dyDescent="0.2">
      <c r="A366" s="45">
        <f t="shared" si="0"/>
        <v>355</v>
      </c>
      <c r="B366" s="205"/>
      <c r="C366" s="79"/>
      <c r="D366" s="242"/>
      <c r="E366" s="78"/>
      <c r="F366" s="78"/>
      <c r="G366" s="78"/>
      <c r="H366" s="79"/>
      <c r="I366" s="238"/>
      <c r="J366" s="78"/>
      <c r="K366" s="78"/>
      <c r="L366" s="78"/>
      <c r="M366" s="78"/>
      <c r="N366" s="78"/>
      <c r="O366" s="78"/>
      <c r="P366" s="79"/>
      <c r="Q366" s="239"/>
      <c r="R366" s="78"/>
      <c r="S366" s="78"/>
      <c r="T366" s="78"/>
      <c r="U366" s="78"/>
      <c r="V366" s="78"/>
      <c r="W366" s="78"/>
      <c r="X366" s="79"/>
      <c r="Y366" s="243"/>
      <c r="Z366" s="79"/>
      <c r="AA366" s="239"/>
      <c r="AB366" s="78"/>
      <c r="AC366" s="78"/>
      <c r="AD366" s="79"/>
      <c r="AE366" s="238"/>
      <c r="AF366" s="78"/>
      <c r="AG366" s="79"/>
      <c r="AH366" s="238"/>
      <c r="AI366" s="78"/>
      <c r="AJ366" s="79"/>
      <c r="AK366" s="238"/>
      <c r="AL366" s="78"/>
      <c r="AM366" s="78"/>
      <c r="AN366" s="79"/>
      <c r="AO366" s="239"/>
      <c r="AP366" s="78"/>
      <c r="AQ366" s="78"/>
      <c r="AR366" s="78"/>
      <c r="AS366" s="78"/>
      <c r="AT366" s="78"/>
      <c r="AU366" s="78"/>
      <c r="AV366" s="79"/>
      <c r="AW366" s="240"/>
      <c r="AX366" s="78"/>
      <c r="AY366" s="79"/>
      <c r="AZ366" s="241"/>
      <c r="BA366" s="78"/>
      <c r="BB366" s="78"/>
      <c r="BC366" s="78"/>
      <c r="BD366" s="78"/>
      <c r="BE366" s="78"/>
      <c r="BF366" s="78"/>
      <c r="BG366" s="78"/>
      <c r="BH366" s="78"/>
      <c r="BI366" s="78"/>
      <c r="BJ366" s="78"/>
      <c r="BK366" s="78"/>
      <c r="BL366" s="78"/>
      <c r="BM366" s="78"/>
      <c r="BN366" s="78"/>
      <c r="BO366" s="79"/>
    </row>
    <row r="367" spans="1:67" ht="34.5" customHeight="1" x14ac:dyDescent="0.2">
      <c r="A367" s="45">
        <f t="shared" si="0"/>
        <v>356</v>
      </c>
      <c r="B367" s="205"/>
      <c r="C367" s="79"/>
      <c r="D367" s="242"/>
      <c r="E367" s="78"/>
      <c r="F367" s="78"/>
      <c r="G367" s="78"/>
      <c r="H367" s="79"/>
      <c r="I367" s="238"/>
      <c r="J367" s="78"/>
      <c r="K367" s="78"/>
      <c r="L367" s="78"/>
      <c r="M367" s="78"/>
      <c r="N367" s="78"/>
      <c r="O367" s="78"/>
      <c r="P367" s="79"/>
      <c r="Q367" s="239"/>
      <c r="R367" s="78"/>
      <c r="S367" s="78"/>
      <c r="T367" s="78"/>
      <c r="U367" s="78"/>
      <c r="V367" s="78"/>
      <c r="W367" s="78"/>
      <c r="X367" s="79"/>
      <c r="Y367" s="243"/>
      <c r="Z367" s="79"/>
      <c r="AA367" s="239"/>
      <c r="AB367" s="78"/>
      <c r="AC367" s="78"/>
      <c r="AD367" s="79"/>
      <c r="AE367" s="238"/>
      <c r="AF367" s="78"/>
      <c r="AG367" s="79"/>
      <c r="AH367" s="238"/>
      <c r="AI367" s="78"/>
      <c r="AJ367" s="79"/>
      <c r="AK367" s="238"/>
      <c r="AL367" s="78"/>
      <c r="AM367" s="78"/>
      <c r="AN367" s="79"/>
      <c r="AO367" s="239"/>
      <c r="AP367" s="78"/>
      <c r="AQ367" s="78"/>
      <c r="AR367" s="78"/>
      <c r="AS367" s="78"/>
      <c r="AT367" s="78"/>
      <c r="AU367" s="78"/>
      <c r="AV367" s="79"/>
      <c r="AW367" s="240"/>
      <c r="AX367" s="78"/>
      <c r="AY367" s="79"/>
      <c r="AZ367" s="241"/>
      <c r="BA367" s="78"/>
      <c r="BB367" s="78"/>
      <c r="BC367" s="78"/>
      <c r="BD367" s="78"/>
      <c r="BE367" s="78"/>
      <c r="BF367" s="78"/>
      <c r="BG367" s="78"/>
      <c r="BH367" s="78"/>
      <c r="BI367" s="78"/>
      <c r="BJ367" s="78"/>
      <c r="BK367" s="78"/>
      <c r="BL367" s="78"/>
      <c r="BM367" s="78"/>
      <c r="BN367" s="78"/>
      <c r="BO367" s="79"/>
    </row>
    <row r="368" spans="1:67" ht="34.5" customHeight="1" x14ac:dyDescent="0.2">
      <c r="A368" s="45">
        <f t="shared" si="0"/>
        <v>357</v>
      </c>
      <c r="B368" s="205"/>
      <c r="C368" s="79"/>
      <c r="D368" s="242"/>
      <c r="E368" s="78"/>
      <c r="F368" s="78"/>
      <c r="G368" s="78"/>
      <c r="H368" s="79"/>
      <c r="I368" s="238"/>
      <c r="J368" s="78"/>
      <c r="K368" s="78"/>
      <c r="L368" s="78"/>
      <c r="M368" s="78"/>
      <c r="N368" s="78"/>
      <c r="O368" s="78"/>
      <c r="P368" s="79"/>
      <c r="Q368" s="239"/>
      <c r="R368" s="78"/>
      <c r="S368" s="78"/>
      <c r="T368" s="78"/>
      <c r="U368" s="78"/>
      <c r="V368" s="78"/>
      <c r="W368" s="78"/>
      <c r="X368" s="79"/>
      <c r="Y368" s="243"/>
      <c r="Z368" s="79"/>
      <c r="AA368" s="239"/>
      <c r="AB368" s="78"/>
      <c r="AC368" s="78"/>
      <c r="AD368" s="79"/>
      <c r="AE368" s="238"/>
      <c r="AF368" s="78"/>
      <c r="AG368" s="79"/>
      <c r="AH368" s="238"/>
      <c r="AI368" s="78"/>
      <c r="AJ368" s="79"/>
      <c r="AK368" s="238"/>
      <c r="AL368" s="78"/>
      <c r="AM368" s="78"/>
      <c r="AN368" s="79"/>
      <c r="AO368" s="239"/>
      <c r="AP368" s="78"/>
      <c r="AQ368" s="78"/>
      <c r="AR368" s="78"/>
      <c r="AS368" s="78"/>
      <c r="AT368" s="78"/>
      <c r="AU368" s="78"/>
      <c r="AV368" s="79"/>
      <c r="AW368" s="240"/>
      <c r="AX368" s="78"/>
      <c r="AY368" s="79"/>
      <c r="AZ368" s="241"/>
      <c r="BA368" s="78"/>
      <c r="BB368" s="78"/>
      <c r="BC368" s="78"/>
      <c r="BD368" s="78"/>
      <c r="BE368" s="78"/>
      <c r="BF368" s="78"/>
      <c r="BG368" s="78"/>
      <c r="BH368" s="78"/>
      <c r="BI368" s="78"/>
      <c r="BJ368" s="78"/>
      <c r="BK368" s="78"/>
      <c r="BL368" s="78"/>
      <c r="BM368" s="78"/>
      <c r="BN368" s="78"/>
      <c r="BO368" s="79"/>
    </row>
    <row r="369" spans="1:67" ht="34.5" customHeight="1" x14ac:dyDescent="0.2">
      <c r="A369" s="45">
        <f t="shared" si="0"/>
        <v>358</v>
      </c>
      <c r="B369" s="205"/>
      <c r="C369" s="79"/>
      <c r="D369" s="242"/>
      <c r="E369" s="78"/>
      <c r="F369" s="78"/>
      <c r="G369" s="78"/>
      <c r="H369" s="79"/>
      <c r="I369" s="238"/>
      <c r="J369" s="78"/>
      <c r="K369" s="78"/>
      <c r="L369" s="78"/>
      <c r="M369" s="78"/>
      <c r="N369" s="78"/>
      <c r="O369" s="78"/>
      <c r="P369" s="79"/>
      <c r="Q369" s="239"/>
      <c r="R369" s="78"/>
      <c r="S369" s="78"/>
      <c r="T369" s="78"/>
      <c r="U369" s="78"/>
      <c r="V369" s="78"/>
      <c r="W369" s="78"/>
      <c r="X369" s="79"/>
      <c r="Y369" s="243"/>
      <c r="Z369" s="79"/>
      <c r="AA369" s="239"/>
      <c r="AB369" s="78"/>
      <c r="AC369" s="78"/>
      <c r="AD369" s="79"/>
      <c r="AE369" s="238"/>
      <c r="AF369" s="78"/>
      <c r="AG369" s="79"/>
      <c r="AH369" s="238"/>
      <c r="AI369" s="78"/>
      <c r="AJ369" s="79"/>
      <c r="AK369" s="238"/>
      <c r="AL369" s="78"/>
      <c r="AM369" s="78"/>
      <c r="AN369" s="79"/>
      <c r="AO369" s="239"/>
      <c r="AP369" s="78"/>
      <c r="AQ369" s="78"/>
      <c r="AR369" s="78"/>
      <c r="AS369" s="78"/>
      <c r="AT369" s="78"/>
      <c r="AU369" s="78"/>
      <c r="AV369" s="79"/>
      <c r="AW369" s="240"/>
      <c r="AX369" s="78"/>
      <c r="AY369" s="79"/>
      <c r="AZ369" s="241"/>
      <c r="BA369" s="78"/>
      <c r="BB369" s="78"/>
      <c r="BC369" s="78"/>
      <c r="BD369" s="78"/>
      <c r="BE369" s="78"/>
      <c r="BF369" s="78"/>
      <c r="BG369" s="78"/>
      <c r="BH369" s="78"/>
      <c r="BI369" s="78"/>
      <c r="BJ369" s="78"/>
      <c r="BK369" s="78"/>
      <c r="BL369" s="78"/>
      <c r="BM369" s="78"/>
      <c r="BN369" s="78"/>
      <c r="BO369" s="79"/>
    </row>
    <row r="370" spans="1:67" ht="34.5" customHeight="1" x14ac:dyDescent="0.2">
      <c r="A370" s="45">
        <f t="shared" si="0"/>
        <v>359</v>
      </c>
      <c r="B370" s="205"/>
      <c r="C370" s="79"/>
      <c r="D370" s="242"/>
      <c r="E370" s="78"/>
      <c r="F370" s="78"/>
      <c r="G370" s="78"/>
      <c r="H370" s="79"/>
      <c r="I370" s="238"/>
      <c r="J370" s="78"/>
      <c r="K370" s="78"/>
      <c r="L370" s="78"/>
      <c r="M370" s="78"/>
      <c r="N370" s="78"/>
      <c r="O370" s="78"/>
      <c r="P370" s="79"/>
      <c r="Q370" s="239"/>
      <c r="R370" s="78"/>
      <c r="S370" s="78"/>
      <c r="T370" s="78"/>
      <c r="U370" s="78"/>
      <c r="V370" s="78"/>
      <c r="W370" s="78"/>
      <c r="X370" s="79"/>
      <c r="Y370" s="243"/>
      <c r="Z370" s="79"/>
      <c r="AA370" s="239"/>
      <c r="AB370" s="78"/>
      <c r="AC370" s="78"/>
      <c r="AD370" s="79"/>
      <c r="AE370" s="238"/>
      <c r="AF370" s="78"/>
      <c r="AG370" s="79"/>
      <c r="AH370" s="238"/>
      <c r="AI370" s="78"/>
      <c r="AJ370" s="79"/>
      <c r="AK370" s="238"/>
      <c r="AL370" s="78"/>
      <c r="AM370" s="78"/>
      <c r="AN370" s="79"/>
      <c r="AO370" s="239"/>
      <c r="AP370" s="78"/>
      <c r="AQ370" s="78"/>
      <c r="AR370" s="78"/>
      <c r="AS370" s="78"/>
      <c r="AT370" s="78"/>
      <c r="AU370" s="78"/>
      <c r="AV370" s="79"/>
      <c r="AW370" s="240"/>
      <c r="AX370" s="78"/>
      <c r="AY370" s="79"/>
      <c r="AZ370" s="241"/>
      <c r="BA370" s="78"/>
      <c r="BB370" s="78"/>
      <c r="BC370" s="78"/>
      <c r="BD370" s="78"/>
      <c r="BE370" s="78"/>
      <c r="BF370" s="78"/>
      <c r="BG370" s="78"/>
      <c r="BH370" s="78"/>
      <c r="BI370" s="78"/>
      <c r="BJ370" s="78"/>
      <c r="BK370" s="78"/>
      <c r="BL370" s="78"/>
      <c r="BM370" s="78"/>
      <c r="BN370" s="78"/>
      <c r="BO370" s="79"/>
    </row>
    <row r="371" spans="1:67" ht="34.5" customHeight="1" x14ac:dyDescent="0.2">
      <c r="A371" s="45">
        <f t="shared" si="0"/>
        <v>360</v>
      </c>
      <c r="B371" s="205"/>
      <c r="C371" s="79"/>
      <c r="D371" s="242"/>
      <c r="E371" s="78"/>
      <c r="F371" s="78"/>
      <c r="G371" s="78"/>
      <c r="H371" s="79"/>
      <c r="I371" s="238"/>
      <c r="J371" s="78"/>
      <c r="K371" s="78"/>
      <c r="L371" s="78"/>
      <c r="M371" s="78"/>
      <c r="N371" s="78"/>
      <c r="O371" s="78"/>
      <c r="P371" s="79"/>
      <c r="Q371" s="239"/>
      <c r="R371" s="78"/>
      <c r="S371" s="78"/>
      <c r="T371" s="78"/>
      <c r="U371" s="78"/>
      <c r="V371" s="78"/>
      <c r="W371" s="78"/>
      <c r="X371" s="79"/>
      <c r="Y371" s="243"/>
      <c r="Z371" s="79"/>
      <c r="AA371" s="239"/>
      <c r="AB371" s="78"/>
      <c r="AC371" s="78"/>
      <c r="AD371" s="79"/>
      <c r="AE371" s="238"/>
      <c r="AF371" s="78"/>
      <c r="AG371" s="79"/>
      <c r="AH371" s="238"/>
      <c r="AI371" s="78"/>
      <c r="AJ371" s="79"/>
      <c r="AK371" s="238"/>
      <c r="AL371" s="78"/>
      <c r="AM371" s="78"/>
      <c r="AN371" s="79"/>
      <c r="AO371" s="239"/>
      <c r="AP371" s="78"/>
      <c r="AQ371" s="78"/>
      <c r="AR371" s="78"/>
      <c r="AS371" s="78"/>
      <c r="AT371" s="78"/>
      <c r="AU371" s="78"/>
      <c r="AV371" s="79"/>
      <c r="AW371" s="240"/>
      <c r="AX371" s="78"/>
      <c r="AY371" s="79"/>
      <c r="AZ371" s="241"/>
      <c r="BA371" s="78"/>
      <c r="BB371" s="78"/>
      <c r="BC371" s="78"/>
      <c r="BD371" s="78"/>
      <c r="BE371" s="78"/>
      <c r="BF371" s="78"/>
      <c r="BG371" s="78"/>
      <c r="BH371" s="78"/>
      <c r="BI371" s="78"/>
      <c r="BJ371" s="78"/>
      <c r="BK371" s="78"/>
      <c r="BL371" s="78"/>
      <c r="BM371" s="78"/>
      <c r="BN371" s="78"/>
      <c r="BO371" s="79"/>
    </row>
    <row r="372" spans="1:67" ht="34.5" customHeight="1" x14ac:dyDescent="0.2">
      <c r="A372" s="14">
        <f t="shared" si="0"/>
        <v>361</v>
      </c>
      <c r="B372" s="205"/>
      <c r="C372" s="79"/>
      <c r="D372" s="242"/>
      <c r="E372" s="78"/>
      <c r="F372" s="78"/>
      <c r="G372" s="78"/>
      <c r="H372" s="79"/>
      <c r="I372" s="238"/>
      <c r="J372" s="78"/>
      <c r="K372" s="78"/>
      <c r="L372" s="78"/>
      <c r="M372" s="78"/>
      <c r="N372" s="78"/>
      <c r="O372" s="78"/>
      <c r="P372" s="79"/>
      <c r="Q372" s="239"/>
      <c r="R372" s="78"/>
      <c r="S372" s="78"/>
      <c r="T372" s="78"/>
      <c r="U372" s="78"/>
      <c r="V372" s="78"/>
      <c r="W372" s="78"/>
      <c r="X372" s="79"/>
      <c r="Y372" s="243"/>
      <c r="Z372" s="79"/>
      <c r="AA372" s="239"/>
      <c r="AB372" s="78"/>
      <c r="AC372" s="78"/>
      <c r="AD372" s="79"/>
      <c r="AE372" s="238"/>
      <c r="AF372" s="78"/>
      <c r="AG372" s="79"/>
      <c r="AH372" s="238"/>
      <c r="AI372" s="78"/>
      <c r="AJ372" s="79"/>
      <c r="AK372" s="238"/>
      <c r="AL372" s="78"/>
      <c r="AM372" s="78"/>
      <c r="AN372" s="79"/>
      <c r="AO372" s="239"/>
      <c r="AP372" s="78"/>
      <c r="AQ372" s="78"/>
      <c r="AR372" s="78"/>
      <c r="AS372" s="78"/>
      <c r="AT372" s="78"/>
      <c r="AU372" s="78"/>
      <c r="AV372" s="79"/>
      <c r="AW372" s="240"/>
      <c r="AX372" s="78"/>
      <c r="AY372" s="79"/>
      <c r="AZ372" s="241"/>
      <c r="BA372" s="78"/>
      <c r="BB372" s="78"/>
      <c r="BC372" s="78"/>
      <c r="BD372" s="78"/>
      <c r="BE372" s="78"/>
      <c r="BF372" s="78"/>
      <c r="BG372" s="78"/>
      <c r="BH372" s="78"/>
      <c r="BI372" s="78"/>
      <c r="BJ372" s="78"/>
      <c r="BK372" s="78"/>
      <c r="BL372" s="78"/>
      <c r="BM372" s="78"/>
      <c r="BN372" s="78"/>
      <c r="BO372" s="79"/>
    </row>
    <row r="373" spans="1:67" ht="34.5" customHeight="1" x14ac:dyDescent="0.2">
      <c r="A373" s="45">
        <f t="shared" si="0"/>
        <v>362</v>
      </c>
      <c r="B373" s="205"/>
      <c r="C373" s="79"/>
      <c r="D373" s="242"/>
      <c r="E373" s="78"/>
      <c r="F373" s="78"/>
      <c r="G373" s="78"/>
      <c r="H373" s="79"/>
      <c r="I373" s="238"/>
      <c r="J373" s="78"/>
      <c r="K373" s="78"/>
      <c r="L373" s="78"/>
      <c r="M373" s="78"/>
      <c r="N373" s="78"/>
      <c r="O373" s="78"/>
      <c r="P373" s="79"/>
      <c r="Q373" s="239"/>
      <c r="R373" s="78"/>
      <c r="S373" s="78"/>
      <c r="T373" s="78"/>
      <c r="U373" s="78"/>
      <c r="V373" s="78"/>
      <c r="W373" s="78"/>
      <c r="X373" s="79"/>
      <c r="Y373" s="243"/>
      <c r="Z373" s="79"/>
      <c r="AA373" s="239"/>
      <c r="AB373" s="78"/>
      <c r="AC373" s="78"/>
      <c r="AD373" s="79"/>
      <c r="AE373" s="238"/>
      <c r="AF373" s="78"/>
      <c r="AG373" s="79"/>
      <c r="AH373" s="238"/>
      <c r="AI373" s="78"/>
      <c r="AJ373" s="79"/>
      <c r="AK373" s="238"/>
      <c r="AL373" s="78"/>
      <c r="AM373" s="78"/>
      <c r="AN373" s="79"/>
      <c r="AO373" s="239"/>
      <c r="AP373" s="78"/>
      <c r="AQ373" s="78"/>
      <c r="AR373" s="78"/>
      <c r="AS373" s="78"/>
      <c r="AT373" s="78"/>
      <c r="AU373" s="78"/>
      <c r="AV373" s="79"/>
      <c r="AW373" s="240"/>
      <c r="AX373" s="78"/>
      <c r="AY373" s="79"/>
      <c r="AZ373" s="241"/>
      <c r="BA373" s="78"/>
      <c r="BB373" s="78"/>
      <c r="BC373" s="78"/>
      <c r="BD373" s="78"/>
      <c r="BE373" s="78"/>
      <c r="BF373" s="78"/>
      <c r="BG373" s="78"/>
      <c r="BH373" s="78"/>
      <c r="BI373" s="78"/>
      <c r="BJ373" s="78"/>
      <c r="BK373" s="78"/>
      <c r="BL373" s="78"/>
      <c r="BM373" s="78"/>
      <c r="BN373" s="78"/>
      <c r="BO373" s="79"/>
    </row>
    <row r="374" spans="1:67" ht="34.5" customHeight="1" x14ac:dyDescent="0.2">
      <c r="A374" s="45">
        <f t="shared" si="0"/>
        <v>363</v>
      </c>
      <c r="B374" s="205"/>
      <c r="C374" s="79"/>
      <c r="D374" s="242"/>
      <c r="E374" s="78"/>
      <c r="F374" s="78"/>
      <c r="G374" s="78"/>
      <c r="H374" s="79"/>
      <c r="I374" s="238"/>
      <c r="J374" s="78"/>
      <c r="K374" s="78"/>
      <c r="L374" s="78"/>
      <c r="M374" s="78"/>
      <c r="N374" s="78"/>
      <c r="O374" s="78"/>
      <c r="P374" s="79"/>
      <c r="Q374" s="239"/>
      <c r="R374" s="78"/>
      <c r="S374" s="78"/>
      <c r="T374" s="78"/>
      <c r="U374" s="78"/>
      <c r="V374" s="78"/>
      <c r="W374" s="78"/>
      <c r="X374" s="79"/>
      <c r="Y374" s="243"/>
      <c r="Z374" s="79"/>
      <c r="AA374" s="239"/>
      <c r="AB374" s="78"/>
      <c r="AC374" s="78"/>
      <c r="AD374" s="79"/>
      <c r="AE374" s="238"/>
      <c r="AF374" s="78"/>
      <c r="AG374" s="79"/>
      <c r="AH374" s="238"/>
      <c r="AI374" s="78"/>
      <c r="AJ374" s="79"/>
      <c r="AK374" s="238"/>
      <c r="AL374" s="78"/>
      <c r="AM374" s="78"/>
      <c r="AN374" s="79"/>
      <c r="AO374" s="239"/>
      <c r="AP374" s="78"/>
      <c r="AQ374" s="78"/>
      <c r="AR374" s="78"/>
      <c r="AS374" s="78"/>
      <c r="AT374" s="78"/>
      <c r="AU374" s="78"/>
      <c r="AV374" s="79"/>
      <c r="AW374" s="240"/>
      <c r="AX374" s="78"/>
      <c r="AY374" s="79"/>
      <c r="AZ374" s="241"/>
      <c r="BA374" s="78"/>
      <c r="BB374" s="78"/>
      <c r="BC374" s="78"/>
      <c r="BD374" s="78"/>
      <c r="BE374" s="78"/>
      <c r="BF374" s="78"/>
      <c r="BG374" s="78"/>
      <c r="BH374" s="78"/>
      <c r="BI374" s="78"/>
      <c r="BJ374" s="78"/>
      <c r="BK374" s="78"/>
      <c r="BL374" s="78"/>
      <c r="BM374" s="78"/>
      <c r="BN374" s="78"/>
      <c r="BO374" s="79"/>
    </row>
    <row r="375" spans="1:67" ht="34.5" customHeight="1" x14ac:dyDescent="0.2">
      <c r="A375" s="45">
        <f t="shared" si="0"/>
        <v>364</v>
      </c>
      <c r="B375" s="205"/>
      <c r="C375" s="79"/>
      <c r="D375" s="242"/>
      <c r="E375" s="78"/>
      <c r="F375" s="78"/>
      <c r="G375" s="78"/>
      <c r="H375" s="79"/>
      <c r="I375" s="238"/>
      <c r="J375" s="78"/>
      <c r="K375" s="78"/>
      <c r="L375" s="78"/>
      <c r="M375" s="78"/>
      <c r="N375" s="78"/>
      <c r="O375" s="78"/>
      <c r="P375" s="79"/>
      <c r="Q375" s="239"/>
      <c r="R375" s="78"/>
      <c r="S375" s="78"/>
      <c r="T375" s="78"/>
      <c r="U375" s="78"/>
      <c r="V375" s="78"/>
      <c r="W375" s="78"/>
      <c r="X375" s="79"/>
      <c r="Y375" s="243"/>
      <c r="Z375" s="79"/>
      <c r="AA375" s="239"/>
      <c r="AB375" s="78"/>
      <c r="AC375" s="78"/>
      <c r="AD375" s="79"/>
      <c r="AE375" s="238"/>
      <c r="AF375" s="78"/>
      <c r="AG375" s="79"/>
      <c r="AH375" s="238"/>
      <c r="AI375" s="78"/>
      <c r="AJ375" s="79"/>
      <c r="AK375" s="238"/>
      <c r="AL375" s="78"/>
      <c r="AM375" s="78"/>
      <c r="AN375" s="79"/>
      <c r="AO375" s="239"/>
      <c r="AP375" s="78"/>
      <c r="AQ375" s="78"/>
      <c r="AR375" s="78"/>
      <c r="AS375" s="78"/>
      <c r="AT375" s="78"/>
      <c r="AU375" s="78"/>
      <c r="AV375" s="79"/>
      <c r="AW375" s="240"/>
      <c r="AX375" s="78"/>
      <c r="AY375" s="79"/>
      <c r="AZ375" s="241"/>
      <c r="BA375" s="78"/>
      <c r="BB375" s="78"/>
      <c r="BC375" s="78"/>
      <c r="BD375" s="78"/>
      <c r="BE375" s="78"/>
      <c r="BF375" s="78"/>
      <c r="BG375" s="78"/>
      <c r="BH375" s="78"/>
      <c r="BI375" s="78"/>
      <c r="BJ375" s="78"/>
      <c r="BK375" s="78"/>
      <c r="BL375" s="78"/>
      <c r="BM375" s="78"/>
      <c r="BN375" s="78"/>
      <c r="BO375" s="79"/>
    </row>
    <row r="376" spans="1:67" ht="34.5" customHeight="1" x14ac:dyDescent="0.2">
      <c r="A376" s="45">
        <f t="shared" si="0"/>
        <v>365</v>
      </c>
      <c r="B376" s="205"/>
      <c r="C376" s="79"/>
      <c r="D376" s="242"/>
      <c r="E376" s="78"/>
      <c r="F376" s="78"/>
      <c r="G376" s="78"/>
      <c r="H376" s="79"/>
      <c r="I376" s="238"/>
      <c r="J376" s="78"/>
      <c r="K376" s="78"/>
      <c r="L376" s="78"/>
      <c r="M376" s="78"/>
      <c r="N376" s="78"/>
      <c r="O376" s="78"/>
      <c r="P376" s="79"/>
      <c r="Q376" s="239"/>
      <c r="R376" s="78"/>
      <c r="S376" s="78"/>
      <c r="T376" s="78"/>
      <c r="U376" s="78"/>
      <c r="V376" s="78"/>
      <c r="W376" s="78"/>
      <c r="X376" s="79"/>
      <c r="Y376" s="243"/>
      <c r="Z376" s="79"/>
      <c r="AA376" s="239"/>
      <c r="AB376" s="78"/>
      <c r="AC376" s="78"/>
      <c r="AD376" s="79"/>
      <c r="AE376" s="238"/>
      <c r="AF376" s="78"/>
      <c r="AG376" s="79"/>
      <c r="AH376" s="238"/>
      <c r="AI376" s="78"/>
      <c r="AJ376" s="79"/>
      <c r="AK376" s="238"/>
      <c r="AL376" s="78"/>
      <c r="AM376" s="78"/>
      <c r="AN376" s="79"/>
      <c r="AO376" s="239"/>
      <c r="AP376" s="78"/>
      <c r="AQ376" s="78"/>
      <c r="AR376" s="78"/>
      <c r="AS376" s="78"/>
      <c r="AT376" s="78"/>
      <c r="AU376" s="78"/>
      <c r="AV376" s="79"/>
      <c r="AW376" s="240"/>
      <c r="AX376" s="78"/>
      <c r="AY376" s="79"/>
      <c r="AZ376" s="241"/>
      <c r="BA376" s="78"/>
      <c r="BB376" s="78"/>
      <c r="BC376" s="78"/>
      <c r="BD376" s="78"/>
      <c r="BE376" s="78"/>
      <c r="BF376" s="78"/>
      <c r="BG376" s="78"/>
      <c r="BH376" s="78"/>
      <c r="BI376" s="78"/>
      <c r="BJ376" s="78"/>
      <c r="BK376" s="78"/>
      <c r="BL376" s="78"/>
      <c r="BM376" s="78"/>
      <c r="BN376" s="78"/>
      <c r="BO376" s="79"/>
    </row>
    <row r="377" spans="1:67" ht="34.5" customHeight="1" x14ac:dyDescent="0.2">
      <c r="A377" s="45">
        <f t="shared" si="0"/>
        <v>366</v>
      </c>
      <c r="B377" s="205"/>
      <c r="C377" s="79"/>
      <c r="D377" s="242"/>
      <c r="E377" s="78"/>
      <c r="F377" s="78"/>
      <c r="G377" s="78"/>
      <c r="H377" s="79"/>
      <c r="I377" s="238"/>
      <c r="J377" s="78"/>
      <c r="K377" s="78"/>
      <c r="L377" s="78"/>
      <c r="M377" s="78"/>
      <c r="N377" s="78"/>
      <c r="O377" s="78"/>
      <c r="P377" s="79"/>
      <c r="Q377" s="239"/>
      <c r="R377" s="78"/>
      <c r="S377" s="78"/>
      <c r="T377" s="78"/>
      <c r="U377" s="78"/>
      <c r="V377" s="78"/>
      <c r="W377" s="78"/>
      <c r="X377" s="79"/>
      <c r="Y377" s="243"/>
      <c r="Z377" s="79"/>
      <c r="AA377" s="239"/>
      <c r="AB377" s="78"/>
      <c r="AC377" s="78"/>
      <c r="AD377" s="79"/>
      <c r="AE377" s="238"/>
      <c r="AF377" s="78"/>
      <c r="AG377" s="79"/>
      <c r="AH377" s="238"/>
      <c r="AI377" s="78"/>
      <c r="AJ377" s="79"/>
      <c r="AK377" s="238"/>
      <c r="AL377" s="78"/>
      <c r="AM377" s="78"/>
      <c r="AN377" s="79"/>
      <c r="AO377" s="239"/>
      <c r="AP377" s="78"/>
      <c r="AQ377" s="78"/>
      <c r="AR377" s="78"/>
      <c r="AS377" s="78"/>
      <c r="AT377" s="78"/>
      <c r="AU377" s="78"/>
      <c r="AV377" s="79"/>
      <c r="AW377" s="240"/>
      <c r="AX377" s="78"/>
      <c r="AY377" s="79"/>
      <c r="AZ377" s="241"/>
      <c r="BA377" s="78"/>
      <c r="BB377" s="78"/>
      <c r="BC377" s="78"/>
      <c r="BD377" s="78"/>
      <c r="BE377" s="78"/>
      <c r="BF377" s="78"/>
      <c r="BG377" s="78"/>
      <c r="BH377" s="78"/>
      <c r="BI377" s="78"/>
      <c r="BJ377" s="78"/>
      <c r="BK377" s="78"/>
      <c r="BL377" s="78"/>
      <c r="BM377" s="78"/>
      <c r="BN377" s="78"/>
      <c r="BO377" s="79"/>
    </row>
    <row r="378" spans="1:67" ht="34.5" customHeight="1" x14ac:dyDescent="0.2">
      <c r="A378" s="45">
        <f t="shared" si="0"/>
        <v>367</v>
      </c>
      <c r="B378" s="205"/>
      <c r="C378" s="79"/>
      <c r="D378" s="242"/>
      <c r="E378" s="78"/>
      <c r="F378" s="78"/>
      <c r="G378" s="78"/>
      <c r="H378" s="79"/>
      <c r="I378" s="238"/>
      <c r="J378" s="78"/>
      <c r="K378" s="78"/>
      <c r="L378" s="78"/>
      <c r="M378" s="78"/>
      <c r="N378" s="78"/>
      <c r="O378" s="78"/>
      <c r="P378" s="79"/>
      <c r="Q378" s="239"/>
      <c r="R378" s="78"/>
      <c r="S378" s="78"/>
      <c r="T378" s="78"/>
      <c r="U378" s="78"/>
      <c r="V378" s="78"/>
      <c r="W378" s="78"/>
      <c r="X378" s="79"/>
      <c r="Y378" s="243"/>
      <c r="Z378" s="79"/>
      <c r="AA378" s="239"/>
      <c r="AB378" s="78"/>
      <c r="AC378" s="78"/>
      <c r="AD378" s="79"/>
      <c r="AE378" s="238"/>
      <c r="AF378" s="78"/>
      <c r="AG378" s="79"/>
      <c r="AH378" s="238"/>
      <c r="AI378" s="78"/>
      <c r="AJ378" s="79"/>
      <c r="AK378" s="238"/>
      <c r="AL378" s="78"/>
      <c r="AM378" s="78"/>
      <c r="AN378" s="79"/>
      <c r="AO378" s="239"/>
      <c r="AP378" s="78"/>
      <c r="AQ378" s="78"/>
      <c r="AR378" s="78"/>
      <c r="AS378" s="78"/>
      <c r="AT378" s="78"/>
      <c r="AU378" s="78"/>
      <c r="AV378" s="79"/>
      <c r="AW378" s="240"/>
      <c r="AX378" s="78"/>
      <c r="AY378" s="79"/>
      <c r="AZ378" s="241"/>
      <c r="BA378" s="78"/>
      <c r="BB378" s="78"/>
      <c r="BC378" s="78"/>
      <c r="BD378" s="78"/>
      <c r="BE378" s="78"/>
      <c r="BF378" s="78"/>
      <c r="BG378" s="78"/>
      <c r="BH378" s="78"/>
      <c r="BI378" s="78"/>
      <c r="BJ378" s="78"/>
      <c r="BK378" s="78"/>
      <c r="BL378" s="78"/>
      <c r="BM378" s="78"/>
      <c r="BN378" s="78"/>
      <c r="BO378" s="79"/>
    </row>
    <row r="379" spans="1:67" ht="34.5" customHeight="1" x14ac:dyDescent="0.2">
      <c r="A379" s="45">
        <f t="shared" si="0"/>
        <v>368</v>
      </c>
      <c r="B379" s="205"/>
      <c r="C379" s="79"/>
      <c r="D379" s="242"/>
      <c r="E379" s="78"/>
      <c r="F379" s="78"/>
      <c r="G379" s="78"/>
      <c r="H379" s="79"/>
      <c r="I379" s="238"/>
      <c r="J379" s="78"/>
      <c r="K379" s="78"/>
      <c r="L379" s="78"/>
      <c r="M379" s="78"/>
      <c r="N379" s="78"/>
      <c r="O379" s="78"/>
      <c r="P379" s="79"/>
      <c r="Q379" s="239"/>
      <c r="R379" s="78"/>
      <c r="S379" s="78"/>
      <c r="T379" s="78"/>
      <c r="U379" s="78"/>
      <c r="V379" s="78"/>
      <c r="W379" s="78"/>
      <c r="X379" s="79"/>
      <c r="Y379" s="243"/>
      <c r="Z379" s="79"/>
      <c r="AA379" s="239"/>
      <c r="AB379" s="78"/>
      <c r="AC379" s="78"/>
      <c r="AD379" s="79"/>
      <c r="AE379" s="238"/>
      <c r="AF379" s="78"/>
      <c r="AG379" s="79"/>
      <c r="AH379" s="238"/>
      <c r="AI379" s="78"/>
      <c r="AJ379" s="79"/>
      <c r="AK379" s="238"/>
      <c r="AL379" s="78"/>
      <c r="AM379" s="78"/>
      <c r="AN379" s="79"/>
      <c r="AO379" s="239"/>
      <c r="AP379" s="78"/>
      <c r="AQ379" s="78"/>
      <c r="AR379" s="78"/>
      <c r="AS379" s="78"/>
      <c r="AT379" s="78"/>
      <c r="AU379" s="78"/>
      <c r="AV379" s="79"/>
      <c r="AW379" s="240"/>
      <c r="AX379" s="78"/>
      <c r="AY379" s="79"/>
      <c r="AZ379" s="241"/>
      <c r="BA379" s="78"/>
      <c r="BB379" s="78"/>
      <c r="BC379" s="78"/>
      <c r="BD379" s="78"/>
      <c r="BE379" s="78"/>
      <c r="BF379" s="78"/>
      <c r="BG379" s="78"/>
      <c r="BH379" s="78"/>
      <c r="BI379" s="78"/>
      <c r="BJ379" s="78"/>
      <c r="BK379" s="78"/>
      <c r="BL379" s="78"/>
      <c r="BM379" s="78"/>
      <c r="BN379" s="78"/>
      <c r="BO379" s="79"/>
    </row>
    <row r="380" spans="1:67" ht="34.5" customHeight="1" x14ac:dyDescent="0.2">
      <c r="A380" s="45">
        <f t="shared" si="0"/>
        <v>369</v>
      </c>
      <c r="B380" s="205"/>
      <c r="C380" s="79"/>
      <c r="D380" s="242"/>
      <c r="E380" s="78"/>
      <c r="F380" s="78"/>
      <c r="G380" s="78"/>
      <c r="H380" s="79"/>
      <c r="I380" s="238"/>
      <c r="J380" s="78"/>
      <c r="K380" s="78"/>
      <c r="L380" s="78"/>
      <c r="M380" s="78"/>
      <c r="N380" s="78"/>
      <c r="O380" s="78"/>
      <c r="P380" s="79"/>
      <c r="Q380" s="239"/>
      <c r="R380" s="78"/>
      <c r="S380" s="78"/>
      <c r="T380" s="78"/>
      <c r="U380" s="78"/>
      <c r="V380" s="78"/>
      <c r="W380" s="78"/>
      <c r="X380" s="79"/>
      <c r="Y380" s="243"/>
      <c r="Z380" s="79"/>
      <c r="AA380" s="239"/>
      <c r="AB380" s="78"/>
      <c r="AC380" s="78"/>
      <c r="AD380" s="79"/>
      <c r="AE380" s="238"/>
      <c r="AF380" s="78"/>
      <c r="AG380" s="79"/>
      <c r="AH380" s="238"/>
      <c r="AI380" s="78"/>
      <c r="AJ380" s="79"/>
      <c r="AK380" s="238"/>
      <c r="AL380" s="78"/>
      <c r="AM380" s="78"/>
      <c r="AN380" s="79"/>
      <c r="AO380" s="239"/>
      <c r="AP380" s="78"/>
      <c r="AQ380" s="78"/>
      <c r="AR380" s="78"/>
      <c r="AS380" s="78"/>
      <c r="AT380" s="78"/>
      <c r="AU380" s="78"/>
      <c r="AV380" s="79"/>
      <c r="AW380" s="240"/>
      <c r="AX380" s="78"/>
      <c r="AY380" s="79"/>
      <c r="AZ380" s="241"/>
      <c r="BA380" s="78"/>
      <c r="BB380" s="78"/>
      <c r="BC380" s="78"/>
      <c r="BD380" s="78"/>
      <c r="BE380" s="78"/>
      <c r="BF380" s="78"/>
      <c r="BG380" s="78"/>
      <c r="BH380" s="78"/>
      <c r="BI380" s="78"/>
      <c r="BJ380" s="78"/>
      <c r="BK380" s="78"/>
      <c r="BL380" s="78"/>
      <c r="BM380" s="78"/>
      <c r="BN380" s="78"/>
      <c r="BO380" s="79"/>
    </row>
    <row r="381" spans="1:67" ht="34.5" customHeight="1" x14ac:dyDescent="0.2">
      <c r="A381" s="45">
        <f t="shared" si="0"/>
        <v>370</v>
      </c>
      <c r="B381" s="205"/>
      <c r="C381" s="79"/>
      <c r="D381" s="242"/>
      <c r="E381" s="78"/>
      <c r="F381" s="78"/>
      <c r="G381" s="78"/>
      <c r="H381" s="79"/>
      <c r="I381" s="238"/>
      <c r="J381" s="78"/>
      <c r="K381" s="78"/>
      <c r="L381" s="78"/>
      <c r="M381" s="78"/>
      <c r="N381" s="78"/>
      <c r="O381" s="78"/>
      <c r="P381" s="79"/>
      <c r="Q381" s="239"/>
      <c r="R381" s="78"/>
      <c r="S381" s="78"/>
      <c r="T381" s="78"/>
      <c r="U381" s="78"/>
      <c r="V381" s="78"/>
      <c r="W381" s="78"/>
      <c r="X381" s="79"/>
      <c r="Y381" s="243"/>
      <c r="Z381" s="79"/>
      <c r="AA381" s="239"/>
      <c r="AB381" s="78"/>
      <c r="AC381" s="78"/>
      <c r="AD381" s="79"/>
      <c r="AE381" s="238"/>
      <c r="AF381" s="78"/>
      <c r="AG381" s="79"/>
      <c r="AH381" s="238"/>
      <c r="AI381" s="78"/>
      <c r="AJ381" s="79"/>
      <c r="AK381" s="238"/>
      <c r="AL381" s="78"/>
      <c r="AM381" s="78"/>
      <c r="AN381" s="79"/>
      <c r="AO381" s="239"/>
      <c r="AP381" s="78"/>
      <c r="AQ381" s="78"/>
      <c r="AR381" s="78"/>
      <c r="AS381" s="78"/>
      <c r="AT381" s="78"/>
      <c r="AU381" s="78"/>
      <c r="AV381" s="79"/>
      <c r="AW381" s="240"/>
      <c r="AX381" s="78"/>
      <c r="AY381" s="79"/>
      <c r="AZ381" s="241"/>
      <c r="BA381" s="78"/>
      <c r="BB381" s="78"/>
      <c r="BC381" s="78"/>
      <c r="BD381" s="78"/>
      <c r="BE381" s="78"/>
      <c r="BF381" s="78"/>
      <c r="BG381" s="78"/>
      <c r="BH381" s="78"/>
      <c r="BI381" s="78"/>
      <c r="BJ381" s="78"/>
      <c r="BK381" s="78"/>
      <c r="BL381" s="78"/>
      <c r="BM381" s="78"/>
      <c r="BN381" s="78"/>
      <c r="BO381" s="79"/>
    </row>
    <row r="382" spans="1:67" ht="34.5" customHeight="1" x14ac:dyDescent="0.2">
      <c r="A382" s="14">
        <f t="shared" si="0"/>
        <v>371</v>
      </c>
      <c r="B382" s="205"/>
      <c r="C382" s="79"/>
      <c r="D382" s="242"/>
      <c r="E382" s="78"/>
      <c r="F382" s="78"/>
      <c r="G382" s="78"/>
      <c r="H382" s="79"/>
      <c r="I382" s="238"/>
      <c r="J382" s="78"/>
      <c r="K382" s="78"/>
      <c r="L382" s="78"/>
      <c r="M382" s="78"/>
      <c r="N382" s="78"/>
      <c r="O382" s="78"/>
      <c r="P382" s="79"/>
      <c r="Q382" s="239"/>
      <c r="R382" s="78"/>
      <c r="S382" s="78"/>
      <c r="T382" s="78"/>
      <c r="U382" s="78"/>
      <c r="V382" s="78"/>
      <c r="W382" s="78"/>
      <c r="X382" s="79"/>
      <c r="Y382" s="243"/>
      <c r="Z382" s="79"/>
      <c r="AA382" s="239"/>
      <c r="AB382" s="78"/>
      <c r="AC382" s="78"/>
      <c r="AD382" s="79"/>
      <c r="AE382" s="238"/>
      <c r="AF382" s="78"/>
      <c r="AG382" s="79"/>
      <c r="AH382" s="238"/>
      <c r="AI382" s="78"/>
      <c r="AJ382" s="79"/>
      <c r="AK382" s="238"/>
      <c r="AL382" s="78"/>
      <c r="AM382" s="78"/>
      <c r="AN382" s="79"/>
      <c r="AO382" s="239"/>
      <c r="AP382" s="78"/>
      <c r="AQ382" s="78"/>
      <c r="AR382" s="78"/>
      <c r="AS382" s="78"/>
      <c r="AT382" s="78"/>
      <c r="AU382" s="78"/>
      <c r="AV382" s="79"/>
      <c r="AW382" s="240"/>
      <c r="AX382" s="78"/>
      <c r="AY382" s="79"/>
      <c r="AZ382" s="241"/>
      <c r="BA382" s="78"/>
      <c r="BB382" s="78"/>
      <c r="BC382" s="78"/>
      <c r="BD382" s="78"/>
      <c r="BE382" s="78"/>
      <c r="BF382" s="78"/>
      <c r="BG382" s="78"/>
      <c r="BH382" s="78"/>
      <c r="BI382" s="78"/>
      <c r="BJ382" s="78"/>
      <c r="BK382" s="78"/>
      <c r="BL382" s="78"/>
      <c r="BM382" s="78"/>
      <c r="BN382" s="78"/>
      <c r="BO382" s="79"/>
    </row>
    <row r="383" spans="1:67" ht="34.5" customHeight="1" x14ac:dyDescent="0.2">
      <c r="A383" s="45">
        <f t="shared" si="0"/>
        <v>372</v>
      </c>
      <c r="B383" s="205"/>
      <c r="C383" s="79"/>
      <c r="D383" s="242"/>
      <c r="E383" s="78"/>
      <c r="F383" s="78"/>
      <c r="G383" s="78"/>
      <c r="H383" s="79"/>
      <c r="I383" s="238"/>
      <c r="J383" s="78"/>
      <c r="K383" s="78"/>
      <c r="L383" s="78"/>
      <c r="M383" s="78"/>
      <c r="N383" s="78"/>
      <c r="O383" s="78"/>
      <c r="P383" s="79"/>
      <c r="Q383" s="239"/>
      <c r="R383" s="78"/>
      <c r="S383" s="78"/>
      <c r="T383" s="78"/>
      <c r="U383" s="78"/>
      <c r="V383" s="78"/>
      <c r="W383" s="78"/>
      <c r="X383" s="79"/>
      <c r="Y383" s="243"/>
      <c r="Z383" s="79"/>
      <c r="AA383" s="239"/>
      <c r="AB383" s="78"/>
      <c r="AC383" s="78"/>
      <c r="AD383" s="79"/>
      <c r="AE383" s="238"/>
      <c r="AF383" s="78"/>
      <c r="AG383" s="79"/>
      <c r="AH383" s="238"/>
      <c r="AI383" s="78"/>
      <c r="AJ383" s="79"/>
      <c r="AK383" s="238"/>
      <c r="AL383" s="78"/>
      <c r="AM383" s="78"/>
      <c r="AN383" s="79"/>
      <c r="AO383" s="239"/>
      <c r="AP383" s="78"/>
      <c r="AQ383" s="78"/>
      <c r="AR383" s="78"/>
      <c r="AS383" s="78"/>
      <c r="AT383" s="78"/>
      <c r="AU383" s="78"/>
      <c r="AV383" s="79"/>
      <c r="AW383" s="240"/>
      <c r="AX383" s="78"/>
      <c r="AY383" s="79"/>
      <c r="AZ383" s="241"/>
      <c r="BA383" s="78"/>
      <c r="BB383" s="78"/>
      <c r="BC383" s="78"/>
      <c r="BD383" s="78"/>
      <c r="BE383" s="78"/>
      <c r="BF383" s="78"/>
      <c r="BG383" s="78"/>
      <c r="BH383" s="78"/>
      <c r="BI383" s="78"/>
      <c r="BJ383" s="78"/>
      <c r="BK383" s="78"/>
      <c r="BL383" s="78"/>
      <c r="BM383" s="78"/>
      <c r="BN383" s="78"/>
      <c r="BO383" s="79"/>
    </row>
    <row r="384" spans="1:67" ht="34.5" customHeight="1" x14ac:dyDescent="0.2">
      <c r="A384" s="45">
        <f t="shared" si="0"/>
        <v>373</v>
      </c>
      <c r="B384" s="205"/>
      <c r="C384" s="79"/>
      <c r="D384" s="242"/>
      <c r="E384" s="78"/>
      <c r="F384" s="78"/>
      <c r="G384" s="78"/>
      <c r="H384" s="79"/>
      <c r="I384" s="238"/>
      <c r="J384" s="78"/>
      <c r="K384" s="78"/>
      <c r="L384" s="78"/>
      <c r="M384" s="78"/>
      <c r="N384" s="78"/>
      <c r="O384" s="78"/>
      <c r="P384" s="79"/>
      <c r="Q384" s="239"/>
      <c r="R384" s="78"/>
      <c r="S384" s="78"/>
      <c r="T384" s="78"/>
      <c r="U384" s="78"/>
      <c r="V384" s="78"/>
      <c r="W384" s="78"/>
      <c r="X384" s="79"/>
      <c r="Y384" s="243"/>
      <c r="Z384" s="79"/>
      <c r="AA384" s="239"/>
      <c r="AB384" s="78"/>
      <c r="AC384" s="78"/>
      <c r="AD384" s="79"/>
      <c r="AE384" s="238"/>
      <c r="AF384" s="78"/>
      <c r="AG384" s="79"/>
      <c r="AH384" s="238"/>
      <c r="AI384" s="78"/>
      <c r="AJ384" s="79"/>
      <c r="AK384" s="238"/>
      <c r="AL384" s="78"/>
      <c r="AM384" s="78"/>
      <c r="AN384" s="79"/>
      <c r="AO384" s="239"/>
      <c r="AP384" s="78"/>
      <c r="AQ384" s="78"/>
      <c r="AR384" s="78"/>
      <c r="AS384" s="78"/>
      <c r="AT384" s="78"/>
      <c r="AU384" s="78"/>
      <c r="AV384" s="79"/>
      <c r="AW384" s="240"/>
      <c r="AX384" s="78"/>
      <c r="AY384" s="79"/>
      <c r="AZ384" s="241"/>
      <c r="BA384" s="78"/>
      <c r="BB384" s="78"/>
      <c r="BC384" s="78"/>
      <c r="BD384" s="78"/>
      <c r="BE384" s="78"/>
      <c r="BF384" s="78"/>
      <c r="BG384" s="78"/>
      <c r="BH384" s="78"/>
      <c r="BI384" s="78"/>
      <c r="BJ384" s="78"/>
      <c r="BK384" s="78"/>
      <c r="BL384" s="78"/>
      <c r="BM384" s="78"/>
      <c r="BN384" s="78"/>
      <c r="BO384" s="79"/>
    </row>
    <row r="385" spans="1:67" ht="34.5" customHeight="1" x14ac:dyDescent="0.2">
      <c r="A385" s="45">
        <f t="shared" si="0"/>
        <v>374</v>
      </c>
      <c r="B385" s="205"/>
      <c r="C385" s="79"/>
      <c r="D385" s="242"/>
      <c r="E385" s="78"/>
      <c r="F385" s="78"/>
      <c r="G385" s="78"/>
      <c r="H385" s="79"/>
      <c r="I385" s="238"/>
      <c r="J385" s="78"/>
      <c r="K385" s="78"/>
      <c r="L385" s="78"/>
      <c r="M385" s="78"/>
      <c r="N385" s="78"/>
      <c r="O385" s="78"/>
      <c r="P385" s="79"/>
      <c r="Q385" s="239"/>
      <c r="R385" s="78"/>
      <c r="S385" s="78"/>
      <c r="T385" s="78"/>
      <c r="U385" s="78"/>
      <c r="V385" s="78"/>
      <c r="W385" s="78"/>
      <c r="X385" s="79"/>
      <c r="Y385" s="243"/>
      <c r="Z385" s="79"/>
      <c r="AA385" s="239"/>
      <c r="AB385" s="78"/>
      <c r="AC385" s="78"/>
      <c r="AD385" s="79"/>
      <c r="AE385" s="238"/>
      <c r="AF385" s="78"/>
      <c r="AG385" s="79"/>
      <c r="AH385" s="238"/>
      <c r="AI385" s="78"/>
      <c r="AJ385" s="79"/>
      <c r="AK385" s="238"/>
      <c r="AL385" s="78"/>
      <c r="AM385" s="78"/>
      <c r="AN385" s="79"/>
      <c r="AO385" s="239"/>
      <c r="AP385" s="78"/>
      <c r="AQ385" s="78"/>
      <c r="AR385" s="78"/>
      <c r="AS385" s="78"/>
      <c r="AT385" s="78"/>
      <c r="AU385" s="78"/>
      <c r="AV385" s="79"/>
      <c r="AW385" s="240"/>
      <c r="AX385" s="78"/>
      <c r="AY385" s="79"/>
      <c r="AZ385" s="241"/>
      <c r="BA385" s="78"/>
      <c r="BB385" s="78"/>
      <c r="BC385" s="78"/>
      <c r="BD385" s="78"/>
      <c r="BE385" s="78"/>
      <c r="BF385" s="78"/>
      <c r="BG385" s="78"/>
      <c r="BH385" s="78"/>
      <c r="BI385" s="78"/>
      <c r="BJ385" s="78"/>
      <c r="BK385" s="78"/>
      <c r="BL385" s="78"/>
      <c r="BM385" s="78"/>
      <c r="BN385" s="78"/>
      <c r="BO385" s="79"/>
    </row>
    <row r="386" spans="1:67" ht="34.5" customHeight="1" x14ac:dyDescent="0.2">
      <c r="A386" s="45">
        <f t="shared" si="0"/>
        <v>375</v>
      </c>
      <c r="B386" s="205"/>
      <c r="C386" s="79"/>
      <c r="D386" s="242"/>
      <c r="E386" s="78"/>
      <c r="F386" s="78"/>
      <c r="G386" s="78"/>
      <c r="H386" s="79"/>
      <c r="I386" s="238"/>
      <c r="J386" s="78"/>
      <c r="K386" s="78"/>
      <c r="L386" s="78"/>
      <c r="M386" s="78"/>
      <c r="N386" s="78"/>
      <c r="O386" s="78"/>
      <c r="P386" s="79"/>
      <c r="Q386" s="239"/>
      <c r="R386" s="78"/>
      <c r="S386" s="78"/>
      <c r="T386" s="78"/>
      <c r="U386" s="78"/>
      <c r="V386" s="78"/>
      <c r="W386" s="78"/>
      <c r="X386" s="79"/>
      <c r="Y386" s="243"/>
      <c r="Z386" s="79"/>
      <c r="AA386" s="239"/>
      <c r="AB386" s="78"/>
      <c r="AC386" s="78"/>
      <c r="AD386" s="79"/>
      <c r="AE386" s="238"/>
      <c r="AF386" s="78"/>
      <c r="AG386" s="79"/>
      <c r="AH386" s="238"/>
      <c r="AI386" s="78"/>
      <c r="AJ386" s="79"/>
      <c r="AK386" s="238"/>
      <c r="AL386" s="78"/>
      <c r="AM386" s="78"/>
      <c r="AN386" s="79"/>
      <c r="AO386" s="239"/>
      <c r="AP386" s="78"/>
      <c r="AQ386" s="78"/>
      <c r="AR386" s="78"/>
      <c r="AS386" s="78"/>
      <c r="AT386" s="78"/>
      <c r="AU386" s="78"/>
      <c r="AV386" s="79"/>
      <c r="AW386" s="240"/>
      <c r="AX386" s="78"/>
      <c r="AY386" s="79"/>
      <c r="AZ386" s="241"/>
      <c r="BA386" s="78"/>
      <c r="BB386" s="78"/>
      <c r="BC386" s="78"/>
      <c r="BD386" s="78"/>
      <c r="BE386" s="78"/>
      <c r="BF386" s="78"/>
      <c r="BG386" s="78"/>
      <c r="BH386" s="78"/>
      <c r="BI386" s="78"/>
      <c r="BJ386" s="78"/>
      <c r="BK386" s="78"/>
      <c r="BL386" s="78"/>
      <c r="BM386" s="78"/>
      <c r="BN386" s="78"/>
      <c r="BO386" s="79"/>
    </row>
    <row r="387" spans="1:67" ht="34.5" customHeight="1" x14ac:dyDescent="0.2">
      <c r="A387" s="45">
        <f t="shared" si="0"/>
        <v>376</v>
      </c>
      <c r="B387" s="205"/>
      <c r="C387" s="79"/>
      <c r="D387" s="242"/>
      <c r="E387" s="78"/>
      <c r="F387" s="78"/>
      <c r="G387" s="78"/>
      <c r="H387" s="79"/>
      <c r="I387" s="238"/>
      <c r="J387" s="78"/>
      <c r="K387" s="78"/>
      <c r="L387" s="78"/>
      <c r="M387" s="78"/>
      <c r="N387" s="78"/>
      <c r="O387" s="78"/>
      <c r="P387" s="79"/>
      <c r="Q387" s="239"/>
      <c r="R387" s="78"/>
      <c r="S387" s="78"/>
      <c r="T387" s="78"/>
      <c r="U387" s="78"/>
      <c r="V387" s="78"/>
      <c r="W387" s="78"/>
      <c r="X387" s="79"/>
      <c r="Y387" s="243"/>
      <c r="Z387" s="79"/>
      <c r="AA387" s="239"/>
      <c r="AB387" s="78"/>
      <c r="AC387" s="78"/>
      <c r="AD387" s="79"/>
      <c r="AE387" s="238"/>
      <c r="AF387" s="78"/>
      <c r="AG387" s="79"/>
      <c r="AH387" s="238"/>
      <c r="AI387" s="78"/>
      <c r="AJ387" s="79"/>
      <c r="AK387" s="238"/>
      <c r="AL387" s="78"/>
      <c r="AM387" s="78"/>
      <c r="AN387" s="79"/>
      <c r="AO387" s="239"/>
      <c r="AP387" s="78"/>
      <c r="AQ387" s="78"/>
      <c r="AR387" s="78"/>
      <c r="AS387" s="78"/>
      <c r="AT387" s="78"/>
      <c r="AU387" s="78"/>
      <c r="AV387" s="79"/>
      <c r="AW387" s="240"/>
      <c r="AX387" s="78"/>
      <c r="AY387" s="79"/>
      <c r="AZ387" s="241"/>
      <c r="BA387" s="78"/>
      <c r="BB387" s="78"/>
      <c r="BC387" s="78"/>
      <c r="BD387" s="78"/>
      <c r="BE387" s="78"/>
      <c r="BF387" s="78"/>
      <c r="BG387" s="78"/>
      <c r="BH387" s="78"/>
      <c r="BI387" s="78"/>
      <c r="BJ387" s="78"/>
      <c r="BK387" s="78"/>
      <c r="BL387" s="78"/>
      <c r="BM387" s="78"/>
      <c r="BN387" s="78"/>
      <c r="BO387" s="79"/>
    </row>
    <row r="388" spans="1:67" ht="34.5" customHeight="1" x14ac:dyDescent="0.2">
      <c r="A388" s="45">
        <f t="shared" si="0"/>
        <v>377</v>
      </c>
      <c r="B388" s="205"/>
      <c r="C388" s="79"/>
      <c r="D388" s="242"/>
      <c r="E388" s="78"/>
      <c r="F388" s="78"/>
      <c r="G388" s="78"/>
      <c r="H388" s="79"/>
      <c r="I388" s="238"/>
      <c r="J388" s="78"/>
      <c r="K388" s="78"/>
      <c r="L388" s="78"/>
      <c r="M388" s="78"/>
      <c r="N388" s="78"/>
      <c r="O388" s="78"/>
      <c r="P388" s="79"/>
      <c r="Q388" s="239"/>
      <c r="R388" s="78"/>
      <c r="S388" s="78"/>
      <c r="T388" s="78"/>
      <c r="U388" s="78"/>
      <c r="V388" s="78"/>
      <c r="W388" s="78"/>
      <c r="X388" s="79"/>
      <c r="Y388" s="243"/>
      <c r="Z388" s="79"/>
      <c r="AA388" s="239"/>
      <c r="AB388" s="78"/>
      <c r="AC388" s="78"/>
      <c r="AD388" s="79"/>
      <c r="AE388" s="238"/>
      <c r="AF388" s="78"/>
      <c r="AG388" s="79"/>
      <c r="AH388" s="238"/>
      <c r="AI388" s="78"/>
      <c r="AJ388" s="79"/>
      <c r="AK388" s="238"/>
      <c r="AL388" s="78"/>
      <c r="AM388" s="78"/>
      <c r="AN388" s="79"/>
      <c r="AO388" s="239"/>
      <c r="AP388" s="78"/>
      <c r="AQ388" s="78"/>
      <c r="AR388" s="78"/>
      <c r="AS388" s="78"/>
      <c r="AT388" s="78"/>
      <c r="AU388" s="78"/>
      <c r="AV388" s="79"/>
      <c r="AW388" s="240"/>
      <c r="AX388" s="78"/>
      <c r="AY388" s="79"/>
      <c r="AZ388" s="241"/>
      <c r="BA388" s="78"/>
      <c r="BB388" s="78"/>
      <c r="BC388" s="78"/>
      <c r="BD388" s="78"/>
      <c r="BE388" s="78"/>
      <c r="BF388" s="78"/>
      <c r="BG388" s="78"/>
      <c r="BH388" s="78"/>
      <c r="BI388" s="78"/>
      <c r="BJ388" s="78"/>
      <c r="BK388" s="78"/>
      <c r="BL388" s="78"/>
      <c r="BM388" s="78"/>
      <c r="BN388" s="78"/>
      <c r="BO388" s="79"/>
    </row>
    <row r="389" spans="1:67" ht="34.5" customHeight="1" x14ac:dyDescent="0.2">
      <c r="A389" s="45">
        <f t="shared" si="0"/>
        <v>378</v>
      </c>
      <c r="B389" s="205"/>
      <c r="C389" s="79"/>
      <c r="D389" s="242"/>
      <c r="E389" s="78"/>
      <c r="F389" s="78"/>
      <c r="G389" s="78"/>
      <c r="H389" s="79"/>
      <c r="I389" s="238"/>
      <c r="J389" s="78"/>
      <c r="K389" s="78"/>
      <c r="L389" s="78"/>
      <c r="M389" s="78"/>
      <c r="N389" s="78"/>
      <c r="O389" s="78"/>
      <c r="P389" s="79"/>
      <c r="Q389" s="239"/>
      <c r="R389" s="78"/>
      <c r="S389" s="78"/>
      <c r="T389" s="78"/>
      <c r="U389" s="78"/>
      <c r="V389" s="78"/>
      <c r="W389" s="78"/>
      <c r="X389" s="79"/>
      <c r="Y389" s="243"/>
      <c r="Z389" s="79"/>
      <c r="AA389" s="239"/>
      <c r="AB389" s="78"/>
      <c r="AC389" s="78"/>
      <c r="AD389" s="79"/>
      <c r="AE389" s="238"/>
      <c r="AF389" s="78"/>
      <c r="AG389" s="79"/>
      <c r="AH389" s="238"/>
      <c r="AI389" s="78"/>
      <c r="AJ389" s="79"/>
      <c r="AK389" s="238"/>
      <c r="AL389" s="78"/>
      <c r="AM389" s="78"/>
      <c r="AN389" s="79"/>
      <c r="AO389" s="239"/>
      <c r="AP389" s="78"/>
      <c r="AQ389" s="78"/>
      <c r="AR389" s="78"/>
      <c r="AS389" s="78"/>
      <c r="AT389" s="78"/>
      <c r="AU389" s="78"/>
      <c r="AV389" s="79"/>
      <c r="AW389" s="240"/>
      <c r="AX389" s="78"/>
      <c r="AY389" s="79"/>
      <c r="AZ389" s="241"/>
      <c r="BA389" s="78"/>
      <c r="BB389" s="78"/>
      <c r="BC389" s="78"/>
      <c r="BD389" s="78"/>
      <c r="BE389" s="78"/>
      <c r="BF389" s="78"/>
      <c r="BG389" s="78"/>
      <c r="BH389" s="78"/>
      <c r="BI389" s="78"/>
      <c r="BJ389" s="78"/>
      <c r="BK389" s="78"/>
      <c r="BL389" s="78"/>
      <c r="BM389" s="78"/>
      <c r="BN389" s="78"/>
      <c r="BO389" s="79"/>
    </row>
    <row r="390" spans="1:67" ht="34.5" customHeight="1" x14ac:dyDescent="0.2">
      <c r="A390" s="45">
        <f t="shared" si="0"/>
        <v>379</v>
      </c>
      <c r="B390" s="205"/>
      <c r="C390" s="79"/>
      <c r="D390" s="242"/>
      <c r="E390" s="78"/>
      <c r="F390" s="78"/>
      <c r="G390" s="78"/>
      <c r="H390" s="79"/>
      <c r="I390" s="238"/>
      <c r="J390" s="78"/>
      <c r="K390" s="78"/>
      <c r="L390" s="78"/>
      <c r="M390" s="78"/>
      <c r="N390" s="78"/>
      <c r="O390" s="78"/>
      <c r="P390" s="79"/>
      <c r="Q390" s="239"/>
      <c r="R390" s="78"/>
      <c r="S390" s="78"/>
      <c r="T390" s="78"/>
      <c r="U390" s="78"/>
      <c r="V390" s="78"/>
      <c r="W390" s="78"/>
      <c r="X390" s="79"/>
      <c r="Y390" s="243"/>
      <c r="Z390" s="79"/>
      <c r="AA390" s="239"/>
      <c r="AB390" s="78"/>
      <c r="AC390" s="78"/>
      <c r="AD390" s="79"/>
      <c r="AE390" s="238"/>
      <c r="AF390" s="78"/>
      <c r="AG390" s="79"/>
      <c r="AH390" s="238"/>
      <c r="AI390" s="78"/>
      <c r="AJ390" s="79"/>
      <c r="AK390" s="238"/>
      <c r="AL390" s="78"/>
      <c r="AM390" s="78"/>
      <c r="AN390" s="79"/>
      <c r="AO390" s="239"/>
      <c r="AP390" s="78"/>
      <c r="AQ390" s="78"/>
      <c r="AR390" s="78"/>
      <c r="AS390" s="78"/>
      <c r="AT390" s="78"/>
      <c r="AU390" s="78"/>
      <c r="AV390" s="79"/>
      <c r="AW390" s="240"/>
      <c r="AX390" s="78"/>
      <c r="AY390" s="79"/>
      <c r="AZ390" s="241"/>
      <c r="BA390" s="78"/>
      <c r="BB390" s="78"/>
      <c r="BC390" s="78"/>
      <c r="BD390" s="78"/>
      <c r="BE390" s="78"/>
      <c r="BF390" s="78"/>
      <c r="BG390" s="78"/>
      <c r="BH390" s="78"/>
      <c r="BI390" s="78"/>
      <c r="BJ390" s="78"/>
      <c r="BK390" s="78"/>
      <c r="BL390" s="78"/>
      <c r="BM390" s="78"/>
      <c r="BN390" s="78"/>
      <c r="BO390" s="79"/>
    </row>
    <row r="391" spans="1:67" ht="34.5" customHeight="1" x14ac:dyDescent="0.2">
      <c r="A391" s="45">
        <f t="shared" si="0"/>
        <v>380</v>
      </c>
      <c r="B391" s="205"/>
      <c r="C391" s="79"/>
      <c r="D391" s="242"/>
      <c r="E391" s="78"/>
      <c r="F391" s="78"/>
      <c r="G391" s="78"/>
      <c r="H391" s="79"/>
      <c r="I391" s="238"/>
      <c r="J391" s="78"/>
      <c r="K391" s="78"/>
      <c r="L391" s="78"/>
      <c r="M391" s="78"/>
      <c r="N391" s="78"/>
      <c r="O391" s="78"/>
      <c r="P391" s="79"/>
      <c r="Q391" s="239"/>
      <c r="R391" s="78"/>
      <c r="S391" s="78"/>
      <c r="T391" s="78"/>
      <c r="U391" s="78"/>
      <c r="V391" s="78"/>
      <c r="W391" s="78"/>
      <c r="X391" s="79"/>
      <c r="Y391" s="243"/>
      <c r="Z391" s="79"/>
      <c r="AA391" s="239"/>
      <c r="AB391" s="78"/>
      <c r="AC391" s="78"/>
      <c r="AD391" s="79"/>
      <c r="AE391" s="238"/>
      <c r="AF391" s="78"/>
      <c r="AG391" s="79"/>
      <c r="AH391" s="238"/>
      <c r="AI391" s="78"/>
      <c r="AJ391" s="79"/>
      <c r="AK391" s="238"/>
      <c r="AL391" s="78"/>
      <c r="AM391" s="78"/>
      <c r="AN391" s="79"/>
      <c r="AO391" s="239"/>
      <c r="AP391" s="78"/>
      <c r="AQ391" s="78"/>
      <c r="AR391" s="78"/>
      <c r="AS391" s="78"/>
      <c r="AT391" s="78"/>
      <c r="AU391" s="78"/>
      <c r="AV391" s="79"/>
      <c r="AW391" s="240"/>
      <c r="AX391" s="78"/>
      <c r="AY391" s="79"/>
      <c r="AZ391" s="241"/>
      <c r="BA391" s="78"/>
      <c r="BB391" s="78"/>
      <c r="BC391" s="78"/>
      <c r="BD391" s="78"/>
      <c r="BE391" s="78"/>
      <c r="BF391" s="78"/>
      <c r="BG391" s="78"/>
      <c r="BH391" s="78"/>
      <c r="BI391" s="78"/>
      <c r="BJ391" s="78"/>
      <c r="BK391" s="78"/>
      <c r="BL391" s="78"/>
      <c r="BM391" s="78"/>
      <c r="BN391" s="78"/>
      <c r="BO391" s="79"/>
    </row>
    <row r="392" spans="1:67" ht="34.5" customHeight="1" x14ac:dyDescent="0.2">
      <c r="A392" s="14">
        <f t="shared" si="0"/>
        <v>381</v>
      </c>
      <c r="B392" s="205"/>
      <c r="C392" s="79"/>
      <c r="D392" s="242"/>
      <c r="E392" s="78"/>
      <c r="F392" s="78"/>
      <c r="G392" s="78"/>
      <c r="H392" s="79"/>
      <c r="I392" s="238"/>
      <c r="J392" s="78"/>
      <c r="K392" s="78"/>
      <c r="L392" s="78"/>
      <c r="M392" s="78"/>
      <c r="N392" s="78"/>
      <c r="O392" s="78"/>
      <c r="P392" s="79"/>
      <c r="Q392" s="239"/>
      <c r="R392" s="78"/>
      <c r="S392" s="78"/>
      <c r="T392" s="78"/>
      <c r="U392" s="78"/>
      <c r="V392" s="78"/>
      <c r="W392" s="78"/>
      <c r="X392" s="79"/>
      <c r="Y392" s="243"/>
      <c r="Z392" s="79"/>
      <c r="AA392" s="239"/>
      <c r="AB392" s="78"/>
      <c r="AC392" s="78"/>
      <c r="AD392" s="79"/>
      <c r="AE392" s="238"/>
      <c r="AF392" s="78"/>
      <c r="AG392" s="79"/>
      <c r="AH392" s="238"/>
      <c r="AI392" s="78"/>
      <c r="AJ392" s="79"/>
      <c r="AK392" s="238"/>
      <c r="AL392" s="78"/>
      <c r="AM392" s="78"/>
      <c r="AN392" s="79"/>
      <c r="AO392" s="239"/>
      <c r="AP392" s="78"/>
      <c r="AQ392" s="78"/>
      <c r="AR392" s="78"/>
      <c r="AS392" s="78"/>
      <c r="AT392" s="78"/>
      <c r="AU392" s="78"/>
      <c r="AV392" s="79"/>
      <c r="AW392" s="240"/>
      <c r="AX392" s="78"/>
      <c r="AY392" s="79"/>
      <c r="AZ392" s="241"/>
      <c r="BA392" s="78"/>
      <c r="BB392" s="78"/>
      <c r="BC392" s="78"/>
      <c r="BD392" s="78"/>
      <c r="BE392" s="78"/>
      <c r="BF392" s="78"/>
      <c r="BG392" s="78"/>
      <c r="BH392" s="78"/>
      <c r="BI392" s="78"/>
      <c r="BJ392" s="78"/>
      <c r="BK392" s="78"/>
      <c r="BL392" s="78"/>
      <c r="BM392" s="78"/>
      <c r="BN392" s="78"/>
      <c r="BO392" s="79"/>
    </row>
    <row r="393" spans="1:67" ht="34.5" customHeight="1" x14ac:dyDescent="0.2">
      <c r="A393" s="45">
        <f t="shared" si="0"/>
        <v>382</v>
      </c>
      <c r="B393" s="205"/>
      <c r="C393" s="79"/>
      <c r="D393" s="242"/>
      <c r="E393" s="78"/>
      <c r="F393" s="78"/>
      <c r="G393" s="78"/>
      <c r="H393" s="79"/>
      <c r="I393" s="238"/>
      <c r="J393" s="78"/>
      <c r="K393" s="78"/>
      <c r="L393" s="78"/>
      <c r="M393" s="78"/>
      <c r="N393" s="78"/>
      <c r="O393" s="78"/>
      <c r="P393" s="79"/>
      <c r="Q393" s="239"/>
      <c r="R393" s="78"/>
      <c r="S393" s="78"/>
      <c r="T393" s="78"/>
      <c r="U393" s="78"/>
      <c r="V393" s="78"/>
      <c r="W393" s="78"/>
      <c r="X393" s="79"/>
      <c r="Y393" s="243"/>
      <c r="Z393" s="79"/>
      <c r="AA393" s="239"/>
      <c r="AB393" s="78"/>
      <c r="AC393" s="78"/>
      <c r="AD393" s="79"/>
      <c r="AE393" s="238"/>
      <c r="AF393" s="78"/>
      <c r="AG393" s="79"/>
      <c r="AH393" s="238"/>
      <c r="AI393" s="78"/>
      <c r="AJ393" s="79"/>
      <c r="AK393" s="238"/>
      <c r="AL393" s="78"/>
      <c r="AM393" s="78"/>
      <c r="AN393" s="79"/>
      <c r="AO393" s="239"/>
      <c r="AP393" s="78"/>
      <c r="AQ393" s="78"/>
      <c r="AR393" s="78"/>
      <c r="AS393" s="78"/>
      <c r="AT393" s="78"/>
      <c r="AU393" s="78"/>
      <c r="AV393" s="79"/>
      <c r="AW393" s="240"/>
      <c r="AX393" s="78"/>
      <c r="AY393" s="79"/>
      <c r="AZ393" s="241"/>
      <c r="BA393" s="78"/>
      <c r="BB393" s="78"/>
      <c r="BC393" s="78"/>
      <c r="BD393" s="78"/>
      <c r="BE393" s="78"/>
      <c r="BF393" s="78"/>
      <c r="BG393" s="78"/>
      <c r="BH393" s="78"/>
      <c r="BI393" s="78"/>
      <c r="BJ393" s="78"/>
      <c r="BK393" s="78"/>
      <c r="BL393" s="78"/>
      <c r="BM393" s="78"/>
      <c r="BN393" s="78"/>
      <c r="BO393" s="79"/>
    </row>
    <row r="394" spans="1:67" ht="34.5" customHeight="1" x14ac:dyDescent="0.2">
      <c r="A394" s="45">
        <f t="shared" si="0"/>
        <v>383</v>
      </c>
      <c r="B394" s="205"/>
      <c r="C394" s="79"/>
      <c r="D394" s="242"/>
      <c r="E394" s="78"/>
      <c r="F394" s="78"/>
      <c r="G394" s="78"/>
      <c r="H394" s="79"/>
      <c r="I394" s="238"/>
      <c r="J394" s="78"/>
      <c r="K394" s="78"/>
      <c r="L394" s="78"/>
      <c r="M394" s="78"/>
      <c r="N394" s="78"/>
      <c r="O394" s="78"/>
      <c r="P394" s="79"/>
      <c r="Q394" s="239"/>
      <c r="R394" s="78"/>
      <c r="S394" s="78"/>
      <c r="T394" s="78"/>
      <c r="U394" s="78"/>
      <c r="V394" s="78"/>
      <c r="W394" s="78"/>
      <c r="X394" s="79"/>
      <c r="Y394" s="243"/>
      <c r="Z394" s="79"/>
      <c r="AA394" s="239"/>
      <c r="AB394" s="78"/>
      <c r="AC394" s="78"/>
      <c r="AD394" s="79"/>
      <c r="AE394" s="238"/>
      <c r="AF394" s="78"/>
      <c r="AG394" s="79"/>
      <c r="AH394" s="238"/>
      <c r="AI394" s="78"/>
      <c r="AJ394" s="79"/>
      <c r="AK394" s="238"/>
      <c r="AL394" s="78"/>
      <c r="AM394" s="78"/>
      <c r="AN394" s="79"/>
      <c r="AO394" s="239"/>
      <c r="AP394" s="78"/>
      <c r="AQ394" s="78"/>
      <c r="AR394" s="78"/>
      <c r="AS394" s="78"/>
      <c r="AT394" s="78"/>
      <c r="AU394" s="78"/>
      <c r="AV394" s="79"/>
      <c r="AW394" s="240"/>
      <c r="AX394" s="78"/>
      <c r="AY394" s="79"/>
      <c r="AZ394" s="241"/>
      <c r="BA394" s="78"/>
      <c r="BB394" s="78"/>
      <c r="BC394" s="78"/>
      <c r="BD394" s="78"/>
      <c r="BE394" s="78"/>
      <c r="BF394" s="78"/>
      <c r="BG394" s="78"/>
      <c r="BH394" s="78"/>
      <c r="BI394" s="78"/>
      <c r="BJ394" s="78"/>
      <c r="BK394" s="78"/>
      <c r="BL394" s="78"/>
      <c r="BM394" s="78"/>
      <c r="BN394" s="78"/>
      <c r="BO394" s="79"/>
    </row>
    <row r="395" spans="1:67" ht="34.5" customHeight="1" x14ac:dyDescent="0.2">
      <c r="A395" s="45">
        <f t="shared" si="0"/>
        <v>384</v>
      </c>
      <c r="B395" s="205"/>
      <c r="C395" s="79"/>
      <c r="D395" s="242"/>
      <c r="E395" s="78"/>
      <c r="F395" s="78"/>
      <c r="G395" s="78"/>
      <c r="H395" s="79"/>
      <c r="I395" s="238"/>
      <c r="J395" s="78"/>
      <c r="K395" s="78"/>
      <c r="L395" s="78"/>
      <c r="M395" s="78"/>
      <c r="N395" s="78"/>
      <c r="O395" s="78"/>
      <c r="P395" s="79"/>
      <c r="Q395" s="239"/>
      <c r="R395" s="78"/>
      <c r="S395" s="78"/>
      <c r="T395" s="78"/>
      <c r="U395" s="78"/>
      <c r="V395" s="78"/>
      <c r="W395" s="78"/>
      <c r="X395" s="79"/>
      <c r="Y395" s="243"/>
      <c r="Z395" s="79"/>
      <c r="AA395" s="239"/>
      <c r="AB395" s="78"/>
      <c r="AC395" s="78"/>
      <c r="AD395" s="79"/>
      <c r="AE395" s="238"/>
      <c r="AF395" s="78"/>
      <c r="AG395" s="79"/>
      <c r="AH395" s="238"/>
      <c r="AI395" s="78"/>
      <c r="AJ395" s="79"/>
      <c r="AK395" s="238"/>
      <c r="AL395" s="78"/>
      <c r="AM395" s="78"/>
      <c r="AN395" s="79"/>
      <c r="AO395" s="239"/>
      <c r="AP395" s="78"/>
      <c r="AQ395" s="78"/>
      <c r="AR395" s="78"/>
      <c r="AS395" s="78"/>
      <c r="AT395" s="78"/>
      <c r="AU395" s="78"/>
      <c r="AV395" s="79"/>
      <c r="AW395" s="240"/>
      <c r="AX395" s="78"/>
      <c r="AY395" s="79"/>
      <c r="AZ395" s="241"/>
      <c r="BA395" s="78"/>
      <c r="BB395" s="78"/>
      <c r="BC395" s="78"/>
      <c r="BD395" s="78"/>
      <c r="BE395" s="78"/>
      <c r="BF395" s="78"/>
      <c r="BG395" s="78"/>
      <c r="BH395" s="78"/>
      <c r="BI395" s="78"/>
      <c r="BJ395" s="78"/>
      <c r="BK395" s="78"/>
      <c r="BL395" s="78"/>
      <c r="BM395" s="78"/>
      <c r="BN395" s="78"/>
      <c r="BO395" s="79"/>
    </row>
    <row r="396" spans="1:67" ht="34.5" customHeight="1" x14ac:dyDescent="0.2">
      <c r="A396" s="45">
        <f t="shared" si="0"/>
        <v>385</v>
      </c>
      <c r="B396" s="205"/>
      <c r="C396" s="79"/>
      <c r="D396" s="242"/>
      <c r="E396" s="78"/>
      <c r="F396" s="78"/>
      <c r="G396" s="78"/>
      <c r="H396" s="79"/>
      <c r="I396" s="238"/>
      <c r="J396" s="78"/>
      <c r="K396" s="78"/>
      <c r="L396" s="78"/>
      <c r="M396" s="78"/>
      <c r="N396" s="78"/>
      <c r="O396" s="78"/>
      <c r="P396" s="79"/>
      <c r="Q396" s="239"/>
      <c r="R396" s="78"/>
      <c r="S396" s="78"/>
      <c r="T396" s="78"/>
      <c r="U396" s="78"/>
      <c r="V396" s="78"/>
      <c r="W396" s="78"/>
      <c r="X396" s="79"/>
      <c r="Y396" s="243"/>
      <c r="Z396" s="79"/>
      <c r="AA396" s="239"/>
      <c r="AB396" s="78"/>
      <c r="AC396" s="78"/>
      <c r="AD396" s="79"/>
      <c r="AE396" s="238"/>
      <c r="AF396" s="78"/>
      <c r="AG396" s="79"/>
      <c r="AH396" s="238"/>
      <c r="AI396" s="78"/>
      <c r="AJ396" s="79"/>
      <c r="AK396" s="238"/>
      <c r="AL396" s="78"/>
      <c r="AM396" s="78"/>
      <c r="AN396" s="79"/>
      <c r="AO396" s="239"/>
      <c r="AP396" s="78"/>
      <c r="AQ396" s="78"/>
      <c r="AR396" s="78"/>
      <c r="AS396" s="78"/>
      <c r="AT396" s="78"/>
      <c r="AU396" s="78"/>
      <c r="AV396" s="79"/>
      <c r="AW396" s="240"/>
      <c r="AX396" s="78"/>
      <c r="AY396" s="79"/>
      <c r="AZ396" s="241"/>
      <c r="BA396" s="78"/>
      <c r="BB396" s="78"/>
      <c r="BC396" s="78"/>
      <c r="BD396" s="78"/>
      <c r="BE396" s="78"/>
      <c r="BF396" s="78"/>
      <c r="BG396" s="78"/>
      <c r="BH396" s="78"/>
      <c r="BI396" s="78"/>
      <c r="BJ396" s="78"/>
      <c r="BK396" s="78"/>
      <c r="BL396" s="78"/>
      <c r="BM396" s="78"/>
      <c r="BN396" s="78"/>
      <c r="BO396" s="79"/>
    </row>
    <row r="397" spans="1:67" ht="34.5" customHeight="1" x14ac:dyDescent="0.2">
      <c r="A397" s="45">
        <f t="shared" si="0"/>
        <v>386</v>
      </c>
      <c r="B397" s="205"/>
      <c r="C397" s="79"/>
      <c r="D397" s="242"/>
      <c r="E397" s="78"/>
      <c r="F397" s="78"/>
      <c r="G397" s="78"/>
      <c r="H397" s="79"/>
      <c r="I397" s="238"/>
      <c r="J397" s="78"/>
      <c r="K397" s="78"/>
      <c r="L397" s="78"/>
      <c r="M397" s="78"/>
      <c r="N397" s="78"/>
      <c r="O397" s="78"/>
      <c r="P397" s="79"/>
      <c r="Q397" s="239"/>
      <c r="R397" s="78"/>
      <c r="S397" s="78"/>
      <c r="T397" s="78"/>
      <c r="U397" s="78"/>
      <c r="V397" s="78"/>
      <c r="W397" s="78"/>
      <c r="X397" s="79"/>
      <c r="Y397" s="243"/>
      <c r="Z397" s="79"/>
      <c r="AA397" s="239"/>
      <c r="AB397" s="78"/>
      <c r="AC397" s="78"/>
      <c r="AD397" s="79"/>
      <c r="AE397" s="238"/>
      <c r="AF397" s="78"/>
      <c r="AG397" s="79"/>
      <c r="AH397" s="238"/>
      <c r="AI397" s="78"/>
      <c r="AJ397" s="79"/>
      <c r="AK397" s="238"/>
      <c r="AL397" s="78"/>
      <c r="AM397" s="78"/>
      <c r="AN397" s="79"/>
      <c r="AO397" s="239"/>
      <c r="AP397" s="78"/>
      <c r="AQ397" s="78"/>
      <c r="AR397" s="78"/>
      <c r="AS397" s="78"/>
      <c r="AT397" s="78"/>
      <c r="AU397" s="78"/>
      <c r="AV397" s="79"/>
      <c r="AW397" s="240"/>
      <c r="AX397" s="78"/>
      <c r="AY397" s="79"/>
      <c r="AZ397" s="241"/>
      <c r="BA397" s="78"/>
      <c r="BB397" s="78"/>
      <c r="BC397" s="78"/>
      <c r="BD397" s="78"/>
      <c r="BE397" s="78"/>
      <c r="BF397" s="78"/>
      <c r="BG397" s="78"/>
      <c r="BH397" s="78"/>
      <c r="BI397" s="78"/>
      <c r="BJ397" s="78"/>
      <c r="BK397" s="78"/>
      <c r="BL397" s="78"/>
      <c r="BM397" s="78"/>
      <c r="BN397" s="78"/>
      <c r="BO397" s="79"/>
    </row>
    <row r="398" spans="1:67" ht="34.5" customHeight="1" x14ac:dyDescent="0.2">
      <c r="A398" s="45">
        <f t="shared" si="0"/>
        <v>387</v>
      </c>
      <c r="B398" s="205"/>
      <c r="C398" s="79"/>
      <c r="D398" s="242"/>
      <c r="E398" s="78"/>
      <c r="F398" s="78"/>
      <c r="G398" s="78"/>
      <c r="H398" s="79"/>
      <c r="I398" s="238"/>
      <c r="J398" s="78"/>
      <c r="K398" s="78"/>
      <c r="L398" s="78"/>
      <c r="M398" s="78"/>
      <c r="N398" s="78"/>
      <c r="O398" s="78"/>
      <c r="P398" s="79"/>
      <c r="Q398" s="239"/>
      <c r="R398" s="78"/>
      <c r="S398" s="78"/>
      <c r="T398" s="78"/>
      <c r="U398" s="78"/>
      <c r="V398" s="78"/>
      <c r="W398" s="78"/>
      <c r="X398" s="79"/>
      <c r="Y398" s="243"/>
      <c r="Z398" s="79"/>
      <c r="AA398" s="239"/>
      <c r="AB398" s="78"/>
      <c r="AC398" s="78"/>
      <c r="AD398" s="79"/>
      <c r="AE398" s="238"/>
      <c r="AF398" s="78"/>
      <c r="AG398" s="79"/>
      <c r="AH398" s="238"/>
      <c r="AI398" s="78"/>
      <c r="AJ398" s="79"/>
      <c r="AK398" s="238"/>
      <c r="AL398" s="78"/>
      <c r="AM398" s="78"/>
      <c r="AN398" s="79"/>
      <c r="AO398" s="239"/>
      <c r="AP398" s="78"/>
      <c r="AQ398" s="78"/>
      <c r="AR398" s="78"/>
      <c r="AS398" s="78"/>
      <c r="AT398" s="78"/>
      <c r="AU398" s="78"/>
      <c r="AV398" s="79"/>
      <c r="AW398" s="240"/>
      <c r="AX398" s="78"/>
      <c r="AY398" s="79"/>
      <c r="AZ398" s="241"/>
      <c r="BA398" s="78"/>
      <c r="BB398" s="78"/>
      <c r="BC398" s="78"/>
      <c r="BD398" s="78"/>
      <c r="BE398" s="78"/>
      <c r="BF398" s="78"/>
      <c r="BG398" s="78"/>
      <c r="BH398" s="78"/>
      <c r="BI398" s="78"/>
      <c r="BJ398" s="78"/>
      <c r="BK398" s="78"/>
      <c r="BL398" s="78"/>
      <c r="BM398" s="78"/>
      <c r="BN398" s="78"/>
      <c r="BO398" s="79"/>
    </row>
    <row r="399" spans="1:67" ht="34.5" customHeight="1" x14ac:dyDescent="0.2">
      <c r="A399" s="45">
        <f t="shared" si="0"/>
        <v>388</v>
      </c>
      <c r="B399" s="205"/>
      <c r="C399" s="79"/>
      <c r="D399" s="242"/>
      <c r="E399" s="78"/>
      <c r="F399" s="78"/>
      <c r="G399" s="78"/>
      <c r="H399" s="79"/>
      <c r="I399" s="238"/>
      <c r="J399" s="78"/>
      <c r="K399" s="78"/>
      <c r="L399" s="78"/>
      <c r="M399" s="78"/>
      <c r="N399" s="78"/>
      <c r="O399" s="78"/>
      <c r="P399" s="79"/>
      <c r="Q399" s="239"/>
      <c r="R399" s="78"/>
      <c r="S399" s="78"/>
      <c r="T399" s="78"/>
      <c r="U399" s="78"/>
      <c r="V399" s="78"/>
      <c r="W399" s="78"/>
      <c r="X399" s="79"/>
      <c r="Y399" s="243"/>
      <c r="Z399" s="79"/>
      <c r="AA399" s="239"/>
      <c r="AB399" s="78"/>
      <c r="AC399" s="78"/>
      <c r="AD399" s="79"/>
      <c r="AE399" s="238"/>
      <c r="AF399" s="78"/>
      <c r="AG399" s="79"/>
      <c r="AH399" s="238"/>
      <c r="AI399" s="78"/>
      <c r="AJ399" s="79"/>
      <c r="AK399" s="238"/>
      <c r="AL399" s="78"/>
      <c r="AM399" s="78"/>
      <c r="AN399" s="79"/>
      <c r="AO399" s="239"/>
      <c r="AP399" s="78"/>
      <c r="AQ399" s="78"/>
      <c r="AR399" s="78"/>
      <c r="AS399" s="78"/>
      <c r="AT399" s="78"/>
      <c r="AU399" s="78"/>
      <c r="AV399" s="79"/>
      <c r="AW399" s="240"/>
      <c r="AX399" s="78"/>
      <c r="AY399" s="79"/>
      <c r="AZ399" s="241"/>
      <c r="BA399" s="78"/>
      <c r="BB399" s="78"/>
      <c r="BC399" s="78"/>
      <c r="BD399" s="78"/>
      <c r="BE399" s="78"/>
      <c r="BF399" s="78"/>
      <c r="BG399" s="78"/>
      <c r="BH399" s="78"/>
      <c r="BI399" s="78"/>
      <c r="BJ399" s="78"/>
      <c r="BK399" s="78"/>
      <c r="BL399" s="78"/>
      <c r="BM399" s="78"/>
      <c r="BN399" s="78"/>
      <c r="BO399" s="79"/>
    </row>
    <row r="400" spans="1:67" ht="34.5" customHeight="1" x14ac:dyDescent="0.2">
      <c r="A400" s="45">
        <f t="shared" si="0"/>
        <v>389</v>
      </c>
      <c r="B400" s="205"/>
      <c r="C400" s="79"/>
      <c r="D400" s="242"/>
      <c r="E400" s="78"/>
      <c r="F400" s="78"/>
      <c r="G400" s="78"/>
      <c r="H400" s="79"/>
      <c r="I400" s="238"/>
      <c r="J400" s="78"/>
      <c r="K400" s="78"/>
      <c r="L400" s="78"/>
      <c r="M400" s="78"/>
      <c r="N400" s="78"/>
      <c r="O400" s="78"/>
      <c r="P400" s="79"/>
      <c r="Q400" s="239"/>
      <c r="R400" s="78"/>
      <c r="S400" s="78"/>
      <c r="T400" s="78"/>
      <c r="U400" s="78"/>
      <c r="V400" s="78"/>
      <c r="W400" s="78"/>
      <c r="X400" s="79"/>
      <c r="Y400" s="243"/>
      <c r="Z400" s="79"/>
      <c r="AA400" s="239"/>
      <c r="AB400" s="78"/>
      <c r="AC400" s="78"/>
      <c r="AD400" s="79"/>
      <c r="AE400" s="238"/>
      <c r="AF400" s="78"/>
      <c r="AG400" s="79"/>
      <c r="AH400" s="238"/>
      <c r="AI400" s="78"/>
      <c r="AJ400" s="79"/>
      <c r="AK400" s="238"/>
      <c r="AL400" s="78"/>
      <c r="AM400" s="78"/>
      <c r="AN400" s="79"/>
      <c r="AO400" s="239"/>
      <c r="AP400" s="78"/>
      <c r="AQ400" s="78"/>
      <c r="AR400" s="78"/>
      <c r="AS400" s="78"/>
      <c r="AT400" s="78"/>
      <c r="AU400" s="78"/>
      <c r="AV400" s="79"/>
      <c r="AW400" s="240"/>
      <c r="AX400" s="78"/>
      <c r="AY400" s="79"/>
      <c r="AZ400" s="241"/>
      <c r="BA400" s="78"/>
      <c r="BB400" s="78"/>
      <c r="BC400" s="78"/>
      <c r="BD400" s="78"/>
      <c r="BE400" s="78"/>
      <c r="BF400" s="78"/>
      <c r="BG400" s="78"/>
      <c r="BH400" s="78"/>
      <c r="BI400" s="78"/>
      <c r="BJ400" s="78"/>
      <c r="BK400" s="78"/>
      <c r="BL400" s="78"/>
      <c r="BM400" s="78"/>
      <c r="BN400" s="78"/>
      <c r="BO400" s="79"/>
    </row>
    <row r="401" spans="1:67" ht="34.5" customHeight="1" x14ac:dyDescent="0.2">
      <c r="A401" s="45">
        <f t="shared" si="0"/>
        <v>390</v>
      </c>
      <c r="B401" s="205"/>
      <c r="C401" s="79"/>
      <c r="D401" s="242"/>
      <c r="E401" s="78"/>
      <c r="F401" s="78"/>
      <c r="G401" s="78"/>
      <c r="H401" s="79"/>
      <c r="I401" s="238"/>
      <c r="J401" s="78"/>
      <c r="K401" s="78"/>
      <c r="L401" s="78"/>
      <c r="M401" s="78"/>
      <c r="N401" s="78"/>
      <c r="O401" s="78"/>
      <c r="P401" s="79"/>
      <c r="Q401" s="239"/>
      <c r="R401" s="78"/>
      <c r="S401" s="78"/>
      <c r="T401" s="78"/>
      <c r="U401" s="78"/>
      <c r="V401" s="78"/>
      <c r="W401" s="78"/>
      <c r="X401" s="79"/>
      <c r="Y401" s="243"/>
      <c r="Z401" s="79"/>
      <c r="AA401" s="239"/>
      <c r="AB401" s="78"/>
      <c r="AC401" s="78"/>
      <c r="AD401" s="79"/>
      <c r="AE401" s="238"/>
      <c r="AF401" s="78"/>
      <c r="AG401" s="79"/>
      <c r="AH401" s="238"/>
      <c r="AI401" s="78"/>
      <c r="AJ401" s="79"/>
      <c r="AK401" s="238"/>
      <c r="AL401" s="78"/>
      <c r="AM401" s="78"/>
      <c r="AN401" s="79"/>
      <c r="AO401" s="239"/>
      <c r="AP401" s="78"/>
      <c r="AQ401" s="78"/>
      <c r="AR401" s="78"/>
      <c r="AS401" s="78"/>
      <c r="AT401" s="78"/>
      <c r="AU401" s="78"/>
      <c r="AV401" s="79"/>
      <c r="AW401" s="240"/>
      <c r="AX401" s="78"/>
      <c r="AY401" s="79"/>
      <c r="AZ401" s="241"/>
      <c r="BA401" s="78"/>
      <c r="BB401" s="78"/>
      <c r="BC401" s="78"/>
      <c r="BD401" s="78"/>
      <c r="BE401" s="78"/>
      <c r="BF401" s="78"/>
      <c r="BG401" s="78"/>
      <c r="BH401" s="78"/>
      <c r="BI401" s="78"/>
      <c r="BJ401" s="78"/>
      <c r="BK401" s="78"/>
      <c r="BL401" s="78"/>
      <c r="BM401" s="78"/>
      <c r="BN401" s="78"/>
      <c r="BO401" s="79"/>
    </row>
    <row r="402" spans="1:67" ht="34.5" customHeight="1" x14ac:dyDescent="0.2">
      <c r="A402" s="14">
        <f t="shared" si="0"/>
        <v>391</v>
      </c>
      <c r="B402" s="205"/>
      <c r="C402" s="79"/>
      <c r="D402" s="242"/>
      <c r="E402" s="78"/>
      <c r="F402" s="78"/>
      <c r="G402" s="78"/>
      <c r="H402" s="79"/>
      <c r="I402" s="238"/>
      <c r="J402" s="78"/>
      <c r="K402" s="78"/>
      <c r="L402" s="78"/>
      <c r="M402" s="78"/>
      <c r="N402" s="78"/>
      <c r="O402" s="78"/>
      <c r="P402" s="79"/>
      <c r="Q402" s="239"/>
      <c r="R402" s="78"/>
      <c r="S402" s="78"/>
      <c r="T402" s="78"/>
      <c r="U402" s="78"/>
      <c r="V402" s="78"/>
      <c r="W402" s="78"/>
      <c r="X402" s="79"/>
      <c r="Y402" s="243"/>
      <c r="Z402" s="79"/>
      <c r="AA402" s="239"/>
      <c r="AB402" s="78"/>
      <c r="AC402" s="78"/>
      <c r="AD402" s="79"/>
      <c r="AE402" s="238"/>
      <c r="AF402" s="78"/>
      <c r="AG402" s="79"/>
      <c r="AH402" s="238"/>
      <c r="AI402" s="78"/>
      <c r="AJ402" s="79"/>
      <c r="AK402" s="238"/>
      <c r="AL402" s="78"/>
      <c r="AM402" s="78"/>
      <c r="AN402" s="79"/>
      <c r="AO402" s="239"/>
      <c r="AP402" s="78"/>
      <c r="AQ402" s="78"/>
      <c r="AR402" s="78"/>
      <c r="AS402" s="78"/>
      <c r="AT402" s="78"/>
      <c r="AU402" s="78"/>
      <c r="AV402" s="79"/>
      <c r="AW402" s="240"/>
      <c r="AX402" s="78"/>
      <c r="AY402" s="79"/>
      <c r="AZ402" s="241"/>
      <c r="BA402" s="78"/>
      <c r="BB402" s="78"/>
      <c r="BC402" s="78"/>
      <c r="BD402" s="78"/>
      <c r="BE402" s="78"/>
      <c r="BF402" s="78"/>
      <c r="BG402" s="78"/>
      <c r="BH402" s="78"/>
      <c r="BI402" s="78"/>
      <c r="BJ402" s="78"/>
      <c r="BK402" s="78"/>
      <c r="BL402" s="78"/>
      <c r="BM402" s="78"/>
      <c r="BN402" s="78"/>
      <c r="BO402" s="79"/>
    </row>
    <row r="403" spans="1:67" ht="34.5" customHeight="1" x14ac:dyDescent="0.2">
      <c r="A403" s="45">
        <f t="shared" si="0"/>
        <v>392</v>
      </c>
      <c r="B403" s="205"/>
      <c r="C403" s="79"/>
      <c r="D403" s="242"/>
      <c r="E403" s="78"/>
      <c r="F403" s="78"/>
      <c r="G403" s="78"/>
      <c r="H403" s="79"/>
      <c r="I403" s="238"/>
      <c r="J403" s="78"/>
      <c r="K403" s="78"/>
      <c r="L403" s="78"/>
      <c r="M403" s="78"/>
      <c r="N403" s="78"/>
      <c r="O403" s="78"/>
      <c r="P403" s="79"/>
      <c r="Q403" s="239"/>
      <c r="R403" s="78"/>
      <c r="S403" s="78"/>
      <c r="T403" s="78"/>
      <c r="U403" s="78"/>
      <c r="V403" s="78"/>
      <c r="W403" s="78"/>
      <c r="X403" s="79"/>
      <c r="Y403" s="243"/>
      <c r="Z403" s="79"/>
      <c r="AA403" s="239"/>
      <c r="AB403" s="78"/>
      <c r="AC403" s="78"/>
      <c r="AD403" s="79"/>
      <c r="AE403" s="238"/>
      <c r="AF403" s="78"/>
      <c r="AG403" s="79"/>
      <c r="AH403" s="238"/>
      <c r="AI403" s="78"/>
      <c r="AJ403" s="79"/>
      <c r="AK403" s="238"/>
      <c r="AL403" s="78"/>
      <c r="AM403" s="78"/>
      <c r="AN403" s="79"/>
      <c r="AO403" s="239"/>
      <c r="AP403" s="78"/>
      <c r="AQ403" s="78"/>
      <c r="AR403" s="78"/>
      <c r="AS403" s="78"/>
      <c r="AT403" s="78"/>
      <c r="AU403" s="78"/>
      <c r="AV403" s="79"/>
      <c r="AW403" s="240"/>
      <c r="AX403" s="78"/>
      <c r="AY403" s="79"/>
      <c r="AZ403" s="241"/>
      <c r="BA403" s="78"/>
      <c r="BB403" s="78"/>
      <c r="BC403" s="78"/>
      <c r="BD403" s="78"/>
      <c r="BE403" s="78"/>
      <c r="BF403" s="78"/>
      <c r="BG403" s="78"/>
      <c r="BH403" s="78"/>
      <c r="BI403" s="78"/>
      <c r="BJ403" s="78"/>
      <c r="BK403" s="78"/>
      <c r="BL403" s="78"/>
      <c r="BM403" s="78"/>
      <c r="BN403" s="78"/>
      <c r="BO403" s="79"/>
    </row>
    <row r="404" spans="1:67" ht="34.5" customHeight="1" x14ac:dyDescent="0.2">
      <c r="A404" s="45">
        <f t="shared" si="0"/>
        <v>393</v>
      </c>
      <c r="B404" s="205"/>
      <c r="C404" s="79"/>
      <c r="D404" s="242"/>
      <c r="E404" s="78"/>
      <c r="F404" s="78"/>
      <c r="G404" s="78"/>
      <c r="H404" s="79"/>
      <c r="I404" s="238"/>
      <c r="J404" s="78"/>
      <c r="K404" s="78"/>
      <c r="L404" s="78"/>
      <c r="M404" s="78"/>
      <c r="N404" s="78"/>
      <c r="O404" s="78"/>
      <c r="P404" s="79"/>
      <c r="Q404" s="239"/>
      <c r="R404" s="78"/>
      <c r="S404" s="78"/>
      <c r="T404" s="78"/>
      <c r="U404" s="78"/>
      <c r="V404" s="78"/>
      <c r="W404" s="78"/>
      <c r="X404" s="79"/>
      <c r="Y404" s="243"/>
      <c r="Z404" s="79"/>
      <c r="AA404" s="239"/>
      <c r="AB404" s="78"/>
      <c r="AC404" s="78"/>
      <c r="AD404" s="79"/>
      <c r="AE404" s="238"/>
      <c r="AF404" s="78"/>
      <c r="AG404" s="79"/>
      <c r="AH404" s="238"/>
      <c r="AI404" s="78"/>
      <c r="AJ404" s="79"/>
      <c r="AK404" s="238"/>
      <c r="AL404" s="78"/>
      <c r="AM404" s="78"/>
      <c r="AN404" s="79"/>
      <c r="AO404" s="239"/>
      <c r="AP404" s="78"/>
      <c r="AQ404" s="78"/>
      <c r="AR404" s="78"/>
      <c r="AS404" s="78"/>
      <c r="AT404" s="78"/>
      <c r="AU404" s="78"/>
      <c r="AV404" s="79"/>
      <c r="AW404" s="240"/>
      <c r="AX404" s="78"/>
      <c r="AY404" s="79"/>
      <c r="AZ404" s="241"/>
      <c r="BA404" s="78"/>
      <c r="BB404" s="78"/>
      <c r="BC404" s="78"/>
      <c r="BD404" s="78"/>
      <c r="BE404" s="78"/>
      <c r="BF404" s="78"/>
      <c r="BG404" s="78"/>
      <c r="BH404" s="78"/>
      <c r="BI404" s="78"/>
      <c r="BJ404" s="78"/>
      <c r="BK404" s="78"/>
      <c r="BL404" s="78"/>
      <c r="BM404" s="78"/>
      <c r="BN404" s="78"/>
      <c r="BO404" s="79"/>
    </row>
    <row r="405" spans="1:67" ht="34.5" customHeight="1" x14ac:dyDescent="0.2">
      <c r="A405" s="45">
        <f t="shared" si="0"/>
        <v>394</v>
      </c>
      <c r="B405" s="205"/>
      <c r="C405" s="79"/>
      <c r="D405" s="242"/>
      <c r="E405" s="78"/>
      <c r="F405" s="78"/>
      <c r="G405" s="78"/>
      <c r="H405" s="79"/>
      <c r="I405" s="238"/>
      <c r="J405" s="78"/>
      <c r="K405" s="78"/>
      <c r="L405" s="78"/>
      <c r="M405" s="78"/>
      <c r="N405" s="78"/>
      <c r="O405" s="78"/>
      <c r="P405" s="79"/>
      <c r="Q405" s="239"/>
      <c r="R405" s="78"/>
      <c r="S405" s="78"/>
      <c r="T405" s="78"/>
      <c r="U405" s="78"/>
      <c r="V405" s="78"/>
      <c r="W405" s="78"/>
      <c r="X405" s="79"/>
      <c r="Y405" s="243"/>
      <c r="Z405" s="79"/>
      <c r="AA405" s="239"/>
      <c r="AB405" s="78"/>
      <c r="AC405" s="78"/>
      <c r="AD405" s="79"/>
      <c r="AE405" s="238"/>
      <c r="AF405" s="78"/>
      <c r="AG405" s="79"/>
      <c r="AH405" s="238"/>
      <c r="AI405" s="78"/>
      <c r="AJ405" s="79"/>
      <c r="AK405" s="238"/>
      <c r="AL405" s="78"/>
      <c r="AM405" s="78"/>
      <c r="AN405" s="79"/>
      <c r="AO405" s="239"/>
      <c r="AP405" s="78"/>
      <c r="AQ405" s="78"/>
      <c r="AR405" s="78"/>
      <c r="AS405" s="78"/>
      <c r="AT405" s="78"/>
      <c r="AU405" s="78"/>
      <c r="AV405" s="79"/>
      <c r="AW405" s="240"/>
      <c r="AX405" s="78"/>
      <c r="AY405" s="79"/>
      <c r="AZ405" s="241"/>
      <c r="BA405" s="78"/>
      <c r="BB405" s="78"/>
      <c r="BC405" s="78"/>
      <c r="BD405" s="78"/>
      <c r="BE405" s="78"/>
      <c r="BF405" s="78"/>
      <c r="BG405" s="78"/>
      <c r="BH405" s="78"/>
      <c r="BI405" s="78"/>
      <c r="BJ405" s="78"/>
      <c r="BK405" s="78"/>
      <c r="BL405" s="78"/>
      <c r="BM405" s="78"/>
      <c r="BN405" s="78"/>
      <c r="BO405" s="79"/>
    </row>
    <row r="406" spans="1:67" ht="34.5" customHeight="1" x14ac:dyDescent="0.2">
      <c r="A406" s="45">
        <f t="shared" si="0"/>
        <v>395</v>
      </c>
      <c r="B406" s="205"/>
      <c r="C406" s="79"/>
      <c r="D406" s="242"/>
      <c r="E406" s="78"/>
      <c r="F406" s="78"/>
      <c r="G406" s="78"/>
      <c r="H406" s="79"/>
      <c r="I406" s="238"/>
      <c r="J406" s="78"/>
      <c r="K406" s="78"/>
      <c r="L406" s="78"/>
      <c r="M406" s="78"/>
      <c r="N406" s="78"/>
      <c r="O406" s="78"/>
      <c r="P406" s="79"/>
      <c r="Q406" s="239"/>
      <c r="R406" s="78"/>
      <c r="S406" s="78"/>
      <c r="T406" s="78"/>
      <c r="U406" s="78"/>
      <c r="V406" s="78"/>
      <c r="W406" s="78"/>
      <c r="X406" s="79"/>
      <c r="Y406" s="243"/>
      <c r="Z406" s="79"/>
      <c r="AA406" s="239"/>
      <c r="AB406" s="78"/>
      <c r="AC406" s="78"/>
      <c r="AD406" s="79"/>
      <c r="AE406" s="238"/>
      <c r="AF406" s="78"/>
      <c r="AG406" s="79"/>
      <c r="AH406" s="238"/>
      <c r="AI406" s="78"/>
      <c r="AJ406" s="79"/>
      <c r="AK406" s="238"/>
      <c r="AL406" s="78"/>
      <c r="AM406" s="78"/>
      <c r="AN406" s="79"/>
      <c r="AO406" s="239"/>
      <c r="AP406" s="78"/>
      <c r="AQ406" s="78"/>
      <c r="AR406" s="78"/>
      <c r="AS406" s="78"/>
      <c r="AT406" s="78"/>
      <c r="AU406" s="78"/>
      <c r="AV406" s="79"/>
      <c r="AW406" s="240"/>
      <c r="AX406" s="78"/>
      <c r="AY406" s="79"/>
      <c r="AZ406" s="241"/>
      <c r="BA406" s="78"/>
      <c r="BB406" s="78"/>
      <c r="BC406" s="78"/>
      <c r="BD406" s="78"/>
      <c r="BE406" s="78"/>
      <c r="BF406" s="78"/>
      <c r="BG406" s="78"/>
      <c r="BH406" s="78"/>
      <c r="BI406" s="78"/>
      <c r="BJ406" s="78"/>
      <c r="BK406" s="78"/>
      <c r="BL406" s="78"/>
      <c r="BM406" s="78"/>
      <c r="BN406" s="78"/>
      <c r="BO406" s="79"/>
    </row>
    <row r="407" spans="1:67" ht="34.5" customHeight="1" x14ac:dyDescent="0.2">
      <c r="A407" s="45">
        <f t="shared" si="0"/>
        <v>396</v>
      </c>
      <c r="B407" s="205"/>
      <c r="C407" s="79"/>
      <c r="D407" s="242"/>
      <c r="E407" s="78"/>
      <c r="F407" s="78"/>
      <c r="G407" s="78"/>
      <c r="H407" s="79"/>
      <c r="I407" s="238"/>
      <c r="J407" s="78"/>
      <c r="K407" s="78"/>
      <c r="L407" s="78"/>
      <c r="M407" s="78"/>
      <c r="N407" s="78"/>
      <c r="O407" s="78"/>
      <c r="P407" s="79"/>
      <c r="Q407" s="239"/>
      <c r="R407" s="78"/>
      <c r="S407" s="78"/>
      <c r="T407" s="78"/>
      <c r="U407" s="78"/>
      <c r="V407" s="78"/>
      <c r="W407" s="78"/>
      <c r="X407" s="79"/>
      <c r="Y407" s="243"/>
      <c r="Z407" s="79"/>
      <c r="AA407" s="239"/>
      <c r="AB407" s="78"/>
      <c r="AC407" s="78"/>
      <c r="AD407" s="79"/>
      <c r="AE407" s="238"/>
      <c r="AF407" s="78"/>
      <c r="AG407" s="79"/>
      <c r="AH407" s="238"/>
      <c r="AI407" s="78"/>
      <c r="AJ407" s="79"/>
      <c r="AK407" s="238"/>
      <c r="AL407" s="78"/>
      <c r="AM407" s="78"/>
      <c r="AN407" s="79"/>
      <c r="AO407" s="239"/>
      <c r="AP407" s="78"/>
      <c r="AQ407" s="78"/>
      <c r="AR407" s="78"/>
      <c r="AS407" s="78"/>
      <c r="AT407" s="78"/>
      <c r="AU407" s="78"/>
      <c r="AV407" s="79"/>
      <c r="AW407" s="240"/>
      <c r="AX407" s="78"/>
      <c r="AY407" s="79"/>
      <c r="AZ407" s="241"/>
      <c r="BA407" s="78"/>
      <c r="BB407" s="78"/>
      <c r="BC407" s="78"/>
      <c r="BD407" s="78"/>
      <c r="BE407" s="78"/>
      <c r="BF407" s="78"/>
      <c r="BG407" s="78"/>
      <c r="BH407" s="78"/>
      <c r="BI407" s="78"/>
      <c r="BJ407" s="78"/>
      <c r="BK407" s="78"/>
      <c r="BL407" s="78"/>
      <c r="BM407" s="78"/>
      <c r="BN407" s="78"/>
      <c r="BO407" s="79"/>
    </row>
    <row r="408" spans="1:67" ht="34.5" customHeight="1" x14ac:dyDescent="0.2">
      <c r="A408" s="45">
        <f t="shared" si="0"/>
        <v>397</v>
      </c>
      <c r="B408" s="205"/>
      <c r="C408" s="79"/>
      <c r="D408" s="242"/>
      <c r="E408" s="78"/>
      <c r="F408" s="78"/>
      <c r="G408" s="78"/>
      <c r="H408" s="79"/>
      <c r="I408" s="238"/>
      <c r="J408" s="78"/>
      <c r="K408" s="78"/>
      <c r="L408" s="78"/>
      <c r="M408" s="78"/>
      <c r="N408" s="78"/>
      <c r="O408" s="78"/>
      <c r="P408" s="79"/>
      <c r="Q408" s="239"/>
      <c r="R408" s="78"/>
      <c r="S408" s="78"/>
      <c r="T408" s="78"/>
      <c r="U408" s="78"/>
      <c r="V408" s="78"/>
      <c r="W408" s="78"/>
      <c r="X408" s="79"/>
      <c r="Y408" s="243"/>
      <c r="Z408" s="79"/>
      <c r="AA408" s="239"/>
      <c r="AB408" s="78"/>
      <c r="AC408" s="78"/>
      <c r="AD408" s="79"/>
      <c r="AE408" s="238"/>
      <c r="AF408" s="78"/>
      <c r="AG408" s="79"/>
      <c r="AH408" s="238"/>
      <c r="AI408" s="78"/>
      <c r="AJ408" s="79"/>
      <c r="AK408" s="238"/>
      <c r="AL408" s="78"/>
      <c r="AM408" s="78"/>
      <c r="AN408" s="79"/>
      <c r="AO408" s="239"/>
      <c r="AP408" s="78"/>
      <c r="AQ408" s="78"/>
      <c r="AR408" s="78"/>
      <c r="AS408" s="78"/>
      <c r="AT408" s="78"/>
      <c r="AU408" s="78"/>
      <c r="AV408" s="79"/>
      <c r="AW408" s="240"/>
      <c r="AX408" s="78"/>
      <c r="AY408" s="79"/>
      <c r="AZ408" s="241"/>
      <c r="BA408" s="78"/>
      <c r="BB408" s="78"/>
      <c r="BC408" s="78"/>
      <c r="BD408" s="78"/>
      <c r="BE408" s="78"/>
      <c r="BF408" s="78"/>
      <c r="BG408" s="78"/>
      <c r="BH408" s="78"/>
      <c r="BI408" s="78"/>
      <c r="BJ408" s="78"/>
      <c r="BK408" s="78"/>
      <c r="BL408" s="78"/>
      <c r="BM408" s="78"/>
      <c r="BN408" s="78"/>
      <c r="BO408" s="79"/>
    </row>
    <row r="409" spans="1:67" ht="34.5" customHeight="1" x14ac:dyDescent="0.2">
      <c r="A409" s="45">
        <f t="shared" si="0"/>
        <v>398</v>
      </c>
      <c r="B409" s="205"/>
      <c r="C409" s="79"/>
      <c r="D409" s="242"/>
      <c r="E409" s="78"/>
      <c r="F409" s="78"/>
      <c r="G409" s="78"/>
      <c r="H409" s="79"/>
      <c r="I409" s="238"/>
      <c r="J409" s="78"/>
      <c r="K409" s="78"/>
      <c r="L409" s="78"/>
      <c r="M409" s="78"/>
      <c r="N409" s="78"/>
      <c r="O409" s="78"/>
      <c r="P409" s="79"/>
      <c r="Q409" s="239"/>
      <c r="R409" s="78"/>
      <c r="S409" s="78"/>
      <c r="T409" s="78"/>
      <c r="U409" s="78"/>
      <c r="V409" s="78"/>
      <c r="W409" s="78"/>
      <c r="X409" s="79"/>
      <c r="Y409" s="243"/>
      <c r="Z409" s="79"/>
      <c r="AA409" s="239"/>
      <c r="AB409" s="78"/>
      <c r="AC409" s="78"/>
      <c r="AD409" s="79"/>
      <c r="AE409" s="238"/>
      <c r="AF409" s="78"/>
      <c r="AG409" s="79"/>
      <c r="AH409" s="238"/>
      <c r="AI409" s="78"/>
      <c r="AJ409" s="79"/>
      <c r="AK409" s="238"/>
      <c r="AL409" s="78"/>
      <c r="AM409" s="78"/>
      <c r="AN409" s="79"/>
      <c r="AO409" s="239"/>
      <c r="AP409" s="78"/>
      <c r="AQ409" s="78"/>
      <c r="AR409" s="78"/>
      <c r="AS409" s="78"/>
      <c r="AT409" s="78"/>
      <c r="AU409" s="78"/>
      <c r="AV409" s="79"/>
      <c r="AW409" s="240"/>
      <c r="AX409" s="78"/>
      <c r="AY409" s="79"/>
      <c r="AZ409" s="241"/>
      <c r="BA409" s="78"/>
      <c r="BB409" s="78"/>
      <c r="BC409" s="78"/>
      <c r="BD409" s="78"/>
      <c r="BE409" s="78"/>
      <c r="BF409" s="78"/>
      <c r="BG409" s="78"/>
      <c r="BH409" s="78"/>
      <c r="BI409" s="78"/>
      <c r="BJ409" s="78"/>
      <c r="BK409" s="78"/>
      <c r="BL409" s="78"/>
      <c r="BM409" s="78"/>
      <c r="BN409" s="78"/>
      <c r="BO409" s="79"/>
    </row>
    <row r="410" spans="1:67" ht="34.5" customHeight="1" x14ac:dyDescent="0.2">
      <c r="A410" s="45">
        <f t="shared" si="0"/>
        <v>399</v>
      </c>
      <c r="B410" s="205"/>
      <c r="C410" s="79"/>
      <c r="D410" s="242"/>
      <c r="E410" s="78"/>
      <c r="F410" s="78"/>
      <c r="G410" s="78"/>
      <c r="H410" s="79"/>
      <c r="I410" s="238"/>
      <c r="J410" s="78"/>
      <c r="K410" s="78"/>
      <c r="L410" s="78"/>
      <c r="M410" s="78"/>
      <c r="N410" s="78"/>
      <c r="O410" s="78"/>
      <c r="P410" s="79"/>
      <c r="Q410" s="239"/>
      <c r="R410" s="78"/>
      <c r="S410" s="78"/>
      <c r="T410" s="78"/>
      <c r="U410" s="78"/>
      <c r="V410" s="78"/>
      <c r="W410" s="78"/>
      <c r="X410" s="79"/>
      <c r="Y410" s="243"/>
      <c r="Z410" s="79"/>
      <c r="AA410" s="239"/>
      <c r="AB410" s="78"/>
      <c r="AC410" s="78"/>
      <c r="AD410" s="79"/>
      <c r="AE410" s="238"/>
      <c r="AF410" s="78"/>
      <c r="AG410" s="79"/>
      <c r="AH410" s="238"/>
      <c r="AI410" s="78"/>
      <c r="AJ410" s="79"/>
      <c r="AK410" s="238"/>
      <c r="AL410" s="78"/>
      <c r="AM410" s="78"/>
      <c r="AN410" s="79"/>
      <c r="AO410" s="239"/>
      <c r="AP410" s="78"/>
      <c r="AQ410" s="78"/>
      <c r="AR410" s="78"/>
      <c r="AS410" s="78"/>
      <c r="AT410" s="78"/>
      <c r="AU410" s="78"/>
      <c r="AV410" s="79"/>
      <c r="AW410" s="240"/>
      <c r="AX410" s="78"/>
      <c r="AY410" s="79"/>
      <c r="AZ410" s="241"/>
      <c r="BA410" s="78"/>
      <c r="BB410" s="78"/>
      <c r="BC410" s="78"/>
      <c r="BD410" s="78"/>
      <c r="BE410" s="78"/>
      <c r="BF410" s="78"/>
      <c r="BG410" s="78"/>
      <c r="BH410" s="78"/>
      <c r="BI410" s="78"/>
      <c r="BJ410" s="78"/>
      <c r="BK410" s="78"/>
      <c r="BL410" s="78"/>
      <c r="BM410" s="78"/>
      <c r="BN410" s="78"/>
      <c r="BO410" s="79"/>
    </row>
    <row r="411" spans="1:67" ht="34.5" customHeight="1" x14ac:dyDescent="0.2">
      <c r="A411" s="45">
        <f t="shared" si="0"/>
        <v>400</v>
      </c>
      <c r="B411" s="205"/>
      <c r="C411" s="79"/>
      <c r="D411" s="242"/>
      <c r="E411" s="78"/>
      <c r="F411" s="78"/>
      <c r="G411" s="78"/>
      <c r="H411" s="79"/>
      <c r="I411" s="238"/>
      <c r="J411" s="78"/>
      <c r="K411" s="78"/>
      <c r="L411" s="78"/>
      <c r="M411" s="78"/>
      <c r="N411" s="78"/>
      <c r="O411" s="78"/>
      <c r="P411" s="79"/>
      <c r="Q411" s="239"/>
      <c r="R411" s="78"/>
      <c r="S411" s="78"/>
      <c r="T411" s="78"/>
      <c r="U411" s="78"/>
      <c r="V411" s="78"/>
      <c r="W411" s="78"/>
      <c r="X411" s="79"/>
      <c r="Y411" s="243"/>
      <c r="Z411" s="79"/>
      <c r="AA411" s="239"/>
      <c r="AB411" s="78"/>
      <c r="AC411" s="78"/>
      <c r="AD411" s="79"/>
      <c r="AE411" s="238"/>
      <c r="AF411" s="78"/>
      <c r="AG411" s="79"/>
      <c r="AH411" s="238"/>
      <c r="AI411" s="78"/>
      <c r="AJ411" s="79"/>
      <c r="AK411" s="238"/>
      <c r="AL411" s="78"/>
      <c r="AM411" s="78"/>
      <c r="AN411" s="79"/>
      <c r="AO411" s="239"/>
      <c r="AP411" s="78"/>
      <c r="AQ411" s="78"/>
      <c r="AR411" s="78"/>
      <c r="AS411" s="78"/>
      <c r="AT411" s="78"/>
      <c r="AU411" s="78"/>
      <c r="AV411" s="79"/>
      <c r="AW411" s="240"/>
      <c r="AX411" s="78"/>
      <c r="AY411" s="79"/>
      <c r="AZ411" s="241"/>
      <c r="BA411" s="78"/>
      <c r="BB411" s="78"/>
      <c r="BC411" s="78"/>
      <c r="BD411" s="78"/>
      <c r="BE411" s="78"/>
      <c r="BF411" s="78"/>
      <c r="BG411" s="78"/>
      <c r="BH411" s="78"/>
      <c r="BI411" s="78"/>
      <c r="BJ411" s="78"/>
      <c r="BK411" s="78"/>
      <c r="BL411" s="78"/>
      <c r="BM411" s="78"/>
      <c r="BN411" s="78"/>
      <c r="BO411" s="79"/>
    </row>
    <row r="412" spans="1:67" ht="34.5" customHeight="1" x14ac:dyDescent="0.2">
      <c r="A412" s="14">
        <f t="shared" si="0"/>
        <v>401</v>
      </c>
      <c r="B412" s="205"/>
      <c r="C412" s="79"/>
      <c r="D412" s="242"/>
      <c r="E412" s="78"/>
      <c r="F412" s="78"/>
      <c r="G412" s="78"/>
      <c r="H412" s="79"/>
      <c r="I412" s="238"/>
      <c r="J412" s="78"/>
      <c r="K412" s="78"/>
      <c r="L412" s="78"/>
      <c r="M412" s="78"/>
      <c r="N412" s="78"/>
      <c r="O412" s="78"/>
      <c r="P412" s="79"/>
      <c r="Q412" s="239"/>
      <c r="R412" s="78"/>
      <c r="S412" s="78"/>
      <c r="T412" s="78"/>
      <c r="U412" s="78"/>
      <c r="V412" s="78"/>
      <c r="W412" s="78"/>
      <c r="X412" s="79"/>
      <c r="Y412" s="243"/>
      <c r="Z412" s="79"/>
      <c r="AA412" s="239"/>
      <c r="AB412" s="78"/>
      <c r="AC412" s="78"/>
      <c r="AD412" s="79"/>
      <c r="AE412" s="238"/>
      <c r="AF412" s="78"/>
      <c r="AG412" s="79"/>
      <c r="AH412" s="238"/>
      <c r="AI412" s="78"/>
      <c r="AJ412" s="79"/>
      <c r="AK412" s="238"/>
      <c r="AL412" s="78"/>
      <c r="AM412" s="78"/>
      <c r="AN412" s="79"/>
      <c r="AO412" s="239"/>
      <c r="AP412" s="78"/>
      <c r="AQ412" s="78"/>
      <c r="AR412" s="78"/>
      <c r="AS412" s="78"/>
      <c r="AT412" s="78"/>
      <c r="AU412" s="78"/>
      <c r="AV412" s="79"/>
      <c r="AW412" s="240"/>
      <c r="AX412" s="78"/>
      <c r="AY412" s="79"/>
      <c r="AZ412" s="241"/>
      <c r="BA412" s="78"/>
      <c r="BB412" s="78"/>
      <c r="BC412" s="78"/>
      <c r="BD412" s="78"/>
      <c r="BE412" s="78"/>
      <c r="BF412" s="78"/>
      <c r="BG412" s="78"/>
      <c r="BH412" s="78"/>
      <c r="BI412" s="78"/>
      <c r="BJ412" s="78"/>
      <c r="BK412" s="78"/>
      <c r="BL412" s="78"/>
      <c r="BM412" s="78"/>
      <c r="BN412" s="78"/>
      <c r="BO412" s="79"/>
    </row>
    <row r="413" spans="1:67" ht="34.5" customHeight="1" x14ac:dyDescent="0.2">
      <c r="A413" s="45">
        <f t="shared" si="0"/>
        <v>402</v>
      </c>
      <c r="B413" s="205"/>
      <c r="C413" s="79"/>
      <c r="D413" s="242"/>
      <c r="E413" s="78"/>
      <c r="F413" s="78"/>
      <c r="G413" s="78"/>
      <c r="H413" s="79"/>
      <c r="I413" s="238"/>
      <c r="J413" s="78"/>
      <c r="K413" s="78"/>
      <c r="L413" s="78"/>
      <c r="M413" s="78"/>
      <c r="N413" s="78"/>
      <c r="O413" s="78"/>
      <c r="P413" s="79"/>
      <c r="Q413" s="239"/>
      <c r="R413" s="78"/>
      <c r="S413" s="78"/>
      <c r="T413" s="78"/>
      <c r="U413" s="78"/>
      <c r="V413" s="78"/>
      <c r="W413" s="78"/>
      <c r="X413" s="79"/>
      <c r="Y413" s="243"/>
      <c r="Z413" s="79"/>
      <c r="AA413" s="239"/>
      <c r="AB413" s="78"/>
      <c r="AC413" s="78"/>
      <c r="AD413" s="79"/>
      <c r="AE413" s="238"/>
      <c r="AF413" s="78"/>
      <c r="AG413" s="79"/>
      <c r="AH413" s="238"/>
      <c r="AI413" s="78"/>
      <c r="AJ413" s="79"/>
      <c r="AK413" s="238"/>
      <c r="AL413" s="78"/>
      <c r="AM413" s="78"/>
      <c r="AN413" s="79"/>
      <c r="AO413" s="239"/>
      <c r="AP413" s="78"/>
      <c r="AQ413" s="78"/>
      <c r="AR413" s="78"/>
      <c r="AS413" s="78"/>
      <c r="AT413" s="78"/>
      <c r="AU413" s="78"/>
      <c r="AV413" s="79"/>
      <c r="AW413" s="240"/>
      <c r="AX413" s="78"/>
      <c r="AY413" s="79"/>
      <c r="AZ413" s="241"/>
      <c r="BA413" s="78"/>
      <c r="BB413" s="78"/>
      <c r="BC413" s="78"/>
      <c r="BD413" s="78"/>
      <c r="BE413" s="78"/>
      <c r="BF413" s="78"/>
      <c r="BG413" s="78"/>
      <c r="BH413" s="78"/>
      <c r="BI413" s="78"/>
      <c r="BJ413" s="78"/>
      <c r="BK413" s="78"/>
      <c r="BL413" s="78"/>
      <c r="BM413" s="78"/>
      <c r="BN413" s="78"/>
      <c r="BO413" s="79"/>
    </row>
    <row r="414" spans="1:67" ht="34.5" customHeight="1" x14ac:dyDescent="0.2">
      <c r="A414" s="45">
        <f t="shared" si="0"/>
        <v>403</v>
      </c>
      <c r="B414" s="205"/>
      <c r="C414" s="79"/>
      <c r="D414" s="242"/>
      <c r="E414" s="78"/>
      <c r="F414" s="78"/>
      <c r="G414" s="78"/>
      <c r="H414" s="79"/>
      <c r="I414" s="238"/>
      <c r="J414" s="78"/>
      <c r="K414" s="78"/>
      <c r="L414" s="78"/>
      <c r="M414" s="78"/>
      <c r="N414" s="78"/>
      <c r="O414" s="78"/>
      <c r="P414" s="79"/>
      <c r="Q414" s="239"/>
      <c r="R414" s="78"/>
      <c r="S414" s="78"/>
      <c r="T414" s="78"/>
      <c r="U414" s="78"/>
      <c r="V414" s="78"/>
      <c r="W414" s="78"/>
      <c r="X414" s="79"/>
      <c r="Y414" s="243"/>
      <c r="Z414" s="79"/>
      <c r="AA414" s="239"/>
      <c r="AB414" s="78"/>
      <c r="AC414" s="78"/>
      <c r="AD414" s="79"/>
      <c r="AE414" s="238"/>
      <c r="AF414" s="78"/>
      <c r="AG414" s="79"/>
      <c r="AH414" s="238"/>
      <c r="AI414" s="78"/>
      <c r="AJ414" s="79"/>
      <c r="AK414" s="238"/>
      <c r="AL414" s="78"/>
      <c r="AM414" s="78"/>
      <c r="AN414" s="79"/>
      <c r="AO414" s="239"/>
      <c r="AP414" s="78"/>
      <c r="AQ414" s="78"/>
      <c r="AR414" s="78"/>
      <c r="AS414" s="78"/>
      <c r="AT414" s="78"/>
      <c r="AU414" s="78"/>
      <c r="AV414" s="79"/>
      <c r="AW414" s="240"/>
      <c r="AX414" s="78"/>
      <c r="AY414" s="79"/>
      <c r="AZ414" s="241"/>
      <c r="BA414" s="78"/>
      <c r="BB414" s="78"/>
      <c r="BC414" s="78"/>
      <c r="BD414" s="78"/>
      <c r="BE414" s="78"/>
      <c r="BF414" s="78"/>
      <c r="BG414" s="78"/>
      <c r="BH414" s="78"/>
      <c r="BI414" s="78"/>
      <c r="BJ414" s="78"/>
      <c r="BK414" s="78"/>
      <c r="BL414" s="78"/>
      <c r="BM414" s="78"/>
      <c r="BN414" s="78"/>
      <c r="BO414" s="79"/>
    </row>
    <row r="415" spans="1:67" ht="34.5" customHeight="1" x14ac:dyDescent="0.2">
      <c r="A415" s="45">
        <f t="shared" si="0"/>
        <v>404</v>
      </c>
      <c r="B415" s="205"/>
      <c r="C415" s="79"/>
      <c r="D415" s="242"/>
      <c r="E415" s="78"/>
      <c r="F415" s="78"/>
      <c r="G415" s="78"/>
      <c r="H415" s="79"/>
      <c r="I415" s="238"/>
      <c r="J415" s="78"/>
      <c r="K415" s="78"/>
      <c r="L415" s="78"/>
      <c r="M415" s="78"/>
      <c r="N415" s="78"/>
      <c r="O415" s="78"/>
      <c r="P415" s="79"/>
      <c r="Q415" s="239"/>
      <c r="R415" s="78"/>
      <c r="S415" s="78"/>
      <c r="T415" s="78"/>
      <c r="U415" s="78"/>
      <c r="V415" s="78"/>
      <c r="W415" s="78"/>
      <c r="X415" s="79"/>
      <c r="Y415" s="243"/>
      <c r="Z415" s="79"/>
      <c r="AA415" s="239"/>
      <c r="AB415" s="78"/>
      <c r="AC415" s="78"/>
      <c r="AD415" s="79"/>
      <c r="AE415" s="238"/>
      <c r="AF415" s="78"/>
      <c r="AG415" s="79"/>
      <c r="AH415" s="238"/>
      <c r="AI415" s="78"/>
      <c r="AJ415" s="79"/>
      <c r="AK415" s="238"/>
      <c r="AL415" s="78"/>
      <c r="AM415" s="78"/>
      <c r="AN415" s="79"/>
      <c r="AO415" s="239"/>
      <c r="AP415" s="78"/>
      <c r="AQ415" s="78"/>
      <c r="AR415" s="78"/>
      <c r="AS415" s="78"/>
      <c r="AT415" s="78"/>
      <c r="AU415" s="78"/>
      <c r="AV415" s="79"/>
      <c r="AW415" s="240"/>
      <c r="AX415" s="78"/>
      <c r="AY415" s="79"/>
      <c r="AZ415" s="241"/>
      <c r="BA415" s="78"/>
      <c r="BB415" s="78"/>
      <c r="BC415" s="78"/>
      <c r="BD415" s="78"/>
      <c r="BE415" s="78"/>
      <c r="BF415" s="78"/>
      <c r="BG415" s="78"/>
      <c r="BH415" s="78"/>
      <c r="BI415" s="78"/>
      <c r="BJ415" s="78"/>
      <c r="BK415" s="78"/>
      <c r="BL415" s="78"/>
      <c r="BM415" s="78"/>
      <c r="BN415" s="78"/>
      <c r="BO415" s="79"/>
    </row>
    <row r="416" spans="1:67" ht="34.5" customHeight="1" x14ac:dyDescent="0.2">
      <c r="A416" s="45">
        <f t="shared" si="0"/>
        <v>405</v>
      </c>
      <c r="B416" s="205"/>
      <c r="C416" s="79"/>
      <c r="D416" s="242"/>
      <c r="E416" s="78"/>
      <c r="F416" s="78"/>
      <c r="G416" s="78"/>
      <c r="H416" s="79"/>
      <c r="I416" s="238"/>
      <c r="J416" s="78"/>
      <c r="K416" s="78"/>
      <c r="L416" s="78"/>
      <c r="M416" s="78"/>
      <c r="N416" s="78"/>
      <c r="O416" s="78"/>
      <c r="P416" s="79"/>
      <c r="Q416" s="239"/>
      <c r="R416" s="78"/>
      <c r="S416" s="78"/>
      <c r="T416" s="78"/>
      <c r="U416" s="78"/>
      <c r="V416" s="78"/>
      <c r="W416" s="78"/>
      <c r="X416" s="79"/>
      <c r="Y416" s="243"/>
      <c r="Z416" s="79"/>
      <c r="AA416" s="239"/>
      <c r="AB416" s="78"/>
      <c r="AC416" s="78"/>
      <c r="AD416" s="79"/>
      <c r="AE416" s="238"/>
      <c r="AF416" s="78"/>
      <c r="AG416" s="79"/>
      <c r="AH416" s="238"/>
      <c r="AI416" s="78"/>
      <c r="AJ416" s="79"/>
      <c r="AK416" s="238"/>
      <c r="AL416" s="78"/>
      <c r="AM416" s="78"/>
      <c r="AN416" s="79"/>
      <c r="AO416" s="239"/>
      <c r="AP416" s="78"/>
      <c r="AQ416" s="78"/>
      <c r="AR416" s="78"/>
      <c r="AS416" s="78"/>
      <c r="AT416" s="78"/>
      <c r="AU416" s="78"/>
      <c r="AV416" s="79"/>
      <c r="AW416" s="240"/>
      <c r="AX416" s="78"/>
      <c r="AY416" s="79"/>
      <c r="AZ416" s="241"/>
      <c r="BA416" s="78"/>
      <c r="BB416" s="78"/>
      <c r="BC416" s="78"/>
      <c r="BD416" s="78"/>
      <c r="BE416" s="78"/>
      <c r="BF416" s="78"/>
      <c r="BG416" s="78"/>
      <c r="BH416" s="78"/>
      <c r="BI416" s="78"/>
      <c r="BJ416" s="78"/>
      <c r="BK416" s="78"/>
      <c r="BL416" s="78"/>
      <c r="BM416" s="78"/>
      <c r="BN416" s="78"/>
      <c r="BO416" s="79"/>
    </row>
    <row r="417" spans="1:67" ht="34.5" customHeight="1" x14ac:dyDescent="0.2">
      <c r="A417" s="45">
        <f t="shared" si="0"/>
        <v>406</v>
      </c>
      <c r="B417" s="205"/>
      <c r="C417" s="79"/>
      <c r="D417" s="242"/>
      <c r="E417" s="78"/>
      <c r="F417" s="78"/>
      <c r="G417" s="78"/>
      <c r="H417" s="79"/>
      <c r="I417" s="238"/>
      <c r="J417" s="78"/>
      <c r="K417" s="78"/>
      <c r="L417" s="78"/>
      <c r="M417" s="78"/>
      <c r="N417" s="78"/>
      <c r="O417" s="78"/>
      <c r="P417" s="79"/>
      <c r="Q417" s="239"/>
      <c r="R417" s="78"/>
      <c r="S417" s="78"/>
      <c r="T417" s="78"/>
      <c r="U417" s="78"/>
      <c r="V417" s="78"/>
      <c r="W417" s="78"/>
      <c r="X417" s="79"/>
      <c r="Y417" s="243"/>
      <c r="Z417" s="79"/>
      <c r="AA417" s="239"/>
      <c r="AB417" s="78"/>
      <c r="AC417" s="78"/>
      <c r="AD417" s="79"/>
      <c r="AE417" s="238"/>
      <c r="AF417" s="78"/>
      <c r="AG417" s="79"/>
      <c r="AH417" s="238"/>
      <c r="AI417" s="78"/>
      <c r="AJ417" s="79"/>
      <c r="AK417" s="238"/>
      <c r="AL417" s="78"/>
      <c r="AM417" s="78"/>
      <c r="AN417" s="79"/>
      <c r="AO417" s="239"/>
      <c r="AP417" s="78"/>
      <c r="AQ417" s="78"/>
      <c r="AR417" s="78"/>
      <c r="AS417" s="78"/>
      <c r="AT417" s="78"/>
      <c r="AU417" s="78"/>
      <c r="AV417" s="79"/>
      <c r="AW417" s="240"/>
      <c r="AX417" s="78"/>
      <c r="AY417" s="79"/>
      <c r="AZ417" s="241"/>
      <c r="BA417" s="78"/>
      <c r="BB417" s="78"/>
      <c r="BC417" s="78"/>
      <c r="BD417" s="78"/>
      <c r="BE417" s="78"/>
      <c r="BF417" s="78"/>
      <c r="BG417" s="78"/>
      <c r="BH417" s="78"/>
      <c r="BI417" s="78"/>
      <c r="BJ417" s="78"/>
      <c r="BK417" s="78"/>
      <c r="BL417" s="78"/>
      <c r="BM417" s="78"/>
      <c r="BN417" s="78"/>
      <c r="BO417" s="79"/>
    </row>
    <row r="418" spans="1:67" ht="34.5" customHeight="1" x14ac:dyDescent="0.2">
      <c r="A418" s="45">
        <f t="shared" si="0"/>
        <v>407</v>
      </c>
      <c r="B418" s="205"/>
      <c r="C418" s="79"/>
      <c r="D418" s="242"/>
      <c r="E418" s="78"/>
      <c r="F418" s="78"/>
      <c r="G418" s="78"/>
      <c r="H418" s="79"/>
      <c r="I418" s="238"/>
      <c r="J418" s="78"/>
      <c r="K418" s="78"/>
      <c r="L418" s="78"/>
      <c r="M418" s="78"/>
      <c r="N418" s="78"/>
      <c r="O418" s="78"/>
      <c r="P418" s="79"/>
      <c r="Q418" s="239"/>
      <c r="R418" s="78"/>
      <c r="S418" s="78"/>
      <c r="T418" s="78"/>
      <c r="U418" s="78"/>
      <c r="V418" s="78"/>
      <c r="W418" s="78"/>
      <c r="X418" s="79"/>
      <c r="Y418" s="243"/>
      <c r="Z418" s="79"/>
      <c r="AA418" s="239"/>
      <c r="AB418" s="78"/>
      <c r="AC418" s="78"/>
      <c r="AD418" s="79"/>
      <c r="AE418" s="238"/>
      <c r="AF418" s="78"/>
      <c r="AG418" s="79"/>
      <c r="AH418" s="238"/>
      <c r="AI418" s="78"/>
      <c r="AJ418" s="79"/>
      <c r="AK418" s="238"/>
      <c r="AL418" s="78"/>
      <c r="AM418" s="78"/>
      <c r="AN418" s="79"/>
      <c r="AO418" s="239"/>
      <c r="AP418" s="78"/>
      <c r="AQ418" s="78"/>
      <c r="AR418" s="78"/>
      <c r="AS418" s="78"/>
      <c r="AT418" s="78"/>
      <c r="AU418" s="78"/>
      <c r="AV418" s="79"/>
      <c r="AW418" s="240"/>
      <c r="AX418" s="78"/>
      <c r="AY418" s="79"/>
      <c r="AZ418" s="241"/>
      <c r="BA418" s="78"/>
      <c r="BB418" s="78"/>
      <c r="BC418" s="78"/>
      <c r="BD418" s="78"/>
      <c r="BE418" s="78"/>
      <c r="BF418" s="78"/>
      <c r="BG418" s="78"/>
      <c r="BH418" s="78"/>
      <c r="BI418" s="78"/>
      <c r="BJ418" s="78"/>
      <c r="BK418" s="78"/>
      <c r="BL418" s="78"/>
      <c r="BM418" s="78"/>
      <c r="BN418" s="78"/>
      <c r="BO418" s="79"/>
    </row>
    <row r="419" spans="1:67" ht="34.5" customHeight="1" x14ac:dyDescent="0.2">
      <c r="A419" s="45">
        <f t="shared" si="0"/>
        <v>408</v>
      </c>
      <c r="B419" s="205"/>
      <c r="C419" s="79"/>
      <c r="D419" s="242"/>
      <c r="E419" s="78"/>
      <c r="F419" s="78"/>
      <c r="G419" s="78"/>
      <c r="H419" s="79"/>
      <c r="I419" s="238"/>
      <c r="J419" s="78"/>
      <c r="K419" s="78"/>
      <c r="L419" s="78"/>
      <c r="M419" s="78"/>
      <c r="N419" s="78"/>
      <c r="O419" s="78"/>
      <c r="P419" s="79"/>
      <c r="Q419" s="239"/>
      <c r="R419" s="78"/>
      <c r="S419" s="78"/>
      <c r="T419" s="78"/>
      <c r="U419" s="78"/>
      <c r="V419" s="78"/>
      <c r="W419" s="78"/>
      <c r="X419" s="79"/>
      <c r="Y419" s="243"/>
      <c r="Z419" s="79"/>
      <c r="AA419" s="239"/>
      <c r="AB419" s="78"/>
      <c r="AC419" s="78"/>
      <c r="AD419" s="79"/>
      <c r="AE419" s="238"/>
      <c r="AF419" s="78"/>
      <c r="AG419" s="79"/>
      <c r="AH419" s="238"/>
      <c r="AI419" s="78"/>
      <c r="AJ419" s="79"/>
      <c r="AK419" s="238"/>
      <c r="AL419" s="78"/>
      <c r="AM419" s="78"/>
      <c r="AN419" s="79"/>
      <c r="AO419" s="239"/>
      <c r="AP419" s="78"/>
      <c r="AQ419" s="78"/>
      <c r="AR419" s="78"/>
      <c r="AS419" s="78"/>
      <c r="AT419" s="78"/>
      <c r="AU419" s="78"/>
      <c r="AV419" s="79"/>
      <c r="AW419" s="240"/>
      <c r="AX419" s="78"/>
      <c r="AY419" s="79"/>
      <c r="AZ419" s="241"/>
      <c r="BA419" s="78"/>
      <c r="BB419" s="78"/>
      <c r="BC419" s="78"/>
      <c r="BD419" s="78"/>
      <c r="BE419" s="78"/>
      <c r="BF419" s="78"/>
      <c r="BG419" s="78"/>
      <c r="BH419" s="78"/>
      <c r="BI419" s="78"/>
      <c r="BJ419" s="78"/>
      <c r="BK419" s="78"/>
      <c r="BL419" s="78"/>
      <c r="BM419" s="78"/>
      <c r="BN419" s="78"/>
      <c r="BO419" s="79"/>
    </row>
    <row r="420" spans="1:67" ht="34.5" customHeight="1" x14ac:dyDescent="0.2">
      <c r="A420" s="45">
        <f t="shared" si="0"/>
        <v>409</v>
      </c>
      <c r="B420" s="205"/>
      <c r="C420" s="79"/>
      <c r="D420" s="242"/>
      <c r="E420" s="78"/>
      <c r="F420" s="78"/>
      <c r="G420" s="78"/>
      <c r="H420" s="79"/>
      <c r="I420" s="238"/>
      <c r="J420" s="78"/>
      <c r="K420" s="78"/>
      <c r="L420" s="78"/>
      <c r="M420" s="78"/>
      <c r="N420" s="78"/>
      <c r="O420" s="78"/>
      <c r="P420" s="79"/>
      <c r="Q420" s="239"/>
      <c r="R420" s="78"/>
      <c r="S420" s="78"/>
      <c r="T420" s="78"/>
      <c r="U420" s="78"/>
      <c r="V420" s="78"/>
      <c r="W420" s="78"/>
      <c r="X420" s="79"/>
      <c r="Y420" s="243"/>
      <c r="Z420" s="79"/>
      <c r="AA420" s="239"/>
      <c r="AB420" s="78"/>
      <c r="AC420" s="78"/>
      <c r="AD420" s="79"/>
      <c r="AE420" s="238"/>
      <c r="AF420" s="78"/>
      <c r="AG420" s="79"/>
      <c r="AH420" s="238"/>
      <c r="AI420" s="78"/>
      <c r="AJ420" s="79"/>
      <c r="AK420" s="238"/>
      <c r="AL420" s="78"/>
      <c r="AM420" s="78"/>
      <c r="AN420" s="79"/>
      <c r="AO420" s="239"/>
      <c r="AP420" s="78"/>
      <c r="AQ420" s="78"/>
      <c r="AR420" s="78"/>
      <c r="AS420" s="78"/>
      <c r="AT420" s="78"/>
      <c r="AU420" s="78"/>
      <c r="AV420" s="79"/>
      <c r="AW420" s="240"/>
      <c r="AX420" s="78"/>
      <c r="AY420" s="79"/>
      <c r="AZ420" s="241"/>
      <c r="BA420" s="78"/>
      <c r="BB420" s="78"/>
      <c r="BC420" s="78"/>
      <c r="BD420" s="78"/>
      <c r="BE420" s="78"/>
      <c r="BF420" s="78"/>
      <c r="BG420" s="78"/>
      <c r="BH420" s="78"/>
      <c r="BI420" s="78"/>
      <c r="BJ420" s="78"/>
      <c r="BK420" s="78"/>
      <c r="BL420" s="78"/>
      <c r="BM420" s="78"/>
      <c r="BN420" s="78"/>
      <c r="BO420" s="79"/>
    </row>
    <row r="421" spans="1:67" ht="34.5" customHeight="1" x14ac:dyDescent="0.2">
      <c r="A421" s="45">
        <f t="shared" si="0"/>
        <v>410</v>
      </c>
      <c r="B421" s="205"/>
      <c r="C421" s="79"/>
      <c r="D421" s="242"/>
      <c r="E421" s="78"/>
      <c r="F421" s="78"/>
      <c r="G421" s="78"/>
      <c r="H421" s="79"/>
      <c r="I421" s="238"/>
      <c r="J421" s="78"/>
      <c r="K421" s="78"/>
      <c r="L421" s="78"/>
      <c r="M421" s="78"/>
      <c r="N421" s="78"/>
      <c r="O421" s="78"/>
      <c r="P421" s="79"/>
      <c r="Q421" s="239"/>
      <c r="R421" s="78"/>
      <c r="S421" s="78"/>
      <c r="T421" s="78"/>
      <c r="U421" s="78"/>
      <c r="V421" s="78"/>
      <c r="W421" s="78"/>
      <c r="X421" s="79"/>
      <c r="Y421" s="243"/>
      <c r="Z421" s="79"/>
      <c r="AA421" s="239"/>
      <c r="AB421" s="78"/>
      <c r="AC421" s="78"/>
      <c r="AD421" s="79"/>
      <c r="AE421" s="238"/>
      <c r="AF421" s="78"/>
      <c r="AG421" s="79"/>
      <c r="AH421" s="238"/>
      <c r="AI421" s="78"/>
      <c r="AJ421" s="79"/>
      <c r="AK421" s="238"/>
      <c r="AL421" s="78"/>
      <c r="AM421" s="78"/>
      <c r="AN421" s="79"/>
      <c r="AO421" s="239"/>
      <c r="AP421" s="78"/>
      <c r="AQ421" s="78"/>
      <c r="AR421" s="78"/>
      <c r="AS421" s="78"/>
      <c r="AT421" s="78"/>
      <c r="AU421" s="78"/>
      <c r="AV421" s="79"/>
      <c r="AW421" s="240"/>
      <c r="AX421" s="78"/>
      <c r="AY421" s="79"/>
      <c r="AZ421" s="241"/>
      <c r="BA421" s="78"/>
      <c r="BB421" s="78"/>
      <c r="BC421" s="78"/>
      <c r="BD421" s="78"/>
      <c r="BE421" s="78"/>
      <c r="BF421" s="78"/>
      <c r="BG421" s="78"/>
      <c r="BH421" s="78"/>
      <c r="BI421" s="78"/>
      <c r="BJ421" s="78"/>
      <c r="BK421" s="78"/>
      <c r="BL421" s="78"/>
      <c r="BM421" s="78"/>
      <c r="BN421" s="78"/>
      <c r="BO421" s="79"/>
    </row>
    <row r="422" spans="1:67" ht="34.5" customHeight="1" x14ac:dyDescent="0.2">
      <c r="A422" s="14">
        <f t="shared" si="0"/>
        <v>411</v>
      </c>
      <c r="B422" s="205"/>
      <c r="C422" s="79"/>
      <c r="D422" s="242"/>
      <c r="E422" s="78"/>
      <c r="F422" s="78"/>
      <c r="G422" s="78"/>
      <c r="H422" s="79"/>
      <c r="I422" s="238"/>
      <c r="J422" s="78"/>
      <c r="K422" s="78"/>
      <c r="L422" s="78"/>
      <c r="M422" s="78"/>
      <c r="N422" s="78"/>
      <c r="O422" s="78"/>
      <c r="P422" s="79"/>
      <c r="Q422" s="239"/>
      <c r="R422" s="78"/>
      <c r="S422" s="78"/>
      <c r="T422" s="78"/>
      <c r="U422" s="78"/>
      <c r="V422" s="78"/>
      <c r="W422" s="78"/>
      <c r="X422" s="79"/>
      <c r="Y422" s="243"/>
      <c r="Z422" s="79"/>
      <c r="AA422" s="239"/>
      <c r="AB422" s="78"/>
      <c r="AC422" s="78"/>
      <c r="AD422" s="79"/>
      <c r="AE422" s="238"/>
      <c r="AF422" s="78"/>
      <c r="AG422" s="79"/>
      <c r="AH422" s="238"/>
      <c r="AI422" s="78"/>
      <c r="AJ422" s="79"/>
      <c r="AK422" s="238"/>
      <c r="AL422" s="78"/>
      <c r="AM422" s="78"/>
      <c r="AN422" s="79"/>
      <c r="AO422" s="239"/>
      <c r="AP422" s="78"/>
      <c r="AQ422" s="78"/>
      <c r="AR422" s="78"/>
      <c r="AS422" s="78"/>
      <c r="AT422" s="78"/>
      <c r="AU422" s="78"/>
      <c r="AV422" s="79"/>
      <c r="AW422" s="240"/>
      <c r="AX422" s="78"/>
      <c r="AY422" s="79"/>
      <c r="AZ422" s="241"/>
      <c r="BA422" s="78"/>
      <c r="BB422" s="78"/>
      <c r="BC422" s="78"/>
      <c r="BD422" s="78"/>
      <c r="BE422" s="78"/>
      <c r="BF422" s="78"/>
      <c r="BG422" s="78"/>
      <c r="BH422" s="78"/>
      <c r="BI422" s="78"/>
      <c r="BJ422" s="78"/>
      <c r="BK422" s="78"/>
      <c r="BL422" s="78"/>
      <c r="BM422" s="78"/>
      <c r="BN422" s="78"/>
      <c r="BO422" s="79"/>
    </row>
    <row r="423" spans="1:67" ht="34.5" customHeight="1" x14ac:dyDescent="0.2">
      <c r="A423" s="45">
        <f t="shared" si="0"/>
        <v>412</v>
      </c>
      <c r="B423" s="205"/>
      <c r="C423" s="79"/>
      <c r="D423" s="242"/>
      <c r="E423" s="78"/>
      <c r="F423" s="78"/>
      <c r="G423" s="78"/>
      <c r="H423" s="79"/>
      <c r="I423" s="238"/>
      <c r="J423" s="78"/>
      <c r="K423" s="78"/>
      <c r="L423" s="78"/>
      <c r="M423" s="78"/>
      <c r="N423" s="78"/>
      <c r="O423" s="78"/>
      <c r="P423" s="79"/>
      <c r="Q423" s="239"/>
      <c r="R423" s="78"/>
      <c r="S423" s="78"/>
      <c r="T423" s="78"/>
      <c r="U423" s="78"/>
      <c r="V423" s="78"/>
      <c r="W423" s="78"/>
      <c r="X423" s="79"/>
      <c r="Y423" s="243"/>
      <c r="Z423" s="79"/>
      <c r="AA423" s="239"/>
      <c r="AB423" s="78"/>
      <c r="AC423" s="78"/>
      <c r="AD423" s="79"/>
      <c r="AE423" s="238"/>
      <c r="AF423" s="78"/>
      <c r="AG423" s="79"/>
      <c r="AH423" s="238"/>
      <c r="AI423" s="78"/>
      <c r="AJ423" s="79"/>
      <c r="AK423" s="238"/>
      <c r="AL423" s="78"/>
      <c r="AM423" s="78"/>
      <c r="AN423" s="79"/>
      <c r="AO423" s="239"/>
      <c r="AP423" s="78"/>
      <c r="AQ423" s="78"/>
      <c r="AR423" s="78"/>
      <c r="AS423" s="78"/>
      <c r="AT423" s="78"/>
      <c r="AU423" s="78"/>
      <c r="AV423" s="79"/>
      <c r="AW423" s="240"/>
      <c r="AX423" s="78"/>
      <c r="AY423" s="79"/>
      <c r="AZ423" s="241"/>
      <c r="BA423" s="78"/>
      <c r="BB423" s="78"/>
      <c r="BC423" s="78"/>
      <c r="BD423" s="78"/>
      <c r="BE423" s="78"/>
      <c r="BF423" s="78"/>
      <c r="BG423" s="78"/>
      <c r="BH423" s="78"/>
      <c r="BI423" s="78"/>
      <c r="BJ423" s="78"/>
      <c r="BK423" s="78"/>
      <c r="BL423" s="78"/>
      <c r="BM423" s="78"/>
      <c r="BN423" s="78"/>
      <c r="BO423" s="79"/>
    </row>
    <row r="424" spans="1:67" ht="34.5" customHeight="1" x14ac:dyDescent="0.2">
      <c r="A424" s="45">
        <f t="shared" si="0"/>
        <v>413</v>
      </c>
      <c r="B424" s="205"/>
      <c r="C424" s="79"/>
      <c r="D424" s="242"/>
      <c r="E424" s="78"/>
      <c r="F424" s="78"/>
      <c r="G424" s="78"/>
      <c r="H424" s="79"/>
      <c r="I424" s="238"/>
      <c r="J424" s="78"/>
      <c r="K424" s="78"/>
      <c r="L424" s="78"/>
      <c r="M424" s="78"/>
      <c r="N424" s="78"/>
      <c r="O424" s="78"/>
      <c r="P424" s="79"/>
      <c r="Q424" s="239"/>
      <c r="R424" s="78"/>
      <c r="S424" s="78"/>
      <c r="T424" s="78"/>
      <c r="U424" s="78"/>
      <c r="V424" s="78"/>
      <c r="W424" s="78"/>
      <c r="X424" s="79"/>
      <c r="Y424" s="243"/>
      <c r="Z424" s="79"/>
      <c r="AA424" s="239"/>
      <c r="AB424" s="78"/>
      <c r="AC424" s="78"/>
      <c r="AD424" s="79"/>
      <c r="AE424" s="238"/>
      <c r="AF424" s="78"/>
      <c r="AG424" s="79"/>
      <c r="AH424" s="238"/>
      <c r="AI424" s="78"/>
      <c r="AJ424" s="79"/>
      <c r="AK424" s="238"/>
      <c r="AL424" s="78"/>
      <c r="AM424" s="78"/>
      <c r="AN424" s="79"/>
      <c r="AO424" s="239"/>
      <c r="AP424" s="78"/>
      <c r="AQ424" s="78"/>
      <c r="AR424" s="78"/>
      <c r="AS424" s="78"/>
      <c r="AT424" s="78"/>
      <c r="AU424" s="78"/>
      <c r="AV424" s="79"/>
      <c r="AW424" s="240"/>
      <c r="AX424" s="78"/>
      <c r="AY424" s="79"/>
      <c r="AZ424" s="241"/>
      <c r="BA424" s="78"/>
      <c r="BB424" s="78"/>
      <c r="BC424" s="78"/>
      <c r="BD424" s="78"/>
      <c r="BE424" s="78"/>
      <c r="BF424" s="78"/>
      <c r="BG424" s="78"/>
      <c r="BH424" s="78"/>
      <c r="BI424" s="78"/>
      <c r="BJ424" s="78"/>
      <c r="BK424" s="78"/>
      <c r="BL424" s="78"/>
      <c r="BM424" s="78"/>
      <c r="BN424" s="78"/>
      <c r="BO424" s="79"/>
    </row>
    <row r="425" spans="1:67" ht="34.5" customHeight="1" x14ac:dyDescent="0.2">
      <c r="A425" s="45">
        <f t="shared" si="0"/>
        <v>414</v>
      </c>
      <c r="B425" s="205"/>
      <c r="C425" s="79"/>
      <c r="D425" s="242"/>
      <c r="E425" s="78"/>
      <c r="F425" s="78"/>
      <c r="G425" s="78"/>
      <c r="H425" s="79"/>
      <c r="I425" s="238"/>
      <c r="J425" s="78"/>
      <c r="K425" s="78"/>
      <c r="L425" s="78"/>
      <c r="M425" s="78"/>
      <c r="N425" s="78"/>
      <c r="O425" s="78"/>
      <c r="P425" s="79"/>
      <c r="Q425" s="239"/>
      <c r="R425" s="78"/>
      <c r="S425" s="78"/>
      <c r="T425" s="78"/>
      <c r="U425" s="78"/>
      <c r="V425" s="78"/>
      <c r="W425" s="78"/>
      <c r="X425" s="79"/>
      <c r="Y425" s="243"/>
      <c r="Z425" s="79"/>
      <c r="AA425" s="239"/>
      <c r="AB425" s="78"/>
      <c r="AC425" s="78"/>
      <c r="AD425" s="79"/>
      <c r="AE425" s="238"/>
      <c r="AF425" s="78"/>
      <c r="AG425" s="79"/>
      <c r="AH425" s="238"/>
      <c r="AI425" s="78"/>
      <c r="AJ425" s="79"/>
      <c r="AK425" s="238"/>
      <c r="AL425" s="78"/>
      <c r="AM425" s="78"/>
      <c r="AN425" s="79"/>
      <c r="AO425" s="239"/>
      <c r="AP425" s="78"/>
      <c r="AQ425" s="78"/>
      <c r="AR425" s="78"/>
      <c r="AS425" s="78"/>
      <c r="AT425" s="78"/>
      <c r="AU425" s="78"/>
      <c r="AV425" s="79"/>
      <c r="AW425" s="240"/>
      <c r="AX425" s="78"/>
      <c r="AY425" s="79"/>
      <c r="AZ425" s="241"/>
      <c r="BA425" s="78"/>
      <c r="BB425" s="78"/>
      <c r="BC425" s="78"/>
      <c r="BD425" s="78"/>
      <c r="BE425" s="78"/>
      <c r="BF425" s="78"/>
      <c r="BG425" s="78"/>
      <c r="BH425" s="78"/>
      <c r="BI425" s="78"/>
      <c r="BJ425" s="78"/>
      <c r="BK425" s="78"/>
      <c r="BL425" s="78"/>
      <c r="BM425" s="78"/>
      <c r="BN425" s="78"/>
      <c r="BO425" s="79"/>
    </row>
    <row r="426" spans="1:67" ht="34.5" customHeight="1" x14ac:dyDescent="0.2">
      <c r="A426" s="45">
        <f t="shared" si="0"/>
        <v>415</v>
      </c>
      <c r="B426" s="205"/>
      <c r="C426" s="79"/>
      <c r="D426" s="242"/>
      <c r="E426" s="78"/>
      <c r="F426" s="78"/>
      <c r="G426" s="78"/>
      <c r="H426" s="79"/>
      <c r="I426" s="238"/>
      <c r="J426" s="78"/>
      <c r="K426" s="78"/>
      <c r="L426" s="78"/>
      <c r="M426" s="78"/>
      <c r="N426" s="78"/>
      <c r="O426" s="78"/>
      <c r="P426" s="79"/>
      <c r="Q426" s="239"/>
      <c r="R426" s="78"/>
      <c r="S426" s="78"/>
      <c r="T426" s="78"/>
      <c r="U426" s="78"/>
      <c r="V426" s="78"/>
      <c r="W426" s="78"/>
      <c r="X426" s="79"/>
      <c r="Y426" s="243"/>
      <c r="Z426" s="79"/>
      <c r="AA426" s="239"/>
      <c r="AB426" s="78"/>
      <c r="AC426" s="78"/>
      <c r="AD426" s="79"/>
      <c r="AE426" s="238"/>
      <c r="AF426" s="78"/>
      <c r="AG426" s="79"/>
      <c r="AH426" s="238"/>
      <c r="AI426" s="78"/>
      <c r="AJ426" s="79"/>
      <c r="AK426" s="238"/>
      <c r="AL426" s="78"/>
      <c r="AM426" s="78"/>
      <c r="AN426" s="79"/>
      <c r="AO426" s="239"/>
      <c r="AP426" s="78"/>
      <c r="AQ426" s="78"/>
      <c r="AR426" s="78"/>
      <c r="AS426" s="78"/>
      <c r="AT426" s="78"/>
      <c r="AU426" s="78"/>
      <c r="AV426" s="79"/>
      <c r="AW426" s="240"/>
      <c r="AX426" s="78"/>
      <c r="AY426" s="79"/>
      <c r="AZ426" s="241"/>
      <c r="BA426" s="78"/>
      <c r="BB426" s="78"/>
      <c r="BC426" s="78"/>
      <c r="BD426" s="78"/>
      <c r="BE426" s="78"/>
      <c r="BF426" s="78"/>
      <c r="BG426" s="78"/>
      <c r="BH426" s="78"/>
      <c r="BI426" s="78"/>
      <c r="BJ426" s="78"/>
      <c r="BK426" s="78"/>
      <c r="BL426" s="78"/>
      <c r="BM426" s="78"/>
      <c r="BN426" s="78"/>
      <c r="BO426" s="79"/>
    </row>
    <row r="427" spans="1:67" ht="34.5" customHeight="1" x14ac:dyDescent="0.2">
      <c r="A427" s="45">
        <f t="shared" si="0"/>
        <v>416</v>
      </c>
      <c r="B427" s="205"/>
      <c r="C427" s="79"/>
      <c r="D427" s="242"/>
      <c r="E427" s="78"/>
      <c r="F427" s="78"/>
      <c r="G427" s="78"/>
      <c r="H427" s="79"/>
      <c r="I427" s="238"/>
      <c r="J427" s="78"/>
      <c r="K427" s="78"/>
      <c r="L427" s="78"/>
      <c r="M427" s="78"/>
      <c r="N427" s="78"/>
      <c r="O427" s="78"/>
      <c r="P427" s="79"/>
      <c r="Q427" s="239"/>
      <c r="R427" s="78"/>
      <c r="S427" s="78"/>
      <c r="T427" s="78"/>
      <c r="U427" s="78"/>
      <c r="V427" s="78"/>
      <c r="W427" s="78"/>
      <c r="X427" s="79"/>
      <c r="Y427" s="243"/>
      <c r="Z427" s="79"/>
      <c r="AA427" s="239"/>
      <c r="AB427" s="78"/>
      <c r="AC427" s="78"/>
      <c r="AD427" s="79"/>
      <c r="AE427" s="238"/>
      <c r="AF427" s="78"/>
      <c r="AG427" s="79"/>
      <c r="AH427" s="238"/>
      <c r="AI427" s="78"/>
      <c r="AJ427" s="79"/>
      <c r="AK427" s="238"/>
      <c r="AL427" s="78"/>
      <c r="AM427" s="78"/>
      <c r="AN427" s="79"/>
      <c r="AO427" s="239"/>
      <c r="AP427" s="78"/>
      <c r="AQ427" s="78"/>
      <c r="AR427" s="78"/>
      <c r="AS427" s="78"/>
      <c r="AT427" s="78"/>
      <c r="AU427" s="78"/>
      <c r="AV427" s="79"/>
      <c r="AW427" s="240"/>
      <c r="AX427" s="78"/>
      <c r="AY427" s="79"/>
      <c r="AZ427" s="241"/>
      <c r="BA427" s="78"/>
      <c r="BB427" s="78"/>
      <c r="BC427" s="78"/>
      <c r="BD427" s="78"/>
      <c r="BE427" s="78"/>
      <c r="BF427" s="78"/>
      <c r="BG427" s="78"/>
      <c r="BH427" s="78"/>
      <c r="BI427" s="78"/>
      <c r="BJ427" s="78"/>
      <c r="BK427" s="78"/>
      <c r="BL427" s="78"/>
      <c r="BM427" s="78"/>
      <c r="BN427" s="78"/>
      <c r="BO427" s="79"/>
    </row>
    <row r="428" spans="1:67" ht="34.5" customHeight="1" x14ac:dyDescent="0.2">
      <c r="A428" s="45">
        <f t="shared" si="0"/>
        <v>417</v>
      </c>
      <c r="B428" s="205"/>
      <c r="C428" s="79"/>
      <c r="D428" s="242"/>
      <c r="E428" s="78"/>
      <c r="F428" s="78"/>
      <c r="G428" s="78"/>
      <c r="H428" s="79"/>
      <c r="I428" s="238"/>
      <c r="J428" s="78"/>
      <c r="K428" s="78"/>
      <c r="L428" s="78"/>
      <c r="M428" s="78"/>
      <c r="N428" s="78"/>
      <c r="O428" s="78"/>
      <c r="P428" s="79"/>
      <c r="Q428" s="239"/>
      <c r="R428" s="78"/>
      <c r="S428" s="78"/>
      <c r="T428" s="78"/>
      <c r="U428" s="78"/>
      <c r="V428" s="78"/>
      <c r="W428" s="78"/>
      <c r="X428" s="79"/>
      <c r="Y428" s="243"/>
      <c r="Z428" s="79"/>
      <c r="AA428" s="239"/>
      <c r="AB428" s="78"/>
      <c r="AC428" s="78"/>
      <c r="AD428" s="79"/>
      <c r="AE428" s="238"/>
      <c r="AF428" s="78"/>
      <c r="AG428" s="79"/>
      <c r="AH428" s="238"/>
      <c r="AI428" s="78"/>
      <c r="AJ428" s="79"/>
      <c r="AK428" s="238"/>
      <c r="AL428" s="78"/>
      <c r="AM428" s="78"/>
      <c r="AN428" s="79"/>
      <c r="AO428" s="239"/>
      <c r="AP428" s="78"/>
      <c r="AQ428" s="78"/>
      <c r="AR428" s="78"/>
      <c r="AS428" s="78"/>
      <c r="AT428" s="78"/>
      <c r="AU428" s="78"/>
      <c r="AV428" s="79"/>
      <c r="AW428" s="240"/>
      <c r="AX428" s="78"/>
      <c r="AY428" s="79"/>
      <c r="AZ428" s="241"/>
      <c r="BA428" s="78"/>
      <c r="BB428" s="78"/>
      <c r="BC428" s="78"/>
      <c r="BD428" s="78"/>
      <c r="BE428" s="78"/>
      <c r="BF428" s="78"/>
      <c r="BG428" s="78"/>
      <c r="BH428" s="78"/>
      <c r="BI428" s="78"/>
      <c r="BJ428" s="78"/>
      <c r="BK428" s="78"/>
      <c r="BL428" s="78"/>
      <c r="BM428" s="78"/>
      <c r="BN428" s="78"/>
      <c r="BO428" s="79"/>
    </row>
    <row r="429" spans="1:67" ht="34.5" customHeight="1" x14ac:dyDescent="0.2">
      <c r="A429" s="45">
        <f t="shared" si="0"/>
        <v>418</v>
      </c>
      <c r="B429" s="205"/>
      <c r="C429" s="79"/>
      <c r="D429" s="242"/>
      <c r="E429" s="78"/>
      <c r="F429" s="78"/>
      <c r="G429" s="78"/>
      <c r="H429" s="79"/>
      <c r="I429" s="238"/>
      <c r="J429" s="78"/>
      <c r="K429" s="78"/>
      <c r="L429" s="78"/>
      <c r="M429" s="78"/>
      <c r="N429" s="78"/>
      <c r="O429" s="78"/>
      <c r="P429" s="79"/>
      <c r="Q429" s="239"/>
      <c r="R429" s="78"/>
      <c r="S429" s="78"/>
      <c r="T429" s="78"/>
      <c r="U429" s="78"/>
      <c r="V429" s="78"/>
      <c r="W429" s="78"/>
      <c r="X429" s="79"/>
      <c r="Y429" s="243"/>
      <c r="Z429" s="79"/>
      <c r="AA429" s="239"/>
      <c r="AB429" s="78"/>
      <c r="AC429" s="78"/>
      <c r="AD429" s="79"/>
      <c r="AE429" s="238"/>
      <c r="AF429" s="78"/>
      <c r="AG429" s="79"/>
      <c r="AH429" s="238"/>
      <c r="AI429" s="78"/>
      <c r="AJ429" s="79"/>
      <c r="AK429" s="238"/>
      <c r="AL429" s="78"/>
      <c r="AM429" s="78"/>
      <c r="AN429" s="79"/>
      <c r="AO429" s="239"/>
      <c r="AP429" s="78"/>
      <c r="AQ429" s="78"/>
      <c r="AR429" s="78"/>
      <c r="AS429" s="78"/>
      <c r="AT429" s="78"/>
      <c r="AU429" s="78"/>
      <c r="AV429" s="79"/>
      <c r="AW429" s="240"/>
      <c r="AX429" s="78"/>
      <c r="AY429" s="79"/>
      <c r="AZ429" s="241"/>
      <c r="BA429" s="78"/>
      <c r="BB429" s="78"/>
      <c r="BC429" s="78"/>
      <c r="BD429" s="78"/>
      <c r="BE429" s="78"/>
      <c r="BF429" s="78"/>
      <c r="BG429" s="78"/>
      <c r="BH429" s="78"/>
      <c r="BI429" s="78"/>
      <c r="BJ429" s="78"/>
      <c r="BK429" s="78"/>
      <c r="BL429" s="78"/>
      <c r="BM429" s="78"/>
      <c r="BN429" s="78"/>
      <c r="BO429" s="79"/>
    </row>
    <row r="430" spans="1:67" ht="34.5" customHeight="1" x14ac:dyDescent="0.2">
      <c r="A430" s="45">
        <f t="shared" si="0"/>
        <v>419</v>
      </c>
      <c r="B430" s="205"/>
      <c r="C430" s="79"/>
      <c r="D430" s="242"/>
      <c r="E430" s="78"/>
      <c r="F430" s="78"/>
      <c r="G430" s="78"/>
      <c r="H430" s="79"/>
      <c r="I430" s="238"/>
      <c r="J430" s="78"/>
      <c r="K430" s="78"/>
      <c r="L430" s="78"/>
      <c r="M430" s="78"/>
      <c r="N430" s="78"/>
      <c r="O430" s="78"/>
      <c r="P430" s="79"/>
      <c r="Q430" s="239"/>
      <c r="R430" s="78"/>
      <c r="S430" s="78"/>
      <c r="T430" s="78"/>
      <c r="U430" s="78"/>
      <c r="V430" s="78"/>
      <c r="W430" s="78"/>
      <c r="X430" s="79"/>
      <c r="Y430" s="243"/>
      <c r="Z430" s="79"/>
      <c r="AA430" s="239"/>
      <c r="AB430" s="78"/>
      <c r="AC430" s="78"/>
      <c r="AD430" s="79"/>
      <c r="AE430" s="238"/>
      <c r="AF430" s="78"/>
      <c r="AG430" s="79"/>
      <c r="AH430" s="238"/>
      <c r="AI430" s="78"/>
      <c r="AJ430" s="79"/>
      <c r="AK430" s="238"/>
      <c r="AL430" s="78"/>
      <c r="AM430" s="78"/>
      <c r="AN430" s="79"/>
      <c r="AO430" s="239"/>
      <c r="AP430" s="78"/>
      <c r="AQ430" s="78"/>
      <c r="AR430" s="78"/>
      <c r="AS430" s="78"/>
      <c r="AT430" s="78"/>
      <c r="AU430" s="78"/>
      <c r="AV430" s="79"/>
      <c r="AW430" s="240"/>
      <c r="AX430" s="78"/>
      <c r="AY430" s="79"/>
      <c r="AZ430" s="241"/>
      <c r="BA430" s="78"/>
      <c r="BB430" s="78"/>
      <c r="BC430" s="78"/>
      <c r="BD430" s="78"/>
      <c r="BE430" s="78"/>
      <c r="BF430" s="78"/>
      <c r="BG430" s="78"/>
      <c r="BH430" s="78"/>
      <c r="BI430" s="78"/>
      <c r="BJ430" s="78"/>
      <c r="BK430" s="78"/>
      <c r="BL430" s="78"/>
      <c r="BM430" s="78"/>
      <c r="BN430" s="78"/>
      <c r="BO430" s="79"/>
    </row>
    <row r="431" spans="1:67" ht="34.5" customHeight="1" x14ac:dyDescent="0.2">
      <c r="A431" s="45">
        <f t="shared" si="0"/>
        <v>420</v>
      </c>
      <c r="B431" s="205"/>
      <c r="C431" s="79"/>
      <c r="D431" s="242"/>
      <c r="E431" s="78"/>
      <c r="F431" s="78"/>
      <c r="G431" s="78"/>
      <c r="H431" s="79"/>
      <c r="I431" s="238"/>
      <c r="J431" s="78"/>
      <c r="K431" s="78"/>
      <c r="L431" s="78"/>
      <c r="M431" s="78"/>
      <c r="N431" s="78"/>
      <c r="O431" s="78"/>
      <c r="P431" s="79"/>
      <c r="Q431" s="239"/>
      <c r="R431" s="78"/>
      <c r="S431" s="78"/>
      <c r="T431" s="78"/>
      <c r="U431" s="78"/>
      <c r="V431" s="78"/>
      <c r="W431" s="78"/>
      <c r="X431" s="79"/>
      <c r="Y431" s="243"/>
      <c r="Z431" s="79"/>
      <c r="AA431" s="239"/>
      <c r="AB431" s="78"/>
      <c r="AC431" s="78"/>
      <c r="AD431" s="79"/>
      <c r="AE431" s="238"/>
      <c r="AF431" s="78"/>
      <c r="AG431" s="79"/>
      <c r="AH431" s="238"/>
      <c r="AI431" s="78"/>
      <c r="AJ431" s="79"/>
      <c r="AK431" s="238"/>
      <c r="AL431" s="78"/>
      <c r="AM431" s="78"/>
      <c r="AN431" s="79"/>
      <c r="AO431" s="239"/>
      <c r="AP431" s="78"/>
      <c r="AQ431" s="78"/>
      <c r="AR431" s="78"/>
      <c r="AS431" s="78"/>
      <c r="AT431" s="78"/>
      <c r="AU431" s="78"/>
      <c r="AV431" s="79"/>
      <c r="AW431" s="240"/>
      <c r="AX431" s="78"/>
      <c r="AY431" s="79"/>
      <c r="AZ431" s="241"/>
      <c r="BA431" s="78"/>
      <c r="BB431" s="78"/>
      <c r="BC431" s="78"/>
      <c r="BD431" s="78"/>
      <c r="BE431" s="78"/>
      <c r="BF431" s="78"/>
      <c r="BG431" s="78"/>
      <c r="BH431" s="78"/>
      <c r="BI431" s="78"/>
      <c r="BJ431" s="78"/>
      <c r="BK431" s="78"/>
      <c r="BL431" s="78"/>
      <c r="BM431" s="78"/>
      <c r="BN431" s="78"/>
      <c r="BO431" s="79"/>
    </row>
    <row r="432" spans="1:67" ht="34.5" customHeight="1" x14ac:dyDescent="0.2">
      <c r="A432" s="14">
        <f t="shared" si="0"/>
        <v>421</v>
      </c>
      <c r="B432" s="205"/>
      <c r="C432" s="79"/>
      <c r="D432" s="242"/>
      <c r="E432" s="78"/>
      <c r="F432" s="78"/>
      <c r="G432" s="78"/>
      <c r="H432" s="79"/>
      <c r="I432" s="238"/>
      <c r="J432" s="78"/>
      <c r="K432" s="78"/>
      <c r="L432" s="78"/>
      <c r="M432" s="78"/>
      <c r="N432" s="78"/>
      <c r="O432" s="78"/>
      <c r="P432" s="79"/>
      <c r="Q432" s="239"/>
      <c r="R432" s="78"/>
      <c r="S432" s="78"/>
      <c r="T432" s="78"/>
      <c r="U432" s="78"/>
      <c r="V432" s="78"/>
      <c r="W432" s="78"/>
      <c r="X432" s="79"/>
      <c r="Y432" s="243"/>
      <c r="Z432" s="79"/>
      <c r="AA432" s="239"/>
      <c r="AB432" s="78"/>
      <c r="AC432" s="78"/>
      <c r="AD432" s="79"/>
      <c r="AE432" s="238"/>
      <c r="AF432" s="78"/>
      <c r="AG432" s="79"/>
      <c r="AH432" s="238"/>
      <c r="AI432" s="78"/>
      <c r="AJ432" s="79"/>
      <c r="AK432" s="238"/>
      <c r="AL432" s="78"/>
      <c r="AM432" s="78"/>
      <c r="AN432" s="79"/>
      <c r="AO432" s="239"/>
      <c r="AP432" s="78"/>
      <c r="AQ432" s="78"/>
      <c r="AR432" s="78"/>
      <c r="AS432" s="78"/>
      <c r="AT432" s="78"/>
      <c r="AU432" s="78"/>
      <c r="AV432" s="79"/>
      <c r="AW432" s="240"/>
      <c r="AX432" s="78"/>
      <c r="AY432" s="79"/>
      <c r="AZ432" s="241"/>
      <c r="BA432" s="78"/>
      <c r="BB432" s="78"/>
      <c r="BC432" s="78"/>
      <c r="BD432" s="78"/>
      <c r="BE432" s="78"/>
      <c r="BF432" s="78"/>
      <c r="BG432" s="78"/>
      <c r="BH432" s="78"/>
      <c r="BI432" s="78"/>
      <c r="BJ432" s="78"/>
      <c r="BK432" s="78"/>
      <c r="BL432" s="78"/>
      <c r="BM432" s="78"/>
      <c r="BN432" s="78"/>
      <c r="BO432" s="79"/>
    </row>
    <row r="433" spans="1:67" ht="34.5" customHeight="1" x14ac:dyDescent="0.2">
      <c r="A433" s="45">
        <f t="shared" si="0"/>
        <v>422</v>
      </c>
      <c r="B433" s="205"/>
      <c r="C433" s="79"/>
      <c r="D433" s="242"/>
      <c r="E433" s="78"/>
      <c r="F433" s="78"/>
      <c r="G433" s="78"/>
      <c r="H433" s="79"/>
      <c r="I433" s="238"/>
      <c r="J433" s="78"/>
      <c r="K433" s="78"/>
      <c r="L433" s="78"/>
      <c r="M433" s="78"/>
      <c r="N433" s="78"/>
      <c r="O433" s="78"/>
      <c r="P433" s="79"/>
      <c r="Q433" s="239"/>
      <c r="R433" s="78"/>
      <c r="S433" s="78"/>
      <c r="T433" s="78"/>
      <c r="U433" s="78"/>
      <c r="V433" s="78"/>
      <c r="W433" s="78"/>
      <c r="X433" s="79"/>
      <c r="Y433" s="243"/>
      <c r="Z433" s="79"/>
      <c r="AA433" s="239"/>
      <c r="AB433" s="78"/>
      <c r="AC433" s="78"/>
      <c r="AD433" s="79"/>
      <c r="AE433" s="238"/>
      <c r="AF433" s="78"/>
      <c r="AG433" s="79"/>
      <c r="AH433" s="238"/>
      <c r="AI433" s="78"/>
      <c r="AJ433" s="79"/>
      <c r="AK433" s="238"/>
      <c r="AL433" s="78"/>
      <c r="AM433" s="78"/>
      <c r="AN433" s="79"/>
      <c r="AO433" s="239"/>
      <c r="AP433" s="78"/>
      <c r="AQ433" s="78"/>
      <c r="AR433" s="78"/>
      <c r="AS433" s="78"/>
      <c r="AT433" s="78"/>
      <c r="AU433" s="78"/>
      <c r="AV433" s="79"/>
      <c r="AW433" s="240"/>
      <c r="AX433" s="78"/>
      <c r="AY433" s="79"/>
      <c r="AZ433" s="241"/>
      <c r="BA433" s="78"/>
      <c r="BB433" s="78"/>
      <c r="BC433" s="78"/>
      <c r="BD433" s="78"/>
      <c r="BE433" s="78"/>
      <c r="BF433" s="78"/>
      <c r="BG433" s="78"/>
      <c r="BH433" s="78"/>
      <c r="BI433" s="78"/>
      <c r="BJ433" s="78"/>
      <c r="BK433" s="78"/>
      <c r="BL433" s="78"/>
      <c r="BM433" s="78"/>
      <c r="BN433" s="78"/>
      <c r="BO433" s="79"/>
    </row>
    <row r="434" spans="1:67" ht="34.5" customHeight="1" x14ac:dyDescent="0.2">
      <c r="A434" s="45">
        <f t="shared" si="0"/>
        <v>423</v>
      </c>
      <c r="B434" s="205"/>
      <c r="C434" s="79"/>
      <c r="D434" s="242"/>
      <c r="E434" s="78"/>
      <c r="F434" s="78"/>
      <c r="G434" s="78"/>
      <c r="H434" s="79"/>
      <c r="I434" s="238"/>
      <c r="J434" s="78"/>
      <c r="K434" s="78"/>
      <c r="L434" s="78"/>
      <c r="M434" s="78"/>
      <c r="N434" s="78"/>
      <c r="O434" s="78"/>
      <c r="P434" s="79"/>
      <c r="Q434" s="239"/>
      <c r="R434" s="78"/>
      <c r="S434" s="78"/>
      <c r="T434" s="78"/>
      <c r="U434" s="78"/>
      <c r="V434" s="78"/>
      <c r="W434" s="78"/>
      <c r="X434" s="79"/>
      <c r="Y434" s="243"/>
      <c r="Z434" s="79"/>
      <c r="AA434" s="239"/>
      <c r="AB434" s="78"/>
      <c r="AC434" s="78"/>
      <c r="AD434" s="79"/>
      <c r="AE434" s="238"/>
      <c r="AF434" s="78"/>
      <c r="AG434" s="79"/>
      <c r="AH434" s="238"/>
      <c r="AI434" s="78"/>
      <c r="AJ434" s="79"/>
      <c r="AK434" s="238"/>
      <c r="AL434" s="78"/>
      <c r="AM434" s="78"/>
      <c r="AN434" s="79"/>
      <c r="AO434" s="239"/>
      <c r="AP434" s="78"/>
      <c r="AQ434" s="78"/>
      <c r="AR434" s="78"/>
      <c r="AS434" s="78"/>
      <c r="AT434" s="78"/>
      <c r="AU434" s="78"/>
      <c r="AV434" s="79"/>
      <c r="AW434" s="240"/>
      <c r="AX434" s="78"/>
      <c r="AY434" s="79"/>
      <c r="AZ434" s="241"/>
      <c r="BA434" s="78"/>
      <c r="BB434" s="78"/>
      <c r="BC434" s="78"/>
      <c r="BD434" s="78"/>
      <c r="BE434" s="78"/>
      <c r="BF434" s="78"/>
      <c r="BG434" s="78"/>
      <c r="BH434" s="78"/>
      <c r="BI434" s="78"/>
      <c r="BJ434" s="78"/>
      <c r="BK434" s="78"/>
      <c r="BL434" s="78"/>
      <c r="BM434" s="78"/>
      <c r="BN434" s="78"/>
      <c r="BO434" s="79"/>
    </row>
    <row r="435" spans="1:67" ht="34.5" customHeight="1" x14ac:dyDescent="0.2">
      <c r="A435" s="45">
        <f t="shared" si="0"/>
        <v>424</v>
      </c>
      <c r="B435" s="205"/>
      <c r="C435" s="79"/>
      <c r="D435" s="242"/>
      <c r="E435" s="78"/>
      <c r="F435" s="78"/>
      <c r="G435" s="78"/>
      <c r="H435" s="79"/>
      <c r="I435" s="238"/>
      <c r="J435" s="78"/>
      <c r="K435" s="78"/>
      <c r="L435" s="78"/>
      <c r="M435" s="78"/>
      <c r="N435" s="78"/>
      <c r="O435" s="78"/>
      <c r="P435" s="79"/>
      <c r="Q435" s="239"/>
      <c r="R435" s="78"/>
      <c r="S435" s="78"/>
      <c r="T435" s="78"/>
      <c r="U435" s="78"/>
      <c r="V435" s="78"/>
      <c r="W435" s="78"/>
      <c r="X435" s="79"/>
      <c r="Y435" s="243"/>
      <c r="Z435" s="79"/>
      <c r="AA435" s="239"/>
      <c r="AB435" s="78"/>
      <c r="AC435" s="78"/>
      <c r="AD435" s="79"/>
      <c r="AE435" s="238"/>
      <c r="AF435" s="78"/>
      <c r="AG435" s="79"/>
      <c r="AH435" s="238"/>
      <c r="AI435" s="78"/>
      <c r="AJ435" s="79"/>
      <c r="AK435" s="238"/>
      <c r="AL435" s="78"/>
      <c r="AM435" s="78"/>
      <c r="AN435" s="79"/>
      <c r="AO435" s="239"/>
      <c r="AP435" s="78"/>
      <c r="AQ435" s="78"/>
      <c r="AR435" s="78"/>
      <c r="AS435" s="78"/>
      <c r="AT435" s="78"/>
      <c r="AU435" s="78"/>
      <c r="AV435" s="79"/>
      <c r="AW435" s="240"/>
      <c r="AX435" s="78"/>
      <c r="AY435" s="79"/>
      <c r="AZ435" s="241"/>
      <c r="BA435" s="78"/>
      <c r="BB435" s="78"/>
      <c r="BC435" s="78"/>
      <c r="BD435" s="78"/>
      <c r="BE435" s="78"/>
      <c r="BF435" s="78"/>
      <c r="BG435" s="78"/>
      <c r="BH435" s="78"/>
      <c r="BI435" s="78"/>
      <c r="BJ435" s="78"/>
      <c r="BK435" s="78"/>
      <c r="BL435" s="78"/>
      <c r="BM435" s="78"/>
      <c r="BN435" s="78"/>
      <c r="BO435" s="79"/>
    </row>
    <row r="436" spans="1:67" ht="34.5" customHeight="1" x14ac:dyDescent="0.2">
      <c r="A436" s="45">
        <f t="shared" si="0"/>
        <v>425</v>
      </c>
      <c r="B436" s="205"/>
      <c r="C436" s="79"/>
      <c r="D436" s="242"/>
      <c r="E436" s="78"/>
      <c r="F436" s="78"/>
      <c r="G436" s="78"/>
      <c r="H436" s="79"/>
      <c r="I436" s="238"/>
      <c r="J436" s="78"/>
      <c r="K436" s="78"/>
      <c r="L436" s="78"/>
      <c r="M436" s="78"/>
      <c r="N436" s="78"/>
      <c r="O436" s="78"/>
      <c r="P436" s="79"/>
      <c r="Q436" s="239"/>
      <c r="R436" s="78"/>
      <c r="S436" s="78"/>
      <c r="T436" s="78"/>
      <c r="U436" s="78"/>
      <c r="V436" s="78"/>
      <c r="W436" s="78"/>
      <c r="X436" s="79"/>
      <c r="Y436" s="243"/>
      <c r="Z436" s="79"/>
      <c r="AA436" s="239"/>
      <c r="AB436" s="78"/>
      <c r="AC436" s="78"/>
      <c r="AD436" s="79"/>
      <c r="AE436" s="238"/>
      <c r="AF436" s="78"/>
      <c r="AG436" s="79"/>
      <c r="AH436" s="238"/>
      <c r="AI436" s="78"/>
      <c r="AJ436" s="79"/>
      <c r="AK436" s="238"/>
      <c r="AL436" s="78"/>
      <c r="AM436" s="78"/>
      <c r="AN436" s="79"/>
      <c r="AO436" s="239"/>
      <c r="AP436" s="78"/>
      <c r="AQ436" s="78"/>
      <c r="AR436" s="78"/>
      <c r="AS436" s="78"/>
      <c r="AT436" s="78"/>
      <c r="AU436" s="78"/>
      <c r="AV436" s="79"/>
      <c r="AW436" s="240"/>
      <c r="AX436" s="78"/>
      <c r="AY436" s="79"/>
      <c r="AZ436" s="241"/>
      <c r="BA436" s="78"/>
      <c r="BB436" s="78"/>
      <c r="BC436" s="78"/>
      <c r="BD436" s="78"/>
      <c r="BE436" s="78"/>
      <c r="BF436" s="78"/>
      <c r="BG436" s="78"/>
      <c r="BH436" s="78"/>
      <c r="BI436" s="78"/>
      <c r="BJ436" s="78"/>
      <c r="BK436" s="78"/>
      <c r="BL436" s="78"/>
      <c r="BM436" s="78"/>
      <c r="BN436" s="78"/>
      <c r="BO436" s="79"/>
    </row>
    <row r="437" spans="1:67" ht="34.5" customHeight="1" x14ac:dyDescent="0.2">
      <c r="A437" s="45">
        <f t="shared" si="0"/>
        <v>426</v>
      </c>
      <c r="B437" s="205"/>
      <c r="C437" s="79"/>
      <c r="D437" s="242"/>
      <c r="E437" s="78"/>
      <c r="F437" s="78"/>
      <c r="G437" s="78"/>
      <c r="H437" s="79"/>
      <c r="I437" s="238"/>
      <c r="J437" s="78"/>
      <c r="K437" s="78"/>
      <c r="L437" s="78"/>
      <c r="M437" s="78"/>
      <c r="N437" s="78"/>
      <c r="O437" s="78"/>
      <c r="P437" s="79"/>
      <c r="Q437" s="239"/>
      <c r="R437" s="78"/>
      <c r="S437" s="78"/>
      <c r="T437" s="78"/>
      <c r="U437" s="78"/>
      <c r="V437" s="78"/>
      <c r="W437" s="78"/>
      <c r="X437" s="79"/>
      <c r="Y437" s="243"/>
      <c r="Z437" s="79"/>
      <c r="AA437" s="239"/>
      <c r="AB437" s="78"/>
      <c r="AC437" s="78"/>
      <c r="AD437" s="79"/>
      <c r="AE437" s="238"/>
      <c r="AF437" s="78"/>
      <c r="AG437" s="79"/>
      <c r="AH437" s="238"/>
      <c r="AI437" s="78"/>
      <c r="AJ437" s="79"/>
      <c r="AK437" s="238"/>
      <c r="AL437" s="78"/>
      <c r="AM437" s="78"/>
      <c r="AN437" s="79"/>
      <c r="AO437" s="239"/>
      <c r="AP437" s="78"/>
      <c r="AQ437" s="78"/>
      <c r="AR437" s="78"/>
      <c r="AS437" s="78"/>
      <c r="AT437" s="78"/>
      <c r="AU437" s="78"/>
      <c r="AV437" s="79"/>
      <c r="AW437" s="240"/>
      <c r="AX437" s="78"/>
      <c r="AY437" s="79"/>
      <c r="AZ437" s="241"/>
      <c r="BA437" s="78"/>
      <c r="BB437" s="78"/>
      <c r="BC437" s="78"/>
      <c r="BD437" s="78"/>
      <c r="BE437" s="78"/>
      <c r="BF437" s="78"/>
      <c r="BG437" s="78"/>
      <c r="BH437" s="78"/>
      <c r="BI437" s="78"/>
      <c r="BJ437" s="78"/>
      <c r="BK437" s="78"/>
      <c r="BL437" s="78"/>
      <c r="BM437" s="78"/>
      <c r="BN437" s="78"/>
      <c r="BO437" s="79"/>
    </row>
    <row r="438" spans="1:67" ht="34.5" customHeight="1" x14ac:dyDescent="0.2">
      <c r="A438" s="45">
        <f t="shared" si="0"/>
        <v>427</v>
      </c>
      <c r="B438" s="205"/>
      <c r="C438" s="79"/>
      <c r="D438" s="242"/>
      <c r="E438" s="78"/>
      <c r="F438" s="78"/>
      <c r="G438" s="78"/>
      <c r="H438" s="79"/>
      <c r="I438" s="238"/>
      <c r="J438" s="78"/>
      <c r="K438" s="78"/>
      <c r="L438" s="78"/>
      <c r="M438" s="78"/>
      <c r="N438" s="78"/>
      <c r="O438" s="78"/>
      <c r="P438" s="79"/>
      <c r="Q438" s="239"/>
      <c r="R438" s="78"/>
      <c r="S438" s="78"/>
      <c r="T438" s="78"/>
      <c r="U438" s="78"/>
      <c r="V438" s="78"/>
      <c r="W438" s="78"/>
      <c r="X438" s="79"/>
      <c r="Y438" s="243"/>
      <c r="Z438" s="79"/>
      <c r="AA438" s="239"/>
      <c r="AB438" s="78"/>
      <c r="AC438" s="78"/>
      <c r="AD438" s="79"/>
      <c r="AE438" s="238"/>
      <c r="AF438" s="78"/>
      <c r="AG438" s="79"/>
      <c r="AH438" s="238"/>
      <c r="AI438" s="78"/>
      <c r="AJ438" s="79"/>
      <c r="AK438" s="238"/>
      <c r="AL438" s="78"/>
      <c r="AM438" s="78"/>
      <c r="AN438" s="79"/>
      <c r="AO438" s="239"/>
      <c r="AP438" s="78"/>
      <c r="AQ438" s="78"/>
      <c r="AR438" s="78"/>
      <c r="AS438" s="78"/>
      <c r="AT438" s="78"/>
      <c r="AU438" s="78"/>
      <c r="AV438" s="79"/>
      <c r="AW438" s="240"/>
      <c r="AX438" s="78"/>
      <c r="AY438" s="79"/>
      <c r="AZ438" s="241"/>
      <c r="BA438" s="78"/>
      <c r="BB438" s="78"/>
      <c r="BC438" s="78"/>
      <c r="BD438" s="78"/>
      <c r="BE438" s="78"/>
      <c r="BF438" s="78"/>
      <c r="BG438" s="78"/>
      <c r="BH438" s="78"/>
      <c r="BI438" s="78"/>
      <c r="BJ438" s="78"/>
      <c r="BK438" s="78"/>
      <c r="BL438" s="78"/>
      <c r="BM438" s="78"/>
      <c r="BN438" s="78"/>
      <c r="BO438" s="79"/>
    </row>
    <row r="439" spans="1:67" ht="34.5" customHeight="1" x14ac:dyDescent="0.2">
      <c r="A439" s="45">
        <f t="shared" si="0"/>
        <v>428</v>
      </c>
      <c r="B439" s="205"/>
      <c r="C439" s="79"/>
      <c r="D439" s="242"/>
      <c r="E439" s="78"/>
      <c r="F439" s="78"/>
      <c r="G439" s="78"/>
      <c r="H439" s="79"/>
      <c r="I439" s="238"/>
      <c r="J439" s="78"/>
      <c r="K439" s="78"/>
      <c r="L439" s="78"/>
      <c r="M439" s="78"/>
      <c r="N439" s="78"/>
      <c r="O439" s="78"/>
      <c r="P439" s="79"/>
      <c r="Q439" s="239"/>
      <c r="R439" s="78"/>
      <c r="S439" s="78"/>
      <c r="T439" s="78"/>
      <c r="U439" s="78"/>
      <c r="V439" s="78"/>
      <c r="W439" s="78"/>
      <c r="X439" s="79"/>
      <c r="Y439" s="243"/>
      <c r="Z439" s="79"/>
      <c r="AA439" s="239"/>
      <c r="AB439" s="78"/>
      <c r="AC439" s="78"/>
      <c r="AD439" s="79"/>
      <c r="AE439" s="238"/>
      <c r="AF439" s="78"/>
      <c r="AG439" s="79"/>
      <c r="AH439" s="238"/>
      <c r="AI439" s="78"/>
      <c r="AJ439" s="79"/>
      <c r="AK439" s="238"/>
      <c r="AL439" s="78"/>
      <c r="AM439" s="78"/>
      <c r="AN439" s="79"/>
      <c r="AO439" s="239"/>
      <c r="AP439" s="78"/>
      <c r="AQ439" s="78"/>
      <c r="AR439" s="78"/>
      <c r="AS439" s="78"/>
      <c r="AT439" s="78"/>
      <c r="AU439" s="78"/>
      <c r="AV439" s="79"/>
      <c r="AW439" s="240"/>
      <c r="AX439" s="78"/>
      <c r="AY439" s="79"/>
      <c r="AZ439" s="241"/>
      <c r="BA439" s="78"/>
      <c r="BB439" s="78"/>
      <c r="BC439" s="78"/>
      <c r="BD439" s="78"/>
      <c r="BE439" s="78"/>
      <c r="BF439" s="78"/>
      <c r="BG439" s="78"/>
      <c r="BH439" s="78"/>
      <c r="BI439" s="78"/>
      <c r="BJ439" s="78"/>
      <c r="BK439" s="78"/>
      <c r="BL439" s="78"/>
      <c r="BM439" s="78"/>
      <c r="BN439" s="78"/>
      <c r="BO439" s="79"/>
    </row>
    <row r="440" spans="1:67" ht="34.5" customHeight="1" x14ac:dyDescent="0.2">
      <c r="A440" s="45">
        <f t="shared" si="0"/>
        <v>429</v>
      </c>
      <c r="B440" s="205"/>
      <c r="C440" s="79"/>
      <c r="D440" s="242"/>
      <c r="E440" s="78"/>
      <c r="F440" s="78"/>
      <c r="G440" s="78"/>
      <c r="H440" s="79"/>
      <c r="I440" s="238"/>
      <c r="J440" s="78"/>
      <c r="K440" s="78"/>
      <c r="L440" s="78"/>
      <c r="M440" s="78"/>
      <c r="N440" s="78"/>
      <c r="O440" s="78"/>
      <c r="P440" s="79"/>
      <c r="Q440" s="239"/>
      <c r="R440" s="78"/>
      <c r="S440" s="78"/>
      <c r="T440" s="78"/>
      <c r="U440" s="78"/>
      <c r="V440" s="78"/>
      <c r="W440" s="78"/>
      <c r="X440" s="79"/>
      <c r="Y440" s="243"/>
      <c r="Z440" s="79"/>
      <c r="AA440" s="239"/>
      <c r="AB440" s="78"/>
      <c r="AC440" s="78"/>
      <c r="AD440" s="79"/>
      <c r="AE440" s="238"/>
      <c r="AF440" s="78"/>
      <c r="AG440" s="79"/>
      <c r="AH440" s="238"/>
      <c r="AI440" s="78"/>
      <c r="AJ440" s="79"/>
      <c r="AK440" s="238"/>
      <c r="AL440" s="78"/>
      <c r="AM440" s="78"/>
      <c r="AN440" s="79"/>
      <c r="AO440" s="239"/>
      <c r="AP440" s="78"/>
      <c r="AQ440" s="78"/>
      <c r="AR440" s="78"/>
      <c r="AS440" s="78"/>
      <c r="AT440" s="78"/>
      <c r="AU440" s="78"/>
      <c r="AV440" s="79"/>
      <c r="AW440" s="240"/>
      <c r="AX440" s="78"/>
      <c r="AY440" s="79"/>
      <c r="AZ440" s="241"/>
      <c r="BA440" s="78"/>
      <c r="BB440" s="78"/>
      <c r="BC440" s="78"/>
      <c r="BD440" s="78"/>
      <c r="BE440" s="78"/>
      <c r="BF440" s="78"/>
      <c r="BG440" s="78"/>
      <c r="BH440" s="78"/>
      <c r="BI440" s="78"/>
      <c r="BJ440" s="78"/>
      <c r="BK440" s="78"/>
      <c r="BL440" s="78"/>
      <c r="BM440" s="78"/>
      <c r="BN440" s="78"/>
      <c r="BO440" s="79"/>
    </row>
    <row r="441" spans="1:67" ht="34.5" customHeight="1" x14ac:dyDescent="0.2">
      <c r="A441" s="45">
        <f t="shared" si="0"/>
        <v>430</v>
      </c>
      <c r="B441" s="205"/>
      <c r="C441" s="79"/>
      <c r="D441" s="242"/>
      <c r="E441" s="78"/>
      <c r="F441" s="78"/>
      <c r="G441" s="78"/>
      <c r="H441" s="79"/>
      <c r="I441" s="238"/>
      <c r="J441" s="78"/>
      <c r="K441" s="78"/>
      <c r="L441" s="78"/>
      <c r="M441" s="78"/>
      <c r="N441" s="78"/>
      <c r="O441" s="78"/>
      <c r="P441" s="79"/>
      <c r="Q441" s="239"/>
      <c r="R441" s="78"/>
      <c r="S441" s="78"/>
      <c r="T441" s="78"/>
      <c r="U441" s="78"/>
      <c r="V441" s="78"/>
      <c r="W441" s="78"/>
      <c r="X441" s="79"/>
      <c r="Y441" s="243"/>
      <c r="Z441" s="79"/>
      <c r="AA441" s="239"/>
      <c r="AB441" s="78"/>
      <c r="AC441" s="78"/>
      <c r="AD441" s="79"/>
      <c r="AE441" s="238"/>
      <c r="AF441" s="78"/>
      <c r="AG441" s="79"/>
      <c r="AH441" s="238"/>
      <c r="AI441" s="78"/>
      <c r="AJ441" s="79"/>
      <c r="AK441" s="238"/>
      <c r="AL441" s="78"/>
      <c r="AM441" s="78"/>
      <c r="AN441" s="79"/>
      <c r="AO441" s="239"/>
      <c r="AP441" s="78"/>
      <c r="AQ441" s="78"/>
      <c r="AR441" s="78"/>
      <c r="AS441" s="78"/>
      <c r="AT441" s="78"/>
      <c r="AU441" s="78"/>
      <c r="AV441" s="79"/>
      <c r="AW441" s="240"/>
      <c r="AX441" s="78"/>
      <c r="AY441" s="79"/>
      <c r="AZ441" s="241"/>
      <c r="BA441" s="78"/>
      <c r="BB441" s="78"/>
      <c r="BC441" s="78"/>
      <c r="BD441" s="78"/>
      <c r="BE441" s="78"/>
      <c r="BF441" s="78"/>
      <c r="BG441" s="78"/>
      <c r="BH441" s="78"/>
      <c r="BI441" s="78"/>
      <c r="BJ441" s="78"/>
      <c r="BK441" s="78"/>
      <c r="BL441" s="78"/>
      <c r="BM441" s="78"/>
      <c r="BN441" s="78"/>
      <c r="BO441" s="79"/>
    </row>
    <row r="442" spans="1:67" ht="34.5" customHeight="1" x14ac:dyDescent="0.2">
      <c r="A442" s="14">
        <f t="shared" si="0"/>
        <v>431</v>
      </c>
      <c r="B442" s="205"/>
      <c r="C442" s="79"/>
      <c r="D442" s="242"/>
      <c r="E442" s="78"/>
      <c r="F442" s="78"/>
      <c r="G442" s="78"/>
      <c r="H442" s="79"/>
      <c r="I442" s="238"/>
      <c r="J442" s="78"/>
      <c r="K442" s="78"/>
      <c r="L442" s="78"/>
      <c r="M442" s="78"/>
      <c r="N442" s="78"/>
      <c r="O442" s="78"/>
      <c r="P442" s="79"/>
      <c r="Q442" s="239"/>
      <c r="R442" s="78"/>
      <c r="S442" s="78"/>
      <c r="T442" s="78"/>
      <c r="U442" s="78"/>
      <c r="V442" s="78"/>
      <c r="W442" s="78"/>
      <c r="X442" s="79"/>
      <c r="Y442" s="243"/>
      <c r="Z442" s="79"/>
      <c r="AA442" s="239"/>
      <c r="AB442" s="78"/>
      <c r="AC442" s="78"/>
      <c r="AD442" s="79"/>
      <c r="AE442" s="238"/>
      <c r="AF442" s="78"/>
      <c r="AG442" s="79"/>
      <c r="AH442" s="238"/>
      <c r="AI442" s="78"/>
      <c r="AJ442" s="79"/>
      <c r="AK442" s="238"/>
      <c r="AL442" s="78"/>
      <c r="AM442" s="78"/>
      <c r="AN442" s="79"/>
      <c r="AO442" s="239"/>
      <c r="AP442" s="78"/>
      <c r="AQ442" s="78"/>
      <c r="AR442" s="78"/>
      <c r="AS442" s="78"/>
      <c r="AT442" s="78"/>
      <c r="AU442" s="78"/>
      <c r="AV442" s="79"/>
      <c r="AW442" s="240"/>
      <c r="AX442" s="78"/>
      <c r="AY442" s="79"/>
      <c r="AZ442" s="241"/>
      <c r="BA442" s="78"/>
      <c r="BB442" s="78"/>
      <c r="BC442" s="78"/>
      <c r="BD442" s="78"/>
      <c r="BE442" s="78"/>
      <c r="BF442" s="78"/>
      <c r="BG442" s="78"/>
      <c r="BH442" s="78"/>
      <c r="BI442" s="78"/>
      <c r="BJ442" s="78"/>
      <c r="BK442" s="78"/>
      <c r="BL442" s="78"/>
      <c r="BM442" s="78"/>
      <c r="BN442" s="78"/>
      <c r="BO442" s="79"/>
    </row>
    <row r="443" spans="1:67" ht="34.5" customHeight="1" x14ac:dyDescent="0.2">
      <c r="A443" s="45">
        <f t="shared" si="0"/>
        <v>432</v>
      </c>
      <c r="B443" s="205"/>
      <c r="C443" s="79"/>
      <c r="D443" s="242"/>
      <c r="E443" s="78"/>
      <c r="F443" s="78"/>
      <c r="G443" s="78"/>
      <c r="H443" s="79"/>
      <c r="I443" s="238"/>
      <c r="J443" s="78"/>
      <c r="K443" s="78"/>
      <c r="L443" s="78"/>
      <c r="M443" s="78"/>
      <c r="N443" s="78"/>
      <c r="O443" s="78"/>
      <c r="P443" s="79"/>
      <c r="Q443" s="239"/>
      <c r="R443" s="78"/>
      <c r="S443" s="78"/>
      <c r="T443" s="78"/>
      <c r="U443" s="78"/>
      <c r="V443" s="78"/>
      <c r="W443" s="78"/>
      <c r="X443" s="79"/>
      <c r="Y443" s="243"/>
      <c r="Z443" s="79"/>
      <c r="AA443" s="239"/>
      <c r="AB443" s="78"/>
      <c r="AC443" s="78"/>
      <c r="AD443" s="79"/>
      <c r="AE443" s="238"/>
      <c r="AF443" s="78"/>
      <c r="AG443" s="79"/>
      <c r="AH443" s="238"/>
      <c r="AI443" s="78"/>
      <c r="AJ443" s="79"/>
      <c r="AK443" s="238"/>
      <c r="AL443" s="78"/>
      <c r="AM443" s="78"/>
      <c r="AN443" s="79"/>
      <c r="AO443" s="239"/>
      <c r="AP443" s="78"/>
      <c r="AQ443" s="78"/>
      <c r="AR443" s="78"/>
      <c r="AS443" s="78"/>
      <c r="AT443" s="78"/>
      <c r="AU443" s="78"/>
      <c r="AV443" s="79"/>
      <c r="AW443" s="240"/>
      <c r="AX443" s="78"/>
      <c r="AY443" s="79"/>
      <c r="AZ443" s="241"/>
      <c r="BA443" s="78"/>
      <c r="BB443" s="78"/>
      <c r="BC443" s="78"/>
      <c r="BD443" s="78"/>
      <c r="BE443" s="78"/>
      <c r="BF443" s="78"/>
      <c r="BG443" s="78"/>
      <c r="BH443" s="78"/>
      <c r="BI443" s="78"/>
      <c r="BJ443" s="78"/>
      <c r="BK443" s="78"/>
      <c r="BL443" s="78"/>
      <c r="BM443" s="78"/>
      <c r="BN443" s="78"/>
      <c r="BO443" s="79"/>
    </row>
    <row r="444" spans="1:67" ht="34.5" customHeight="1" x14ac:dyDescent="0.2">
      <c r="A444" s="45">
        <f t="shared" si="0"/>
        <v>433</v>
      </c>
      <c r="B444" s="205"/>
      <c r="C444" s="79"/>
      <c r="D444" s="242"/>
      <c r="E444" s="78"/>
      <c r="F444" s="78"/>
      <c r="G444" s="78"/>
      <c r="H444" s="79"/>
      <c r="I444" s="238"/>
      <c r="J444" s="78"/>
      <c r="K444" s="78"/>
      <c r="L444" s="78"/>
      <c r="M444" s="78"/>
      <c r="N444" s="78"/>
      <c r="O444" s="78"/>
      <c r="P444" s="79"/>
      <c r="Q444" s="239"/>
      <c r="R444" s="78"/>
      <c r="S444" s="78"/>
      <c r="T444" s="78"/>
      <c r="U444" s="78"/>
      <c r="V444" s="78"/>
      <c r="W444" s="78"/>
      <c r="X444" s="79"/>
      <c r="Y444" s="243"/>
      <c r="Z444" s="79"/>
      <c r="AA444" s="239"/>
      <c r="AB444" s="78"/>
      <c r="AC444" s="78"/>
      <c r="AD444" s="79"/>
      <c r="AE444" s="238"/>
      <c r="AF444" s="78"/>
      <c r="AG444" s="79"/>
      <c r="AH444" s="238"/>
      <c r="AI444" s="78"/>
      <c r="AJ444" s="79"/>
      <c r="AK444" s="238"/>
      <c r="AL444" s="78"/>
      <c r="AM444" s="78"/>
      <c r="AN444" s="79"/>
      <c r="AO444" s="239"/>
      <c r="AP444" s="78"/>
      <c r="AQ444" s="78"/>
      <c r="AR444" s="78"/>
      <c r="AS444" s="78"/>
      <c r="AT444" s="78"/>
      <c r="AU444" s="78"/>
      <c r="AV444" s="79"/>
      <c r="AW444" s="240"/>
      <c r="AX444" s="78"/>
      <c r="AY444" s="79"/>
      <c r="AZ444" s="241"/>
      <c r="BA444" s="78"/>
      <c r="BB444" s="78"/>
      <c r="BC444" s="78"/>
      <c r="BD444" s="78"/>
      <c r="BE444" s="78"/>
      <c r="BF444" s="78"/>
      <c r="BG444" s="78"/>
      <c r="BH444" s="78"/>
      <c r="BI444" s="78"/>
      <c r="BJ444" s="78"/>
      <c r="BK444" s="78"/>
      <c r="BL444" s="78"/>
      <c r="BM444" s="78"/>
      <c r="BN444" s="78"/>
      <c r="BO444" s="79"/>
    </row>
    <row r="445" spans="1:67" ht="34.5" customHeight="1" x14ac:dyDescent="0.2">
      <c r="A445" s="45">
        <f t="shared" si="0"/>
        <v>434</v>
      </c>
      <c r="B445" s="205"/>
      <c r="C445" s="79"/>
      <c r="D445" s="242"/>
      <c r="E445" s="78"/>
      <c r="F445" s="78"/>
      <c r="G445" s="78"/>
      <c r="H445" s="79"/>
      <c r="I445" s="238"/>
      <c r="J445" s="78"/>
      <c r="K445" s="78"/>
      <c r="L445" s="78"/>
      <c r="M445" s="78"/>
      <c r="N445" s="78"/>
      <c r="O445" s="78"/>
      <c r="P445" s="79"/>
      <c r="Q445" s="239"/>
      <c r="R445" s="78"/>
      <c r="S445" s="78"/>
      <c r="T445" s="78"/>
      <c r="U445" s="78"/>
      <c r="V445" s="78"/>
      <c r="W445" s="78"/>
      <c r="X445" s="79"/>
      <c r="Y445" s="243"/>
      <c r="Z445" s="79"/>
      <c r="AA445" s="239"/>
      <c r="AB445" s="78"/>
      <c r="AC445" s="78"/>
      <c r="AD445" s="79"/>
      <c r="AE445" s="238"/>
      <c r="AF445" s="78"/>
      <c r="AG445" s="79"/>
      <c r="AH445" s="238"/>
      <c r="AI445" s="78"/>
      <c r="AJ445" s="79"/>
      <c r="AK445" s="238"/>
      <c r="AL445" s="78"/>
      <c r="AM445" s="78"/>
      <c r="AN445" s="79"/>
      <c r="AO445" s="239"/>
      <c r="AP445" s="78"/>
      <c r="AQ445" s="78"/>
      <c r="AR445" s="78"/>
      <c r="AS445" s="78"/>
      <c r="AT445" s="78"/>
      <c r="AU445" s="78"/>
      <c r="AV445" s="79"/>
      <c r="AW445" s="240"/>
      <c r="AX445" s="78"/>
      <c r="AY445" s="79"/>
      <c r="AZ445" s="241"/>
      <c r="BA445" s="78"/>
      <c r="BB445" s="78"/>
      <c r="BC445" s="78"/>
      <c r="BD445" s="78"/>
      <c r="BE445" s="78"/>
      <c r="BF445" s="78"/>
      <c r="BG445" s="78"/>
      <c r="BH445" s="78"/>
      <c r="BI445" s="78"/>
      <c r="BJ445" s="78"/>
      <c r="BK445" s="78"/>
      <c r="BL445" s="78"/>
      <c r="BM445" s="78"/>
      <c r="BN445" s="78"/>
      <c r="BO445" s="79"/>
    </row>
    <row r="446" spans="1:67" ht="34.5" customHeight="1" x14ac:dyDescent="0.2">
      <c r="A446" s="45">
        <f t="shared" si="0"/>
        <v>435</v>
      </c>
      <c r="B446" s="205"/>
      <c r="C446" s="79"/>
      <c r="D446" s="242"/>
      <c r="E446" s="78"/>
      <c r="F446" s="78"/>
      <c r="G446" s="78"/>
      <c r="H446" s="79"/>
      <c r="I446" s="238"/>
      <c r="J446" s="78"/>
      <c r="K446" s="78"/>
      <c r="L446" s="78"/>
      <c r="M446" s="78"/>
      <c r="N446" s="78"/>
      <c r="O446" s="78"/>
      <c r="P446" s="79"/>
      <c r="Q446" s="239"/>
      <c r="R446" s="78"/>
      <c r="S446" s="78"/>
      <c r="T446" s="78"/>
      <c r="U446" s="78"/>
      <c r="V446" s="78"/>
      <c r="W446" s="78"/>
      <c r="X446" s="79"/>
      <c r="Y446" s="243"/>
      <c r="Z446" s="79"/>
      <c r="AA446" s="239"/>
      <c r="AB446" s="78"/>
      <c r="AC446" s="78"/>
      <c r="AD446" s="79"/>
      <c r="AE446" s="238"/>
      <c r="AF446" s="78"/>
      <c r="AG446" s="79"/>
      <c r="AH446" s="238"/>
      <c r="AI446" s="78"/>
      <c r="AJ446" s="79"/>
      <c r="AK446" s="238"/>
      <c r="AL446" s="78"/>
      <c r="AM446" s="78"/>
      <c r="AN446" s="79"/>
      <c r="AO446" s="239"/>
      <c r="AP446" s="78"/>
      <c r="AQ446" s="78"/>
      <c r="AR446" s="78"/>
      <c r="AS446" s="78"/>
      <c r="AT446" s="78"/>
      <c r="AU446" s="78"/>
      <c r="AV446" s="79"/>
      <c r="AW446" s="240"/>
      <c r="AX446" s="78"/>
      <c r="AY446" s="79"/>
      <c r="AZ446" s="241"/>
      <c r="BA446" s="78"/>
      <c r="BB446" s="78"/>
      <c r="BC446" s="78"/>
      <c r="BD446" s="78"/>
      <c r="BE446" s="78"/>
      <c r="BF446" s="78"/>
      <c r="BG446" s="78"/>
      <c r="BH446" s="78"/>
      <c r="BI446" s="78"/>
      <c r="BJ446" s="78"/>
      <c r="BK446" s="78"/>
      <c r="BL446" s="78"/>
      <c r="BM446" s="78"/>
      <c r="BN446" s="78"/>
      <c r="BO446" s="79"/>
    </row>
    <row r="447" spans="1:67" ht="34.5" customHeight="1" x14ac:dyDescent="0.2">
      <c r="A447" s="45">
        <f t="shared" si="0"/>
        <v>436</v>
      </c>
      <c r="B447" s="205"/>
      <c r="C447" s="79"/>
      <c r="D447" s="242"/>
      <c r="E447" s="78"/>
      <c r="F447" s="78"/>
      <c r="G447" s="78"/>
      <c r="H447" s="79"/>
      <c r="I447" s="238"/>
      <c r="J447" s="78"/>
      <c r="K447" s="78"/>
      <c r="L447" s="78"/>
      <c r="M447" s="78"/>
      <c r="N447" s="78"/>
      <c r="O447" s="78"/>
      <c r="P447" s="79"/>
      <c r="Q447" s="239"/>
      <c r="R447" s="78"/>
      <c r="S447" s="78"/>
      <c r="T447" s="78"/>
      <c r="U447" s="78"/>
      <c r="V447" s="78"/>
      <c r="W447" s="78"/>
      <c r="X447" s="79"/>
      <c r="Y447" s="243"/>
      <c r="Z447" s="79"/>
      <c r="AA447" s="239"/>
      <c r="AB447" s="78"/>
      <c r="AC447" s="78"/>
      <c r="AD447" s="79"/>
      <c r="AE447" s="238"/>
      <c r="AF447" s="78"/>
      <c r="AG447" s="79"/>
      <c r="AH447" s="238"/>
      <c r="AI447" s="78"/>
      <c r="AJ447" s="79"/>
      <c r="AK447" s="238"/>
      <c r="AL447" s="78"/>
      <c r="AM447" s="78"/>
      <c r="AN447" s="79"/>
      <c r="AO447" s="239"/>
      <c r="AP447" s="78"/>
      <c r="AQ447" s="78"/>
      <c r="AR447" s="78"/>
      <c r="AS447" s="78"/>
      <c r="AT447" s="78"/>
      <c r="AU447" s="78"/>
      <c r="AV447" s="79"/>
      <c r="AW447" s="240"/>
      <c r="AX447" s="78"/>
      <c r="AY447" s="79"/>
      <c r="AZ447" s="241"/>
      <c r="BA447" s="78"/>
      <c r="BB447" s="78"/>
      <c r="BC447" s="78"/>
      <c r="BD447" s="78"/>
      <c r="BE447" s="78"/>
      <c r="BF447" s="78"/>
      <c r="BG447" s="78"/>
      <c r="BH447" s="78"/>
      <c r="BI447" s="78"/>
      <c r="BJ447" s="78"/>
      <c r="BK447" s="78"/>
      <c r="BL447" s="78"/>
      <c r="BM447" s="78"/>
      <c r="BN447" s="78"/>
      <c r="BO447" s="79"/>
    </row>
    <row r="448" spans="1:67" ht="34.5" customHeight="1" x14ac:dyDescent="0.2">
      <c r="A448" s="45">
        <f t="shared" si="0"/>
        <v>437</v>
      </c>
      <c r="B448" s="205"/>
      <c r="C448" s="79"/>
      <c r="D448" s="242"/>
      <c r="E448" s="78"/>
      <c r="F448" s="78"/>
      <c r="G448" s="78"/>
      <c r="H448" s="79"/>
      <c r="I448" s="238"/>
      <c r="J448" s="78"/>
      <c r="K448" s="78"/>
      <c r="L448" s="78"/>
      <c r="M448" s="78"/>
      <c r="N448" s="78"/>
      <c r="O448" s="78"/>
      <c r="P448" s="79"/>
      <c r="Q448" s="239"/>
      <c r="R448" s="78"/>
      <c r="S448" s="78"/>
      <c r="T448" s="78"/>
      <c r="U448" s="78"/>
      <c r="V448" s="78"/>
      <c r="W448" s="78"/>
      <c r="X448" s="79"/>
      <c r="Y448" s="243"/>
      <c r="Z448" s="79"/>
      <c r="AA448" s="239"/>
      <c r="AB448" s="78"/>
      <c r="AC448" s="78"/>
      <c r="AD448" s="79"/>
      <c r="AE448" s="238"/>
      <c r="AF448" s="78"/>
      <c r="AG448" s="79"/>
      <c r="AH448" s="238"/>
      <c r="AI448" s="78"/>
      <c r="AJ448" s="79"/>
      <c r="AK448" s="238"/>
      <c r="AL448" s="78"/>
      <c r="AM448" s="78"/>
      <c r="AN448" s="79"/>
      <c r="AO448" s="239"/>
      <c r="AP448" s="78"/>
      <c r="AQ448" s="78"/>
      <c r="AR448" s="78"/>
      <c r="AS448" s="78"/>
      <c r="AT448" s="78"/>
      <c r="AU448" s="78"/>
      <c r="AV448" s="79"/>
      <c r="AW448" s="240"/>
      <c r="AX448" s="78"/>
      <c r="AY448" s="79"/>
      <c r="AZ448" s="241"/>
      <c r="BA448" s="78"/>
      <c r="BB448" s="78"/>
      <c r="BC448" s="78"/>
      <c r="BD448" s="78"/>
      <c r="BE448" s="78"/>
      <c r="BF448" s="78"/>
      <c r="BG448" s="78"/>
      <c r="BH448" s="78"/>
      <c r="BI448" s="78"/>
      <c r="BJ448" s="78"/>
      <c r="BK448" s="78"/>
      <c r="BL448" s="78"/>
      <c r="BM448" s="78"/>
      <c r="BN448" s="78"/>
      <c r="BO448" s="79"/>
    </row>
    <row r="449" spans="1:67" ht="34.5" customHeight="1" x14ac:dyDescent="0.2">
      <c r="A449" s="45">
        <f t="shared" si="0"/>
        <v>438</v>
      </c>
      <c r="B449" s="205"/>
      <c r="C449" s="79"/>
      <c r="D449" s="242"/>
      <c r="E449" s="78"/>
      <c r="F449" s="78"/>
      <c r="G449" s="78"/>
      <c r="H449" s="79"/>
      <c r="I449" s="238"/>
      <c r="J449" s="78"/>
      <c r="K449" s="78"/>
      <c r="L449" s="78"/>
      <c r="M449" s="78"/>
      <c r="N449" s="78"/>
      <c r="O449" s="78"/>
      <c r="P449" s="79"/>
      <c r="Q449" s="239"/>
      <c r="R449" s="78"/>
      <c r="S449" s="78"/>
      <c r="T449" s="78"/>
      <c r="U449" s="78"/>
      <c r="V449" s="78"/>
      <c r="W449" s="78"/>
      <c r="X449" s="79"/>
      <c r="Y449" s="243"/>
      <c r="Z449" s="79"/>
      <c r="AA449" s="239"/>
      <c r="AB449" s="78"/>
      <c r="AC449" s="78"/>
      <c r="AD449" s="79"/>
      <c r="AE449" s="238"/>
      <c r="AF449" s="78"/>
      <c r="AG449" s="79"/>
      <c r="AH449" s="238"/>
      <c r="AI449" s="78"/>
      <c r="AJ449" s="79"/>
      <c r="AK449" s="238"/>
      <c r="AL449" s="78"/>
      <c r="AM449" s="78"/>
      <c r="AN449" s="79"/>
      <c r="AO449" s="239"/>
      <c r="AP449" s="78"/>
      <c r="AQ449" s="78"/>
      <c r="AR449" s="78"/>
      <c r="AS449" s="78"/>
      <c r="AT449" s="78"/>
      <c r="AU449" s="78"/>
      <c r="AV449" s="79"/>
      <c r="AW449" s="240"/>
      <c r="AX449" s="78"/>
      <c r="AY449" s="79"/>
      <c r="AZ449" s="241"/>
      <c r="BA449" s="78"/>
      <c r="BB449" s="78"/>
      <c r="BC449" s="78"/>
      <c r="BD449" s="78"/>
      <c r="BE449" s="78"/>
      <c r="BF449" s="78"/>
      <c r="BG449" s="78"/>
      <c r="BH449" s="78"/>
      <c r="BI449" s="78"/>
      <c r="BJ449" s="78"/>
      <c r="BK449" s="78"/>
      <c r="BL449" s="78"/>
      <c r="BM449" s="78"/>
      <c r="BN449" s="78"/>
      <c r="BO449" s="79"/>
    </row>
    <row r="450" spans="1:67" ht="34.5" customHeight="1" x14ac:dyDescent="0.2">
      <c r="A450" s="45">
        <f t="shared" si="0"/>
        <v>439</v>
      </c>
      <c r="B450" s="205"/>
      <c r="C450" s="79"/>
      <c r="D450" s="242"/>
      <c r="E450" s="78"/>
      <c r="F450" s="78"/>
      <c r="G450" s="78"/>
      <c r="H450" s="79"/>
      <c r="I450" s="238"/>
      <c r="J450" s="78"/>
      <c r="K450" s="78"/>
      <c r="L450" s="78"/>
      <c r="M450" s="78"/>
      <c r="N450" s="78"/>
      <c r="O450" s="78"/>
      <c r="P450" s="79"/>
      <c r="Q450" s="239"/>
      <c r="R450" s="78"/>
      <c r="S450" s="78"/>
      <c r="T450" s="78"/>
      <c r="U450" s="78"/>
      <c r="V450" s="78"/>
      <c r="W450" s="78"/>
      <c r="X450" s="79"/>
      <c r="Y450" s="243"/>
      <c r="Z450" s="79"/>
      <c r="AA450" s="239"/>
      <c r="AB450" s="78"/>
      <c r="AC450" s="78"/>
      <c r="AD450" s="79"/>
      <c r="AE450" s="238"/>
      <c r="AF450" s="78"/>
      <c r="AG450" s="79"/>
      <c r="AH450" s="238"/>
      <c r="AI450" s="78"/>
      <c r="AJ450" s="79"/>
      <c r="AK450" s="238"/>
      <c r="AL450" s="78"/>
      <c r="AM450" s="78"/>
      <c r="AN450" s="79"/>
      <c r="AO450" s="239"/>
      <c r="AP450" s="78"/>
      <c r="AQ450" s="78"/>
      <c r="AR450" s="78"/>
      <c r="AS450" s="78"/>
      <c r="AT450" s="78"/>
      <c r="AU450" s="78"/>
      <c r="AV450" s="79"/>
      <c r="AW450" s="240"/>
      <c r="AX450" s="78"/>
      <c r="AY450" s="79"/>
      <c r="AZ450" s="241"/>
      <c r="BA450" s="78"/>
      <c r="BB450" s="78"/>
      <c r="BC450" s="78"/>
      <c r="BD450" s="78"/>
      <c r="BE450" s="78"/>
      <c r="BF450" s="78"/>
      <c r="BG450" s="78"/>
      <c r="BH450" s="78"/>
      <c r="BI450" s="78"/>
      <c r="BJ450" s="78"/>
      <c r="BK450" s="78"/>
      <c r="BL450" s="78"/>
      <c r="BM450" s="78"/>
      <c r="BN450" s="78"/>
      <c r="BO450" s="79"/>
    </row>
    <row r="451" spans="1:67" ht="34.5" customHeight="1" x14ac:dyDescent="0.2">
      <c r="A451" s="45">
        <f t="shared" si="0"/>
        <v>440</v>
      </c>
      <c r="B451" s="205"/>
      <c r="C451" s="79"/>
      <c r="D451" s="242"/>
      <c r="E451" s="78"/>
      <c r="F451" s="78"/>
      <c r="G451" s="78"/>
      <c r="H451" s="79"/>
      <c r="I451" s="238"/>
      <c r="J451" s="78"/>
      <c r="K451" s="78"/>
      <c r="L451" s="78"/>
      <c r="M451" s="78"/>
      <c r="N451" s="78"/>
      <c r="O451" s="78"/>
      <c r="P451" s="79"/>
      <c r="Q451" s="239"/>
      <c r="R451" s="78"/>
      <c r="S451" s="78"/>
      <c r="T451" s="78"/>
      <c r="U451" s="78"/>
      <c r="V451" s="78"/>
      <c r="W451" s="78"/>
      <c r="X451" s="79"/>
      <c r="Y451" s="243"/>
      <c r="Z451" s="79"/>
      <c r="AA451" s="239"/>
      <c r="AB451" s="78"/>
      <c r="AC451" s="78"/>
      <c r="AD451" s="79"/>
      <c r="AE451" s="238"/>
      <c r="AF451" s="78"/>
      <c r="AG451" s="79"/>
      <c r="AH451" s="238"/>
      <c r="AI451" s="78"/>
      <c r="AJ451" s="79"/>
      <c r="AK451" s="238"/>
      <c r="AL451" s="78"/>
      <c r="AM451" s="78"/>
      <c r="AN451" s="79"/>
      <c r="AO451" s="239"/>
      <c r="AP451" s="78"/>
      <c r="AQ451" s="78"/>
      <c r="AR451" s="78"/>
      <c r="AS451" s="78"/>
      <c r="AT451" s="78"/>
      <c r="AU451" s="78"/>
      <c r="AV451" s="79"/>
      <c r="AW451" s="240"/>
      <c r="AX451" s="78"/>
      <c r="AY451" s="79"/>
      <c r="AZ451" s="241"/>
      <c r="BA451" s="78"/>
      <c r="BB451" s="78"/>
      <c r="BC451" s="78"/>
      <c r="BD451" s="78"/>
      <c r="BE451" s="78"/>
      <c r="BF451" s="78"/>
      <c r="BG451" s="78"/>
      <c r="BH451" s="78"/>
      <c r="BI451" s="78"/>
      <c r="BJ451" s="78"/>
      <c r="BK451" s="78"/>
      <c r="BL451" s="78"/>
      <c r="BM451" s="78"/>
      <c r="BN451" s="78"/>
      <c r="BO451" s="79"/>
    </row>
    <row r="452" spans="1:67" ht="34.5" customHeight="1" x14ac:dyDescent="0.2">
      <c r="A452" s="14">
        <f t="shared" si="0"/>
        <v>441</v>
      </c>
      <c r="B452" s="205"/>
      <c r="C452" s="79"/>
      <c r="D452" s="242"/>
      <c r="E452" s="78"/>
      <c r="F452" s="78"/>
      <c r="G452" s="78"/>
      <c r="H452" s="79"/>
      <c r="I452" s="238"/>
      <c r="J452" s="78"/>
      <c r="K452" s="78"/>
      <c r="L452" s="78"/>
      <c r="M452" s="78"/>
      <c r="N452" s="78"/>
      <c r="O452" s="78"/>
      <c r="P452" s="79"/>
      <c r="Q452" s="239"/>
      <c r="R452" s="78"/>
      <c r="S452" s="78"/>
      <c r="T452" s="78"/>
      <c r="U452" s="78"/>
      <c r="V452" s="78"/>
      <c r="W452" s="78"/>
      <c r="X452" s="79"/>
      <c r="Y452" s="243"/>
      <c r="Z452" s="79"/>
      <c r="AA452" s="239"/>
      <c r="AB452" s="78"/>
      <c r="AC452" s="78"/>
      <c r="AD452" s="79"/>
      <c r="AE452" s="238"/>
      <c r="AF452" s="78"/>
      <c r="AG452" s="79"/>
      <c r="AH452" s="238"/>
      <c r="AI452" s="78"/>
      <c r="AJ452" s="79"/>
      <c r="AK452" s="238"/>
      <c r="AL452" s="78"/>
      <c r="AM452" s="78"/>
      <c r="AN452" s="79"/>
      <c r="AO452" s="239"/>
      <c r="AP452" s="78"/>
      <c r="AQ452" s="78"/>
      <c r="AR452" s="78"/>
      <c r="AS452" s="78"/>
      <c r="AT452" s="78"/>
      <c r="AU452" s="78"/>
      <c r="AV452" s="79"/>
      <c r="AW452" s="240"/>
      <c r="AX452" s="78"/>
      <c r="AY452" s="79"/>
      <c r="AZ452" s="241"/>
      <c r="BA452" s="78"/>
      <c r="BB452" s="78"/>
      <c r="BC452" s="78"/>
      <c r="BD452" s="78"/>
      <c r="BE452" s="78"/>
      <c r="BF452" s="78"/>
      <c r="BG452" s="78"/>
      <c r="BH452" s="78"/>
      <c r="BI452" s="78"/>
      <c r="BJ452" s="78"/>
      <c r="BK452" s="78"/>
      <c r="BL452" s="78"/>
      <c r="BM452" s="78"/>
      <c r="BN452" s="78"/>
      <c r="BO452" s="79"/>
    </row>
    <row r="453" spans="1:67" ht="34.5" customHeight="1" x14ac:dyDescent="0.2">
      <c r="A453" s="45">
        <f t="shared" si="0"/>
        <v>442</v>
      </c>
      <c r="B453" s="205"/>
      <c r="C453" s="79"/>
      <c r="D453" s="242"/>
      <c r="E453" s="78"/>
      <c r="F453" s="78"/>
      <c r="G453" s="78"/>
      <c r="H453" s="79"/>
      <c r="I453" s="238"/>
      <c r="J453" s="78"/>
      <c r="K453" s="78"/>
      <c r="L453" s="78"/>
      <c r="M453" s="78"/>
      <c r="N453" s="78"/>
      <c r="O453" s="78"/>
      <c r="P453" s="79"/>
      <c r="Q453" s="239"/>
      <c r="R453" s="78"/>
      <c r="S453" s="78"/>
      <c r="T453" s="78"/>
      <c r="U453" s="78"/>
      <c r="V453" s="78"/>
      <c r="W453" s="78"/>
      <c r="X453" s="79"/>
      <c r="Y453" s="243"/>
      <c r="Z453" s="79"/>
      <c r="AA453" s="239"/>
      <c r="AB453" s="78"/>
      <c r="AC453" s="78"/>
      <c r="AD453" s="79"/>
      <c r="AE453" s="238"/>
      <c r="AF453" s="78"/>
      <c r="AG453" s="79"/>
      <c r="AH453" s="238"/>
      <c r="AI453" s="78"/>
      <c r="AJ453" s="79"/>
      <c r="AK453" s="238"/>
      <c r="AL453" s="78"/>
      <c r="AM453" s="78"/>
      <c r="AN453" s="79"/>
      <c r="AO453" s="239"/>
      <c r="AP453" s="78"/>
      <c r="AQ453" s="78"/>
      <c r="AR453" s="78"/>
      <c r="AS453" s="78"/>
      <c r="AT453" s="78"/>
      <c r="AU453" s="78"/>
      <c r="AV453" s="79"/>
      <c r="AW453" s="240"/>
      <c r="AX453" s="78"/>
      <c r="AY453" s="79"/>
      <c r="AZ453" s="241"/>
      <c r="BA453" s="78"/>
      <c r="BB453" s="78"/>
      <c r="BC453" s="78"/>
      <c r="BD453" s="78"/>
      <c r="BE453" s="78"/>
      <c r="BF453" s="78"/>
      <c r="BG453" s="78"/>
      <c r="BH453" s="78"/>
      <c r="BI453" s="78"/>
      <c r="BJ453" s="78"/>
      <c r="BK453" s="78"/>
      <c r="BL453" s="78"/>
      <c r="BM453" s="78"/>
      <c r="BN453" s="78"/>
      <c r="BO453" s="79"/>
    </row>
    <row r="454" spans="1:67" ht="34.5" customHeight="1" x14ac:dyDescent="0.2">
      <c r="A454" s="45">
        <f t="shared" si="0"/>
        <v>443</v>
      </c>
      <c r="B454" s="205"/>
      <c r="C454" s="79"/>
      <c r="D454" s="242"/>
      <c r="E454" s="78"/>
      <c r="F454" s="78"/>
      <c r="G454" s="78"/>
      <c r="H454" s="79"/>
      <c r="I454" s="238"/>
      <c r="J454" s="78"/>
      <c r="K454" s="78"/>
      <c r="L454" s="78"/>
      <c r="M454" s="78"/>
      <c r="N454" s="78"/>
      <c r="O454" s="78"/>
      <c r="P454" s="79"/>
      <c r="Q454" s="239"/>
      <c r="R454" s="78"/>
      <c r="S454" s="78"/>
      <c r="T454" s="78"/>
      <c r="U454" s="78"/>
      <c r="V454" s="78"/>
      <c r="W454" s="78"/>
      <c r="X454" s="79"/>
      <c r="Y454" s="243"/>
      <c r="Z454" s="79"/>
      <c r="AA454" s="239"/>
      <c r="AB454" s="78"/>
      <c r="AC454" s="78"/>
      <c r="AD454" s="79"/>
      <c r="AE454" s="238"/>
      <c r="AF454" s="78"/>
      <c r="AG454" s="79"/>
      <c r="AH454" s="238"/>
      <c r="AI454" s="78"/>
      <c r="AJ454" s="79"/>
      <c r="AK454" s="238"/>
      <c r="AL454" s="78"/>
      <c r="AM454" s="78"/>
      <c r="AN454" s="79"/>
      <c r="AO454" s="239"/>
      <c r="AP454" s="78"/>
      <c r="AQ454" s="78"/>
      <c r="AR454" s="78"/>
      <c r="AS454" s="78"/>
      <c r="AT454" s="78"/>
      <c r="AU454" s="78"/>
      <c r="AV454" s="79"/>
      <c r="AW454" s="240"/>
      <c r="AX454" s="78"/>
      <c r="AY454" s="79"/>
      <c r="AZ454" s="241"/>
      <c r="BA454" s="78"/>
      <c r="BB454" s="78"/>
      <c r="BC454" s="78"/>
      <c r="BD454" s="78"/>
      <c r="BE454" s="78"/>
      <c r="BF454" s="78"/>
      <c r="BG454" s="78"/>
      <c r="BH454" s="78"/>
      <c r="BI454" s="78"/>
      <c r="BJ454" s="78"/>
      <c r="BK454" s="78"/>
      <c r="BL454" s="78"/>
      <c r="BM454" s="78"/>
      <c r="BN454" s="78"/>
      <c r="BO454" s="79"/>
    </row>
    <row r="455" spans="1:67" ht="34.5" customHeight="1" x14ac:dyDescent="0.2">
      <c r="A455" s="45">
        <f t="shared" si="0"/>
        <v>444</v>
      </c>
      <c r="B455" s="205"/>
      <c r="C455" s="79"/>
      <c r="D455" s="242"/>
      <c r="E455" s="78"/>
      <c r="F455" s="78"/>
      <c r="G455" s="78"/>
      <c r="H455" s="79"/>
      <c r="I455" s="238"/>
      <c r="J455" s="78"/>
      <c r="K455" s="78"/>
      <c r="L455" s="78"/>
      <c r="M455" s="78"/>
      <c r="N455" s="78"/>
      <c r="O455" s="78"/>
      <c r="P455" s="79"/>
      <c r="Q455" s="239"/>
      <c r="R455" s="78"/>
      <c r="S455" s="78"/>
      <c r="T455" s="78"/>
      <c r="U455" s="78"/>
      <c r="V455" s="78"/>
      <c r="W455" s="78"/>
      <c r="X455" s="79"/>
      <c r="Y455" s="243"/>
      <c r="Z455" s="79"/>
      <c r="AA455" s="239"/>
      <c r="AB455" s="78"/>
      <c r="AC455" s="78"/>
      <c r="AD455" s="79"/>
      <c r="AE455" s="238"/>
      <c r="AF455" s="78"/>
      <c r="AG455" s="79"/>
      <c r="AH455" s="238"/>
      <c r="AI455" s="78"/>
      <c r="AJ455" s="79"/>
      <c r="AK455" s="238"/>
      <c r="AL455" s="78"/>
      <c r="AM455" s="78"/>
      <c r="AN455" s="79"/>
      <c r="AO455" s="239"/>
      <c r="AP455" s="78"/>
      <c r="AQ455" s="78"/>
      <c r="AR455" s="78"/>
      <c r="AS455" s="78"/>
      <c r="AT455" s="78"/>
      <c r="AU455" s="78"/>
      <c r="AV455" s="79"/>
      <c r="AW455" s="240"/>
      <c r="AX455" s="78"/>
      <c r="AY455" s="79"/>
      <c r="AZ455" s="241"/>
      <c r="BA455" s="78"/>
      <c r="BB455" s="78"/>
      <c r="BC455" s="78"/>
      <c r="BD455" s="78"/>
      <c r="BE455" s="78"/>
      <c r="BF455" s="78"/>
      <c r="BG455" s="78"/>
      <c r="BH455" s="78"/>
      <c r="BI455" s="78"/>
      <c r="BJ455" s="78"/>
      <c r="BK455" s="78"/>
      <c r="BL455" s="78"/>
      <c r="BM455" s="78"/>
      <c r="BN455" s="78"/>
      <c r="BO455" s="79"/>
    </row>
    <row r="456" spans="1:67" ht="34.5" customHeight="1" x14ac:dyDescent="0.2">
      <c r="A456" s="45">
        <f t="shared" si="0"/>
        <v>445</v>
      </c>
      <c r="B456" s="205"/>
      <c r="C456" s="79"/>
      <c r="D456" s="242"/>
      <c r="E456" s="78"/>
      <c r="F456" s="78"/>
      <c r="G456" s="78"/>
      <c r="H456" s="79"/>
      <c r="I456" s="238"/>
      <c r="J456" s="78"/>
      <c r="K456" s="78"/>
      <c r="L456" s="78"/>
      <c r="M456" s="78"/>
      <c r="N456" s="78"/>
      <c r="O456" s="78"/>
      <c r="P456" s="79"/>
      <c r="Q456" s="239"/>
      <c r="R456" s="78"/>
      <c r="S456" s="78"/>
      <c r="T456" s="78"/>
      <c r="U456" s="78"/>
      <c r="V456" s="78"/>
      <c r="W456" s="78"/>
      <c r="X456" s="79"/>
      <c r="Y456" s="243"/>
      <c r="Z456" s="79"/>
      <c r="AA456" s="239"/>
      <c r="AB456" s="78"/>
      <c r="AC456" s="78"/>
      <c r="AD456" s="79"/>
      <c r="AE456" s="238"/>
      <c r="AF456" s="78"/>
      <c r="AG456" s="79"/>
      <c r="AH456" s="238"/>
      <c r="AI456" s="78"/>
      <c r="AJ456" s="79"/>
      <c r="AK456" s="238"/>
      <c r="AL456" s="78"/>
      <c r="AM456" s="78"/>
      <c r="AN456" s="79"/>
      <c r="AO456" s="239"/>
      <c r="AP456" s="78"/>
      <c r="AQ456" s="78"/>
      <c r="AR456" s="78"/>
      <c r="AS456" s="78"/>
      <c r="AT456" s="78"/>
      <c r="AU456" s="78"/>
      <c r="AV456" s="79"/>
      <c r="AW456" s="240"/>
      <c r="AX456" s="78"/>
      <c r="AY456" s="79"/>
      <c r="AZ456" s="241"/>
      <c r="BA456" s="78"/>
      <c r="BB456" s="78"/>
      <c r="BC456" s="78"/>
      <c r="BD456" s="78"/>
      <c r="BE456" s="78"/>
      <c r="BF456" s="78"/>
      <c r="BG456" s="78"/>
      <c r="BH456" s="78"/>
      <c r="BI456" s="78"/>
      <c r="BJ456" s="78"/>
      <c r="BK456" s="78"/>
      <c r="BL456" s="78"/>
      <c r="BM456" s="78"/>
      <c r="BN456" s="78"/>
      <c r="BO456" s="79"/>
    </row>
    <row r="457" spans="1:67" ht="34.5" customHeight="1" x14ac:dyDescent="0.2">
      <c r="A457" s="45">
        <f t="shared" si="0"/>
        <v>446</v>
      </c>
      <c r="B457" s="205"/>
      <c r="C457" s="79"/>
      <c r="D457" s="242"/>
      <c r="E457" s="78"/>
      <c r="F457" s="78"/>
      <c r="G457" s="78"/>
      <c r="H457" s="79"/>
      <c r="I457" s="238"/>
      <c r="J457" s="78"/>
      <c r="K457" s="78"/>
      <c r="L457" s="78"/>
      <c r="M457" s="78"/>
      <c r="N457" s="78"/>
      <c r="O457" s="78"/>
      <c r="P457" s="79"/>
      <c r="Q457" s="239"/>
      <c r="R457" s="78"/>
      <c r="S457" s="78"/>
      <c r="T457" s="78"/>
      <c r="U457" s="78"/>
      <c r="V457" s="78"/>
      <c r="W457" s="78"/>
      <c r="X457" s="79"/>
      <c r="Y457" s="243"/>
      <c r="Z457" s="79"/>
      <c r="AA457" s="239"/>
      <c r="AB457" s="78"/>
      <c r="AC457" s="78"/>
      <c r="AD457" s="79"/>
      <c r="AE457" s="238"/>
      <c r="AF457" s="78"/>
      <c r="AG457" s="79"/>
      <c r="AH457" s="238"/>
      <c r="AI457" s="78"/>
      <c r="AJ457" s="79"/>
      <c r="AK457" s="238"/>
      <c r="AL457" s="78"/>
      <c r="AM457" s="78"/>
      <c r="AN457" s="79"/>
      <c r="AO457" s="239"/>
      <c r="AP457" s="78"/>
      <c r="AQ457" s="78"/>
      <c r="AR457" s="78"/>
      <c r="AS457" s="78"/>
      <c r="AT457" s="78"/>
      <c r="AU457" s="78"/>
      <c r="AV457" s="79"/>
      <c r="AW457" s="240"/>
      <c r="AX457" s="78"/>
      <c r="AY457" s="79"/>
      <c r="AZ457" s="241"/>
      <c r="BA457" s="78"/>
      <c r="BB457" s="78"/>
      <c r="BC457" s="78"/>
      <c r="BD457" s="78"/>
      <c r="BE457" s="78"/>
      <c r="BF457" s="78"/>
      <c r="BG457" s="78"/>
      <c r="BH457" s="78"/>
      <c r="BI457" s="78"/>
      <c r="BJ457" s="78"/>
      <c r="BK457" s="78"/>
      <c r="BL457" s="78"/>
      <c r="BM457" s="78"/>
      <c r="BN457" s="78"/>
      <c r="BO457" s="79"/>
    </row>
    <row r="458" spans="1:67" ht="34.5" customHeight="1" x14ac:dyDescent="0.2">
      <c r="A458" s="45">
        <f t="shared" si="0"/>
        <v>447</v>
      </c>
      <c r="B458" s="205"/>
      <c r="C458" s="79"/>
      <c r="D458" s="242"/>
      <c r="E458" s="78"/>
      <c r="F458" s="78"/>
      <c r="G458" s="78"/>
      <c r="H458" s="79"/>
      <c r="I458" s="238"/>
      <c r="J458" s="78"/>
      <c r="K458" s="78"/>
      <c r="L458" s="78"/>
      <c r="M458" s="78"/>
      <c r="N458" s="78"/>
      <c r="O458" s="78"/>
      <c r="P458" s="79"/>
      <c r="Q458" s="239"/>
      <c r="R458" s="78"/>
      <c r="S458" s="78"/>
      <c r="T458" s="78"/>
      <c r="U458" s="78"/>
      <c r="V458" s="78"/>
      <c r="W458" s="78"/>
      <c r="X458" s="79"/>
      <c r="Y458" s="243"/>
      <c r="Z458" s="79"/>
      <c r="AA458" s="239"/>
      <c r="AB458" s="78"/>
      <c r="AC458" s="78"/>
      <c r="AD458" s="79"/>
      <c r="AE458" s="238"/>
      <c r="AF458" s="78"/>
      <c r="AG458" s="79"/>
      <c r="AH458" s="238"/>
      <c r="AI458" s="78"/>
      <c r="AJ458" s="79"/>
      <c r="AK458" s="238"/>
      <c r="AL458" s="78"/>
      <c r="AM458" s="78"/>
      <c r="AN458" s="79"/>
      <c r="AO458" s="239"/>
      <c r="AP458" s="78"/>
      <c r="AQ458" s="78"/>
      <c r="AR458" s="78"/>
      <c r="AS458" s="78"/>
      <c r="AT458" s="78"/>
      <c r="AU458" s="78"/>
      <c r="AV458" s="79"/>
      <c r="AW458" s="240"/>
      <c r="AX458" s="78"/>
      <c r="AY458" s="79"/>
      <c r="AZ458" s="241"/>
      <c r="BA458" s="78"/>
      <c r="BB458" s="78"/>
      <c r="BC458" s="78"/>
      <c r="BD458" s="78"/>
      <c r="BE458" s="78"/>
      <c r="BF458" s="78"/>
      <c r="BG458" s="78"/>
      <c r="BH458" s="78"/>
      <c r="BI458" s="78"/>
      <c r="BJ458" s="78"/>
      <c r="BK458" s="78"/>
      <c r="BL458" s="78"/>
      <c r="BM458" s="78"/>
      <c r="BN458" s="78"/>
      <c r="BO458" s="79"/>
    </row>
    <row r="459" spans="1:67" ht="34.5" customHeight="1" x14ac:dyDescent="0.2">
      <c r="A459" s="45">
        <f t="shared" si="0"/>
        <v>448</v>
      </c>
      <c r="B459" s="205"/>
      <c r="C459" s="79"/>
      <c r="D459" s="242"/>
      <c r="E459" s="78"/>
      <c r="F459" s="78"/>
      <c r="G459" s="78"/>
      <c r="H459" s="79"/>
      <c r="I459" s="238"/>
      <c r="J459" s="78"/>
      <c r="K459" s="78"/>
      <c r="L459" s="78"/>
      <c r="M459" s="78"/>
      <c r="N459" s="78"/>
      <c r="O459" s="78"/>
      <c r="P459" s="79"/>
      <c r="Q459" s="239"/>
      <c r="R459" s="78"/>
      <c r="S459" s="78"/>
      <c r="T459" s="78"/>
      <c r="U459" s="78"/>
      <c r="V459" s="78"/>
      <c r="W459" s="78"/>
      <c r="X459" s="79"/>
      <c r="Y459" s="243"/>
      <c r="Z459" s="79"/>
      <c r="AA459" s="239"/>
      <c r="AB459" s="78"/>
      <c r="AC459" s="78"/>
      <c r="AD459" s="79"/>
      <c r="AE459" s="238"/>
      <c r="AF459" s="78"/>
      <c r="AG459" s="79"/>
      <c r="AH459" s="238"/>
      <c r="AI459" s="78"/>
      <c r="AJ459" s="79"/>
      <c r="AK459" s="238"/>
      <c r="AL459" s="78"/>
      <c r="AM459" s="78"/>
      <c r="AN459" s="79"/>
      <c r="AO459" s="239"/>
      <c r="AP459" s="78"/>
      <c r="AQ459" s="78"/>
      <c r="AR459" s="78"/>
      <c r="AS459" s="78"/>
      <c r="AT459" s="78"/>
      <c r="AU459" s="78"/>
      <c r="AV459" s="79"/>
      <c r="AW459" s="240"/>
      <c r="AX459" s="78"/>
      <c r="AY459" s="79"/>
      <c r="AZ459" s="241"/>
      <c r="BA459" s="78"/>
      <c r="BB459" s="78"/>
      <c r="BC459" s="78"/>
      <c r="BD459" s="78"/>
      <c r="BE459" s="78"/>
      <c r="BF459" s="78"/>
      <c r="BG459" s="78"/>
      <c r="BH459" s="78"/>
      <c r="BI459" s="78"/>
      <c r="BJ459" s="78"/>
      <c r="BK459" s="78"/>
      <c r="BL459" s="78"/>
      <c r="BM459" s="78"/>
      <c r="BN459" s="78"/>
      <c r="BO459" s="79"/>
    </row>
    <row r="460" spans="1:67" ht="34.5" customHeight="1" x14ac:dyDescent="0.2">
      <c r="A460" s="45">
        <f t="shared" si="0"/>
        <v>449</v>
      </c>
      <c r="B460" s="205"/>
      <c r="C460" s="79"/>
      <c r="D460" s="242"/>
      <c r="E460" s="78"/>
      <c r="F460" s="78"/>
      <c r="G460" s="78"/>
      <c r="H460" s="79"/>
      <c r="I460" s="238"/>
      <c r="J460" s="78"/>
      <c r="K460" s="78"/>
      <c r="L460" s="78"/>
      <c r="M460" s="78"/>
      <c r="N460" s="78"/>
      <c r="O460" s="78"/>
      <c r="P460" s="79"/>
      <c r="Q460" s="239"/>
      <c r="R460" s="78"/>
      <c r="S460" s="78"/>
      <c r="T460" s="78"/>
      <c r="U460" s="78"/>
      <c r="V460" s="78"/>
      <c r="W460" s="78"/>
      <c r="X460" s="79"/>
      <c r="Y460" s="243"/>
      <c r="Z460" s="79"/>
      <c r="AA460" s="239"/>
      <c r="AB460" s="78"/>
      <c r="AC460" s="78"/>
      <c r="AD460" s="79"/>
      <c r="AE460" s="238"/>
      <c r="AF460" s="78"/>
      <c r="AG460" s="79"/>
      <c r="AH460" s="238"/>
      <c r="AI460" s="78"/>
      <c r="AJ460" s="79"/>
      <c r="AK460" s="238"/>
      <c r="AL460" s="78"/>
      <c r="AM460" s="78"/>
      <c r="AN460" s="79"/>
      <c r="AO460" s="239"/>
      <c r="AP460" s="78"/>
      <c r="AQ460" s="78"/>
      <c r="AR460" s="78"/>
      <c r="AS460" s="78"/>
      <c r="AT460" s="78"/>
      <c r="AU460" s="78"/>
      <c r="AV460" s="79"/>
      <c r="AW460" s="240"/>
      <c r="AX460" s="78"/>
      <c r="AY460" s="79"/>
      <c r="AZ460" s="241"/>
      <c r="BA460" s="78"/>
      <c r="BB460" s="78"/>
      <c r="BC460" s="78"/>
      <c r="BD460" s="78"/>
      <c r="BE460" s="78"/>
      <c r="BF460" s="78"/>
      <c r="BG460" s="78"/>
      <c r="BH460" s="78"/>
      <c r="BI460" s="78"/>
      <c r="BJ460" s="78"/>
      <c r="BK460" s="78"/>
      <c r="BL460" s="78"/>
      <c r="BM460" s="78"/>
      <c r="BN460" s="78"/>
      <c r="BO460" s="79"/>
    </row>
    <row r="461" spans="1:67" ht="34.5" customHeight="1" x14ac:dyDescent="0.2">
      <c r="A461" s="45">
        <f t="shared" si="0"/>
        <v>450</v>
      </c>
      <c r="B461" s="205"/>
      <c r="C461" s="79"/>
      <c r="D461" s="242"/>
      <c r="E461" s="78"/>
      <c r="F461" s="78"/>
      <c r="G461" s="78"/>
      <c r="H461" s="79"/>
      <c r="I461" s="238"/>
      <c r="J461" s="78"/>
      <c r="K461" s="78"/>
      <c r="L461" s="78"/>
      <c r="M461" s="78"/>
      <c r="N461" s="78"/>
      <c r="O461" s="78"/>
      <c r="P461" s="79"/>
      <c r="Q461" s="239"/>
      <c r="R461" s="78"/>
      <c r="S461" s="78"/>
      <c r="T461" s="78"/>
      <c r="U461" s="78"/>
      <c r="V461" s="78"/>
      <c r="W461" s="78"/>
      <c r="X461" s="79"/>
      <c r="Y461" s="243"/>
      <c r="Z461" s="79"/>
      <c r="AA461" s="239"/>
      <c r="AB461" s="78"/>
      <c r="AC461" s="78"/>
      <c r="AD461" s="79"/>
      <c r="AE461" s="238"/>
      <c r="AF461" s="78"/>
      <c r="AG461" s="79"/>
      <c r="AH461" s="238"/>
      <c r="AI461" s="78"/>
      <c r="AJ461" s="79"/>
      <c r="AK461" s="238"/>
      <c r="AL461" s="78"/>
      <c r="AM461" s="78"/>
      <c r="AN461" s="79"/>
      <c r="AO461" s="239"/>
      <c r="AP461" s="78"/>
      <c r="AQ461" s="78"/>
      <c r="AR461" s="78"/>
      <c r="AS461" s="78"/>
      <c r="AT461" s="78"/>
      <c r="AU461" s="78"/>
      <c r="AV461" s="79"/>
      <c r="AW461" s="240"/>
      <c r="AX461" s="78"/>
      <c r="AY461" s="79"/>
      <c r="AZ461" s="241"/>
      <c r="BA461" s="78"/>
      <c r="BB461" s="78"/>
      <c r="BC461" s="78"/>
      <c r="BD461" s="78"/>
      <c r="BE461" s="78"/>
      <c r="BF461" s="78"/>
      <c r="BG461" s="78"/>
      <c r="BH461" s="78"/>
      <c r="BI461" s="78"/>
      <c r="BJ461" s="78"/>
      <c r="BK461" s="78"/>
      <c r="BL461" s="78"/>
      <c r="BM461" s="78"/>
      <c r="BN461" s="78"/>
      <c r="BO461" s="79"/>
    </row>
    <row r="462" spans="1:67" ht="34.5" customHeight="1" x14ac:dyDescent="0.2">
      <c r="A462" s="14">
        <f t="shared" si="0"/>
        <v>451</v>
      </c>
      <c r="B462" s="205"/>
      <c r="C462" s="79"/>
      <c r="D462" s="242"/>
      <c r="E462" s="78"/>
      <c r="F462" s="78"/>
      <c r="G462" s="78"/>
      <c r="H462" s="79"/>
      <c r="I462" s="238"/>
      <c r="J462" s="78"/>
      <c r="K462" s="78"/>
      <c r="L462" s="78"/>
      <c r="M462" s="78"/>
      <c r="N462" s="78"/>
      <c r="O462" s="78"/>
      <c r="P462" s="79"/>
      <c r="Q462" s="239"/>
      <c r="R462" s="78"/>
      <c r="S462" s="78"/>
      <c r="T462" s="78"/>
      <c r="U462" s="78"/>
      <c r="V462" s="78"/>
      <c r="W462" s="78"/>
      <c r="X462" s="79"/>
      <c r="Y462" s="243"/>
      <c r="Z462" s="79"/>
      <c r="AA462" s="239"/>
      <c r="AB462" s="78"/>
      <c r="AC462" s="78"/>
      <c r="AD462" s="79"/>
      <c r="AE462" s="238"/>
      <c r="AF462" s="78"/>
      <c r="AG462" s="79"/>
      <c r="AH462" s="238"/>
      <c r="AI462" s="78"/>
      <c r="AJ462" s="79"/>
      <c r="AK462" s="238"/>
      <c r="AL462" s="78"/>
      <c r="AM462" s="78"/>
      <c r="AN462" s="79"/>
      <c r="AO462" s="239"/>
      <c r="AP462" s="78"/>
      <c r="AQ462" s="78"/>
      <c r="AR462" s="78"/>
      <c r="AS462" s="78"/>
      <c r="AT462" s="78"/>
      <c r="AU462" s="78"/>
      <c r="AV462" s="79"/>
      <c r="AW462" s="240"/>
      <c r="AX462" s="78"/>
      <c r="AY462" s="79"/>
      <c r="AZ462" s="241"/>
      <c r="BA462" s="78"/>
      <c r="BB462" s="78"/>
      <c r="BC462" s="78"/>
      <c r="BD462" s="78"/>
      <c r="BE462" s="78"/>
      <c r="BF462" s="78"/>
      <c r="BG462" s="78"/>
      <c r="BH462" s="78"/>
      <c r="BI462" s="78"/>
      <c r="BJ462" s="78"/>
      <c r="BK462" s="78"/>
      <c r="BL462" s="78"/>
      <c r="BM462" s="78"/>
      <c r="BN462" s="78"/>
      <c r="BO462" s="79"/>
    </row>
    <row r="463" spans="1:67" ht="34.5" customHeight="1" x14ac:dyDescent="0.2">
      <c r="A463" s="45">
        <f t="shared" si="0"/>
        <v>452</v>
      </c>
      <c r="B463" s="205"/>
      <c r="C463" s="79"/>
      <c r="D463" s="242"/>
      <c r="E463" s="78"/>
      <c r="F463" s="78"/>
      <c r="G463" s="78"/>
      <c r="H463" s="79"/>
      <c r="I463" s="238"/>
      <c r="J463" s="78"/>
      <c r="K463" s="78"/>
      <c r="L463" s="78"/>
      <c r="M463" s="78"/>
      <c r="N463" s="78"/>
      <c r="O463" s="78"/>
      <c r="P463" s="79"/>
      <c r="Q463" s="239"/>
      <c r="R463" s="78"/>
      <c r="S463" s="78"/>
      <c r="T463" s="78"/>
      <c r="U463" s="78"/>
      <c r="V463" s="78"/>
      <c r="W463" s="78"/>
      <c r="X463" s="79"/>
      <c r="Y463" s="243"/>
      <c r="Z463" s="79"/>
      <c r="AA463" s="239"/>
      <c r="AB463" s="78"/>
      <c r="AC463" s="78"/>
      <c r="AD463" s="79"/>
      <c r="AE463" s="238"/>
      <c r="AF463" s="78"/>
      <c r="AG463" s="79"/>
      <c r="AH463" s="238"/>
      <c r="AI463" s="78"/>
      <c r="AJ463" s="79"/>
      <c r="AK463" s="238"/>
      <c r="AL463" s="78"/>
      <c r="AM463" s="78"/>
      <c r="AN463" s="79"/>
      <c r="AO463" s="239"/>
      <c r="AP463" s="78"/>
      <c r="AQ463" s="78"/>
      <c r="AR463" s="78"/>
      <c r="AS463" s="78"/>
      <c r="AT463" s="78"/>
      <c r="AU463" s="78"/>
      <c r="AV463" s="79"/>
      <c r="AW463" s="240"/>
      <c r="AX463" s="78"/>
      <c r="AY463" s="79"/>
      <c r="AZ463" s="241"/>
      <c r="BA463" s="78"/>
      <c r="BB463" s="78"/>
      <c r="BC463" s="78"/>
      <c r="BD463" s="78"/>
      <c r="BE463" s="78"/>
      <c r="BF463" s="78"/>
      <c r="BG463" s="78"/>
      <c r="BH463" s="78"/>
      <c r="BI463" s="78"/>
      <c r="BJ463" s="78"/>
      <c r="BK463" s="78"/>
      <c r="BL463" s="78"/>
      <c r="BM463" s="78"/>
      <c r="BN463" s="78"/>
      <c r="BO463" s="79"/>
    </row>
    <row r="464" spans="1:67" ht="34.5" customHeight="1" x14ac:dyDescent="0.2">
      <c r="A464" s="45">
        <f t="shared" si="0"/>
        <v>453</v>
      </c>
      <c r="B464" s="205"/>
      <c r="C464" s="79"/>
      <c r="D464" s="242"/>
      <c r="E464" s="78"/>
      <c r="F464" s="78"/>
      <c r="G464" s="78"/>
      <c r="H464" s="79"/>
      <c r="I464" s="238"/>
      <c r="J464" s="78"/>
      <c r="K464" s="78"/>
      <c r="L464" s="78"/>
      <c r="M464" s="78"/>
      <c r="N464" s="78"/>
      <c r="O464" s="78"/>
      <c r="P464" s="79"/>
      <c r="Q464" s="239"/>
      <c r="R464" s="78"/>
      <c r="S464" s="78"/>
      <c r="T464" s="78"/>
      <c r="U464" s="78"/>
      <c r="V464" s="78"/>
      <c r="W464" s="78"/>
      <c r="X464" s="79"/>
      <c r="Y464" s="243"/>
      <c r="Z464" s="79"/>
      <c r="AA464" s="239"/>
      <c r="AB464" s="78"/>
      <c r="AC464" s="78"/>
      <c r="AD464" s="79"/>
      <c r="AE464" s="238"/>
      <c r="AF464" s="78"/>
      <c r="AG464" s="79"/>
      <c r="AH464" s="238"/>
      <c r="AI464" s="78"/>
      <c r="AJ464" s="79"/>
      <c r="AK464" s="238"/>
      <c r="AL464" s="78"/>
      <c r="AM464" s="78"/>
      <c r="AN464" s="79"/>
      <c r="AO464" s="239"/>
      <c r="AP464" s="78"/>
      <c r="AQ464" s="78"/>
      <c r="AR464" s="78"/>
      <c r="AS464" s="78"/>
      <c r="AT464" s="78"/>
      <c r="AU464" s="78"/>
      <c r="AV464" s="79"/>
      <c r="AW464" s="240"/>
      <c r="AX464" s="78"/>
      <c r="AY464" s="79"/>
      <c r="AZ464" s="241"/>
      <c r="BA464" s="78"/>
      <c r="BB464" s="78"/>
      <c r="BC464" s="78"/>
      <c r="BD464" s="78"/>
      <c r="BE464" s="78"/>
      <c r="BF464" s="78"/>
      <c r="BG464" s="78"/>
      <c r="BH464" s="78"/>
      <c r="BI464" s="78"/>
      <c r="BJ464" s="78"/>
      <c r="BK464" s="78"/>
      <c r="BL464" s="78"/>
      <c r="BM464" s="78"/>
      <c r="BN464" s="78"/>
      <c r="BO464" s="79"/>
    </row>
    <row r="465" spans="1:67" ht="34.5" customHeight="1" x14ac:dyDescent="0.2">
      <c r="A465" s="45">
        <f t="shared" si="0"/>
        <v>454</v>
      </c>
      <c r="B465" s="205"/>
      <c r="C465" s="79"/>
      <c r="D465" s="242"/>
      <c r="E465" s="78"/>
      <c r="F465" s="78"/>
      <c r="G465" s="78"/>
      <c r="H465" s="79"/>
      <c r="I465" s="238"/>
      <c r="J465" s="78"/>
      <c r="K465" s="78"/>
      <c r="L465" s="78"/>
      <c r="M465" s="78"/>
      <c r="N465" s="78"/>
      <c r="O465" s="78"/>
      <c r="P465" s="79"/>
      <c r="Q465" s="239"/>
      <c r="R465" s="78"/>
      <c r="S465" s="78"/>
      <c r="T465" s="78"/>
      <c r="U465" s="78"/>
      <c r="V465" s="78"/>
      <c r="W465" s="78"/>
      <c r="X465" s="79"/>
      <c r="Y465" s="243"/>
      <c r="Z465" s="79"/>
      <c r="AA465" s="239"/>
      <c r="AB465" s="78"/>
      <c r="AC465" s="78"/>
      <c r="AD465" s="79"/>
      <c r="AE465" s="238"/>
      <c r="AF465" s="78"/>
      <c r="AG465" s="79"/>
      <c r="AH465" s="238"/>
      <c r="AI465" s="78"/>
      <c r="AJ465" s="79"/>
      <c r="AK465" s="238"/>
      <c r="AL465" s="78"/>
      <c r="AM465" s="78"/>
      <c r="AN465" s="79"/>
      <c r="AO465" s="239"/>
      <c r="AP465" s="78"/>
      <c r="AQ465" s="78"/>
      <c r="AR465" s="78"/>
      <c r="AS465" s="78"/>
      <c r="AT465" s="78"/>
      <c r="AU465" s="78"/>
      <c r="AV465" s="79"/>
      <c r="AW465" s="240"/>
      <c r="AX465" s="78"/>
      <c r="AY465" s="79"/>
      <c r="AZ465" s="241"/>
      <c r="BA465" s="78"/>
      <c r="BB465" s="78"/>
      <c r="BC465" s="78"/>
      <c r="BD465" s="78"/>
      <c r="BE465" s="78"/>
      <c r="BF465" s="78"/>
      <c r="BG465" s="78"/>
      <c r="BH465" s="78"/>
      <c r="BI465" s="78"/>
      <c r="BJ465" s="78"/>
      <c r="BK465" s="78"/>
      <c r="BL465" s="78"/>
      <c r="BM465" s="78"/>
      <c r="BN465" s="78"/>
      <c r="BO465" s="79"/>
    </row>
    <row r="466" spans="1:67" ht="34.5" customHeight="1" x14ac:dyDescent="0.2">
      <c r="A466" s="45">
        <f t="shared" si="0"/>
        <v>455</v>
      </c>
      <c r="B466" s="205"/>
      <c r="C466" s="79"/>
      <c r="D466" s="242"/>
      <c r="E466" s="78"/>
      <c r="F466" s="78"/>
      <c r="G466" s="78"/>
      <c r="H466" s="79"/>
      <c r="I466" s="238"/>
      <c r="J466" s="78"/>
      <c r="K466" s="78"/>
      <c r="L466" s="78"/>
      <c r="M466" s="78"/>
      <c r="N466" s="78"/>
      <c r="O466" s="78"/>
      <c r="P466" s="79"/>
      <c r="Q466" s="239"/>
      <c r="R466" s="78"/>
      <c r="S466" s="78"/>
      <c r="T466" s="78"/>
      <c r="U466" s="78"/>
      <c r="V466" s="78"/>
      <c r="W466" s="78"/>
      <c r="X466" s="79"/>
      <c r="Y466" s="243"/>
      <c r="Z466" s="79"/>
      <c r="AA466" s="239"/>
      <c r="AB466" s="78"/>
      <c r="AC466" s="78"/>
      <c r="AD466" s="79"/>
      <c r="AE466" s="238"/>
      <c r="AF466" s="78"/>
      <c r="AG466" s="79"/>
      <c r="AH466" s="238"/>
      <c r="AI466" s="78"/>
      <c r="AJ466" s="79"/>
      <c r="AK466" s="238"/>
      <c r="AL466" s="78"/>
      <c r="AM466" s="78"/>
      <c r="AN466" s="79"/>
      <c r="AO466" s="239"/>
      <c r="AP466" s="78"/>
      <c r="AQ466" s="78"/>
      <c r="AR466" s="78"/>
      <c r="AS466" s="78"/>
      <c r="AT466" s="78"/>
      <c r="AU466" s="78"/>
      <c r="AV466" s="79"/>
      <c r="AW466" s="240"/>
      <c r="AX466" s="78"/>
      <c r="AY466" s="79"/>
      <c r="AZ466" s="241"/>
      <c r="BA466" s="78"/>
      <c r="BB466" s="78"/>
      <c r="BC466" s="78"/>
      <c r="BD466" s="78"/>
      <c r="BE466" s="78"/>
      <c r="BF466" s="78"/>
      <c r="BG466" s="78"/>
      <c r="BH466" s="78"/>
      <c r="BI466" s="78"/>
      <c r="BJ466" s="78"/>
      <c r="BK466" s="78"/>
      <c r="BL466" s="78"/>
      <c r="BM466" s="78"/>
      <c r="BN466" s="78"/>
      <c r="BO466" s="79"/>
    </row>
    <row r="467" spans="1:67" ht="34.5" customHeight="1" x14ac:dyDescent="0.2">
      <c r="A467" s="45">
        <f t="shared" si="0"/>
        <v>456</v>
      </c>
      <c r="B467" s="205"/>
      <c r="C467" s="79"/>
      <c r="D467" s="242"/>
      <c r="E467" s="78"/>
      <c r="F467" s="78"/>
      <c r="G467" s="78"/>
      <c r="H467" s="79"/>
      <c r="I467" s="238"/>
      <c r="J467" s="78"/>
      <c r="K467" s="78"/>
      <c r="L467" s="78"/>
      <c r="M467" s="78"/>
      <c r="N467" s="78"/>
      <c r="O467" s="78"/>
      <c r="P467" s="79"/>
      <c r="Q467" s="239"/>
      <c r="R467" s="78"/>
      <c r="S467" s="78"/>
      <c r="T467" s="78"/>
      <c r="U467" s="78"/>
      <c r="V467" s="78"/>
      <c r="W467" s="78"/>
      <c r="X467" s="79"/>
      <c r="Y467" s="243"/>
      <c r="Z467" s="79"/>
      <c r="AA467" s="239"/>
      <c r="AB467" s="78"/>
      <c r="AC467" s="78"/>
      <c r="AD467" s="79"/>
      <c r="AE467" s="238"/>
      <c r="AF467" s="78"/>
      <c r="AG467" s="79"/>
      <c r="AH467" s="238"/>
      <c r="AI467" s="78"/>
      <c r="AJ467" s="79"/>
      <c r="AK467" s="238"/>
      <c r="AL467" s="78"/>
      <c r="AM467" s="78"/>
      <c r="AN467" s="79"/>
      <c r="AO467" s="239"/>
      <c r="AP467" s="78"/>
      <c r="AQ467" s="78"/>
      <c r="AR467" s="78"/>
      <c r="AS467" s="78"/>
      <c r="AT467" s="78"/>
      <c r="AU467" s="78"/>
      <c r="AV467" s="79"/>
      <c r="AW467" s="240"/>
      <c r="AX467" s="78"/>
      <c r="AY467" s="79"/>
      <c r="AZ467" s="241"/>
      <c r="BA467" s="78"/>
      <c r="BB467" s="78"/>
      <c r="BC467" s="78"/>
      <c r="BD467" s="78"/>
      <c r="BE467" s="78"/>
      <c r="BF467" s="78"/>
      <c r="BG467" s="78"/>
      <c r="BH467" s="78"/>
      <c r="BI467" s="78"/>
      <c r="BJ467" s="78"/>
      <c r="BK467" s="78"/>
      <c r="BL467" s="78"/>
      <c r="BM467" s="78"/>
      <c r="BN467" s="78"/>
      <c r="BO467" s="79"/>
    </row>
    <row r="468" spans="1:67" ht="34.5" customHeight="1" x14ac:dyDescent="0.2">
      <c r="A468" s="45">
        <f t="shared" si="0"/>
        <v>457</v>
      </c>
      <c r="B468" s="205"/>
      <c r="C468" s="79"/>
      <c r="D468" s="242"/>
      <c r="E468" s="78"/>
      <c r="F468" s="78"/>
      <c r="G468" s="78"/>
      <c r="H468" s="79"/>
      <c r="I468" s="238"/>
      <c r="J468" s="78"/>
      <c r="K468" s="78"/>
      <c r="L468" s="78"/>
      <c r="M468" s="78"/>
      <c r="N468" s="78"/>
      <c r="O468" s="78"/>
      <c r="P468" s="79"/>
      <c r="Q468" s="239"/>
      <c r="R468" s="78"/>
      <c r="S468" s="78"/>
      <c r="T468" s="78"/>
      <c r="U468" s="78"/>
      <c r="V468" s="78"/>
      <c r="W468" s="78"/>
      <c r="X468" s="79"/>
      <c r="Y468" s="243"/>
      <c r="Z468" s="79"/>
      <c r="AA468" s="239"/>
      <c r="AB468" s="78"/>
      <c r="AC468" s="78"/>
      <c r="AD468" s="79"/>
      <c r="AE468" s="238"/>
      <c r="AF468" s="78"/>
      <c r="AG468" s="79"/>
      <c r="AH468" s="238"/>
      <c r="AI468" s="78"/>
      <c r="AJ468" s="79"/>
      <c r="AK468" s="238"/>
      <c r="AL468" s="78"/>
      <c r="AM468" s="78"/>
      <c r="AN468" s="79"/>
      <c r="AO468" s="239"/>
      <c r="AP468" s="78"/>
      <c r="AQ468" s="78"/>
      <c r="AR468" s="78"/>
      <c r="AS468" s="78"/>
      <c r="AT468" s="78"/>
      <c r="AU468" s="78"/>
      <c r="AV468" s="79"/>
      <c r="AW468" s="240"/>
      <c r="AX468" s="78"/>
      <c r="AY468" s="79"/>
      <c r="AZ468" s="241"/>
      <c r="BA468" s="78"/>
      <c r="BB468" s="78"/>
      <c r="BC468" s="78"/>
      <c r="BD468" s="78"/>
      <c r="BE468" s="78"/>
      <c r="BF468" s="78"/>
      <c r="BG468" s="78"/>
      <c r="BH468" s="78"/>
      <c r="BI468" s="78"/>
      <c r="BJ468" s="78"/>
      <c r="BK468" s="78"/>
      <c r="BL468" s="78"/>
      <c r="BM468" s="78"/>
      <c r="BN468" s="78"/>
      <c r="BO468" s="79"/>
    </row>
    <row r="469" spans="1:67" ht="34.5" customHeight="1" x14ac:dyDescent="0.2">
      <c r="A469" s="45">
        <f t="shared" si="0"/>
        <v>458</v>
      </c>
      <c r="B469" s="205"/>
      <c r="C469" s="79"/>
      <c r="D469" s="242"/>
      <c r="E469" s="78"/>
      <c r="F469" s="78"/>
      <c r="G469" s="78"/>
      <c r="H469" s="79"/>
      <c r="I469" s="238"/>
      <c r="J469" s="78"/>
      <c r="K469" s="78"/>
      <c r="L469" s="78"/>
      <c r="M469" s="78"/>
      <c r="N469" s="78"/>
      <c r="O469" s="78"/>
      <c r="P469" s="79"/>
      <c r="Q469" s="239"/>
      <c r="R469" s="78"/>
      <c r="S469" s="78"/>
      <c r="T469" s="78"/>
      <c r="U469" s="78"/>
      <c r="V469" s="78"/>
      <c r="W469" s="78"/>
      <c r="X469" s="79"/>
      <c r="Y469" s="243"/>
      <c r="Z469" s="79"/>
      <c r="AA469" s="239"/>
      <c r="AB469" s="78"/>
      <c r="AC469" s="78"/>
      <c r="AD469" s="79"/>
      <c r="AE469" s="238"/>
      <c r="AF469" s="78"/>
      <c r="AG469" s="79"/>
      <c r="AH469" s="238"/>
      <c r="AI469" s="78"/>
      <c r="AJ469" s="79"/>
      <c r="AK469" s="238"/>
      <c r="AL469" s="78"/>
      <c r="AM469" s="78"/>
      <c r="AN469" s="79"/>
      <c r="AO469" s="239"/>
      <c r="AP469" s="78"/>
      <c r="AQ469" s="78"/>
      <c r="AR469" s="78"/>
      <c r="AS469" s="78"/>
      <c r="AT469" s="78"/>
      <c r="AU469" s="78"/>
      <c r="AV469" s="79"/>
      <c r="AW469" s="240"/>
      <c r="AX469" s="78"/>
      <c r="AY469" s="79"/>
      <c r="AZ469" s="241"/>
      <c r="BA469" s="78"/>
      <c r="BB469" s="78"/>
      <c r="BC469" s="78"/>
      <c r="BD469" s="78"/>
      <c r="BE469" s="78"/>
      <c r="BF469" s="78"/>
      <c r="BG469" s="78"/>
      <c r="BH469" s="78"/>
      <c r="BI469" s="78"/>
      <c r="BJ469" s="78"/>
      <c r="BK469" s="78"/>
      <c r="BL469" s="78"/>
      <c r="BM469" s="78"/>
      <c r="BN469" s="78"/>
      <c r="BO469" s="79"/>
    </row>
    <row r="470" spans="1:67" ht="34.5" customHeight="1" x14ac:dyDescent="0.2">
      <c r="A470" s="45">
        <f t="shared" si="0"/>
        <v>459</v>
      </c>
      <c r="B470" s="205"/>
      <c r="C470" s="79"/>
      <c r="D470" s="242"/>
      <c r="E470" s="78"/>
      <c r="F470" s="78"/>
      <c r="G470" s="78"/>
      <c r="H470" s="79"/>
      <c r="I470" s="238"/>
      <c r="J470" s="78"/>
      <c r="K470" s="78"/>
      <c r="L470" s="78"/>
      <c r="M470" s="78"/>
      <c r="N470" s="78"/>
      <c r="O470" s="78"/>
      <c r="P470" s="79"/>
      <c r="Q470" s="239"/>
      <c r="R470" s="78"/>
      <c r="S470" s="78"/>
      <c r="T470" s="78"/>
      <c r="U470" s="78"/>
      <c r="V470" s="78"/>
      <c r="W470" s="78"/>
      <c r="X470" s="79"/>
      <c r="Y470" s="243"/>
      <c r="Z470" s="79"/>
      <c r="AA470" s="239"/>
      <c r="AB470" s="78"/>
      <c r="AC470" s="78"/>
      <c r="AD470" s="79"/>
      <c r="AE470" s="238"/>
      <c r="AF470" s="78"/>
      <c r="AG470" s="79"/>
      <c r="AH470" s="238"/>
      <c r="AI470" s="78"/>
      <c r="AJ470" s="79"/>
      <c r="AK470" s="238"/>
      <c r="AL470" s="78"/>
      <c r="AM470" s="78"/>
      <c r="AN470" s="79"/>
      <c r="AO470" s="239"/>
      <c r="AP470" s="78"/>
      <c r="AQ470" s="78"/>
      <c r="AR470" s="78"/>
      <c r="AS470" s="78"/>
      <c r="AT470" s="78"/>
      <c r="AU470" s="78"/>
      <c r="AV470" s="79"/>
      <c r="AW470" s="240"/>
      <c r="AX470" s="78"/>
      <c r="AY470" s="79"/>
      <c r="AZ470" s="241"/>
      <c r="BA470" s="78"/>
      <c r="BB470" s="78"/>
      <c r="BC470" s="78"/>
      <c r="BD470" s="78"/>
      <c r="BE470" s="78"/>
      <c r="BF470" s="78"/>
      <c r="BG470" s="78"/>
      <c r="BH470" s="78"/>
      <c r="BI470" s="78"/>
      <c r="BJ470" s="78"/>
      <c r="BK470" s="78"/>
      <c r="BL470" s="78"/>
      <c r="BM470" s="78"/>
      <c r="BN470" s="78"/>
      <c r="BO470" s="79"/>
    </row>
    <row r="471" spans="1:67" ht="34.5" customHeight="1" x14ac:dyDescent="0.2">
      <c r="A471" s="45">
        <f t="shared" si="0"/>
        <v>460</v>
      </c>
      <c r="B471" s="205"/>
      <c r="C471" s="79"/>
      <c r="D471" s="242"/>
      <c r="E471" s="78"/>
      <c r="F471" s="78"/>
      <c r="G471" s="78"/>
      <c r="H471" s="79"/>
      <c r="I471" s="238"/>
      <c r="J471" s="78"/>
      <c r="K471" s="78"/>
      <c r="L471" s="78"/>
      <c r="M471" s="78"/>
      <c r="N471" s="78"/>
      <c r="O471" s="78"/>
      <c r="P471" s="79"/>
      <c r="Q471" s="239"/>
      <c r="R471" s="78"/>
      <c r="S471" s="78"/>
      <c r="T471" s="78"/>
      <c r="U471" s="78"/>
      <c r="V471" s="78"/>
      <c r="W471" s="78"/>
      <c r="X471" s="79"/>
      <c r="Y471" s="243"/>
      <c r="Z471" s="79"/>
      <c r="AA471" s="239"/>
      <c r="AB471" s="78"/>
      <c r="AC471" s="78"/>
      <c r="AD471" s="79"/>
      <c r="AE471" s="238"/>
      <c r="AF471" s="78"/>
      <c r="AG471" s="79"/>
      <c r="AH471" s="238"/>
      <c r="AI471" s="78"/>
      <c r="AJ471" s="79"/>
      <c r="AK471" s="238"/>
      <c r="AL471" s="78"/>
      <c r="AM471" s="78"/>
      <c r="AN471" s="79"/>
      <c r="AO471" s="239"/>
      <c r="AP471" s="78"/>
      <c r="AQ471" s="78"/>
      <c r="AR471" s="78"/>
      <c r="AS471" s="78"/>
      <c r="AT471" s="78"/>
      <c r="AU471" s="78"/>
      <c r="AV471" s="79"/>
      <c r="AW471" s="240"/>
      <c r="AX471" s="78"/>
      <c r="AY471" s="79"/>
      <c r="AZ471" s="241"/>
      <c r="BA471" s="78"/>
      <c r="BB471" s="78"/>
      <c r="BC471" s="78"/>
      <c r="BD471" s="78"/>
      <c r="BE471" s="78"/>
      <c r="BF471" s="78"/>
      <c r="BG471" s="78"/>
      <c r="BH471" s="78"/>
      <c r="BI471" s="78"/>
      <c r="BJ471" s="78"/>
      <c r="BK471" s="78"/>
      <c r="BL471" s="78"/>
      <c r="BM471" s="78"/>
      <c r="BN471" s="78"/>
      <c r="BO471" s="79"/>
    </row>
    <row r="472" spans="1:67" ht="34.5" customHeight="1" x14ac:dyDescent="0.2">
      <c r="A472" s="14">
        <f t="shared" si="0"/>
        <v>461</v>
      </c>
      <c r="B472" s="205"/>
      <c r="C472" s="79"/>
      <c r="D472" s="242"/>
      <c r="E472" s="78"/>
      <c r="F472" s="78"/>
      <c r="G472" s="78"/>
      <c r="H472" s="79"/>
      <c r="I472" s="238"/>
      <c r="J472" s="78"/>
      <c r="K472" s="78"/>
      <c r="L472" s="78"/>
      <c r="M472" s="78"/>
      <c r="N472" s="78"/>
      <c r="O472" s="78"/>
      <c r="P472" s="79"/>
      <c r="Q472" s="239"/>
      <c r="R472" s="78"/>
      <c r="S472" s="78"/>
      <c r="T472" s="78"/>
      <c r="U472" s="78"/>
      <c r="V472" s="78"/>
      <c r="W472" s="78"/>
      <c r="X472" s="79"/>
      <c r="Y472" s="243"/>
      <c r="Z472" s="79"/>
      <c r="AA472" s="239"/>
      <c r="AB472" s="78"/>
      <c r="AC472" s="78"/>
      <c r="AD472" s="79"/>
      <c r="AE472" s="238"/>
      <c r="AF472" s="78"/>
      <c r="AG472" s="79"/>
      <c r="AH472" s="238"/>
      <c r="AI472" s="78"/>
      <c r="AJ472" s="79"/>
      <c r="AK472" s="238"/>
      <c r="AL472" s="78"/>
      <c r="AM472" s="78"/>
      <c r="AN472" s="79"/>
      <c r="AO472" s="239"/>
      <c r="AP472" s="78"/>
      <c r="AQ472" s="78"/>
      <c r="AR472" s="78"/>
      <c r="AS472" s="78"/>
      <c r="AT472" s="78"/>
      <c r="AU472" s="78"/>
      <c r="AV472" s="79"/>
      <c r="AW472" s="240"/>
      <c r="AX472" s="78"/>
      <c r="AY472" s="79"/>
      <c r="AZ472" s="241"/>
      <c r="BA472" s="78"/>
      <c r="BB472" s="78"/>
      <c r="BC472" s="78"/>
      <c r="BD472" s="78"/>
      <c r="BE472" s="78"/>
      <c r="BF472" s="78"/>
      <c r="BG472" s="78"/>
      <c r="BH472" s="78"/>
      <c r="BI472" s="78"/>
      <c r="BJ472" s="78"/>
      <c r="BK472" s="78"/>
      <c r="BL472" s="78"/>
      <c r="BM472" s="78"/>
      <c r="BN472" s="78"/>
      <c r="BO472" s="79"/>
    </row>
    <row r="473" spans="1:67" ht="34.5" customHeight="1" x14ac:dyDescent="0.2">
      <c r="A473" s="45">
        <f t="shared" si="0"/>
        <v>462</v>
      </c>
      <c r="B473" s="205"/>
      <c r="C473" s="79"/>
      <c r="D473" s="242"/>
      <c r="E473" s="78"/>
      <c r="F473" s="78"/>
      <c r="G473" s="78"/>
      <c r="H473" s="79"/>
      <c r="I473" s="238"/>
      <c r="J473" s="78"/>
      <c r="K473" s="78"/>
      <c r="L473" s="78"/>
      <c r="M473" s="78"/>
      <c r="N473" s="78"/>
      <c r="O473" s="78"/>
      <c r="P473" s="79"/>
      <c r="Q473" s="239"/>
      <c r="R473" s="78"/>
      <c r="S473" s="78"/>
      <c r="T473" s="78"/>
      <c r="U473" s="78"/>
      <c r="V473" s="78"/>
      <c r="W473" s="78"/>
      <c r="X473" s="79"/>
      <c r="Y473" s="243"/>
      <c r="Z473" s="79"/>
      <c r="AA473" s="239"/>
      <c r="AB473" s="78"/>
      <c r="AC473" s="78"/>
      <c r="AD473" s="79"/>
      <c r="AE473" s="238"/>
      <c r="AF473" s="78"/>
      <c r="AG473" s="79"/>
      <c r="AH473" s="238"/>
      <c r="AI473" s="78"/>
      <c r="AJ473" s="79"/>
      <c r="AK473" s="238"/>
      <c r="AL473" s="78"/>
      <c r="AM473" s="78"/>
      <c r="AN473" s="79"/>
      <c r="AO473" s="239"/>
      <c r="AP473" s="78"/>
      <c r="AQ473" s="78"/>
      <c r="AR473" s="78"/>
      <c r="AS473" s="78"/>
      <c r="AT473" s="78"/>
      <c r="AU473" s="78"/>
      <c r="AV473" s="79"/>
      <c r="AW473" s="240"/>
      <c r="AX473" s="78"/>
      <c r="AY473" s="79"/>
      <c r="AZ473" s="241"/>
      <c r="BA473" s="78"/>
      <c r="BB473" s="78"/>
      <c r="BC473" s="78"/>
      <c r="BD473" s="78"/>
      <c r="BE473" s="78"/>
      <c r="BF473" s="78"/>
      <c r="BG473" s="78"/>
      <c r="BH473" s="78"/>
      <c r="BI473" s="78"/>
      <c r="BJ473" s="78"/>
      <c r="BK473" s="78"/>
      <c r="BL473" s="78"/>
      <c r="BM473" s="78"/>
      <c r="BN473" s="78"/>
      <c r="BO473" s="79"/>
    </row>
    <row r="474" spans="1:67" ht="34.5" customHeight="1" x14ac:dyDescent="0.2">
      <c r="A474" s="45">
        <f t="shared" si="0"/>
        <v>463</v>
      </c>
      <c r="B474" s="205"/>
      <c r="C474" s="79"/>
      <c r="D474" s="242"/>
      <c r="E474" s="78"/>
      <c r="F474" s="78"/>
      <c r="G474" s="78"/>
      <c r="H474" s="79"/>
      <c r="I474" s="238"/>
      <c r="J474" s="78"/>
      <c r="K474" s="78"/>
      <c r="L474" s="78"/>
      <c r="M474" s="78"/>
      <c r="N474" s="78"/>
      <c r="O474" s="78"/>
      <c r="P474" s="79"/>
      <c r="Q474" s="239"/>
      <c r="R474" s="78"/>
      <c r="S474" s="78"/>
      <c r="T474" s="78"/>
      <c r="U474" s="78"/>
      <c r="V474" s="78"/>
      <c r="W474" s="78"/>
      <c r="X474" s="79"/>
      <c r="Y474" s="243"/>
      <c r="Z474" s="79"/>
      <c r="AA474" s="239"/>
      <c r="AB474" s="78"/>
      <c r="AC474" s="78"/>
      <c r="AD474" s="79"/>
      <c r="AE474" s="238"/>
      <c r="AF474" s="78"/>
      <c r="AG474" s="79"/>
      <c r="AH474" s="238"/>
      <c r="AI474" s="78"/>
      <c r="AJ474" s="79"/>
      <c r="AK474" s="238"/>
      <c r="AL474" s="78"/>
      <c r="AM474" s="78"/>
      <c r="AN474" s="79"/>
      <c r="AO474" s="239"/>
      <c r="AP474" s="78"/>
      <c r="AQ474" s="78"/>
      <c r="AR474" s="78"/>
      <c r="AS474" s="78"/>
      <c r="AT474" s="78"/>
      <c r="AU474" s="78"/>
      <c r="AV474" s="79"/>
      <c r="AW474" s="240"/>
      <c r="AX474" s="78"/>
      <c r="AY474" s="79"/>
      <c r="AZ474" s="241"/>
      <c r="BA474" s="78"/>
      <c r="BB474" s="78"/>
      <c r="BC474" s="78"/>
      <c r="BD474" s="78"/>
      <c r="BE474" s="78"/>
      <c r="BF474" s="78"/>
      <c r="BG474" s="78"/>
      <c r="BH474" s="78"/>
      <c r="BI474" s="78"/>
      <c r="BJ474" s="78"/>
      <c r="BK474" s="78"/>
      <c r="BL474" s="78"/>
      <c r="BM474" s="78"/>
      <c r="BN474" s="78"/>
      <c r="BO474" s="79"/>
    </row>
    <row r="475" spans="1:67" ht="34.5" customHeight="1" x14ac:dyDescent="0.2">
      <c r="A475" s="45">
        <f t="shared" si="0"/>
        <v>464</v>
      </c>
      <c r="B475" s="205"/>
      <c r="C475" s="79"/>
      <c r="D475" s="242"/>
      <c r="E475" s="78"/>
      <c r="F475" s="78"/>
      <c r="G475" s="78"/>
      <c r="H475" s="79"/>
      <c r="I475" s="238"/>
      <c r="J475" s="78"/>
      <c r="K475" s="78"/>
      <c r="L475" s="78"/>
      <c r="M475" s="78"/>
      <c r="N475" s="78"/>
      <c r="O475" s="78"/>
      <c r="P475" s="79"/>
      <c r="Q475" s="239"/>
      <c r="R475" s="78"/>
      <c r="S475" s="78"/>
      <c r="T475" s="78"/>
      <c r="U475" s="78"/>
      <c r="V475" s="78"/>
      <c r="W475" s="78"/>
      <c r="X475" s="79"/>
      <c r="Y475" s="243"/>
      <c r="Z475" s="79"/>
      <c r="AA475" s="239"/>
      <c r="AB475" s="78"/>
      <c r="AC475" s="78"/>
      <c r="AD475" s="79"/>
      <c r="AE475" s="238"/>
      <c r="AF475" s="78"/>
      <c r="AG475" s="79"/>
      <c r="AH475" s="238"/>
      <c r="AI475" s="78"/>
      <c r="AJ475" s="79"/>
      <c r="AK475" s="238"/>
      <c r="AL475" s="78"/>
      <c r="AM475" s="78"/>
      <c r="AN475" s="79"/>
      <c r="AO475" s="239"/>
      <c r="AP475" s="78"/>
      <c r="AQ475" s="78"/>
      <c r="AR475" s="78"/>
      <c r="AS475" s="78"/>
      <c r="AT475" s="78"/>
      <c r="AU475" s="78"/>
      <c r="AV475" s="79"/>
      <c r="AW475" s="240"/>
      <c r="AX475" s="78"/>
      <c r="AY475" s="79"/>
      <c r="AZ475" s="241"/>
      <c r="BA475" s="78"/>
      <c r="BB475" s="78"/>
      <c r="BC475" s="78"/>
      <c r="BD475" s="78"/>
      <c r="BE475" s="78"/>
      <c r="BF475" s="78"/>
      <c r="BG475" s="78"/>
      <c r="BH475" s="78"/>
      <c r="BI475" s="78"/>
      <c r="BJ475" s="78"/>
      <c r="BK475" s="78"/>
      <c r="BL475" s="78"/>
      <c r="BM475" s="78"/>
      <c r="BN475" s="78"/>
      <c r="BO475" s="79"/>
    </row>
    <row r="476" spans="1:67" ht="34.5" customHeight="1" x14ac:dyDescent="0.2">
      <c r="A476" s="45">
        <f t="shared" si="0"/>
        <v>465</v>
      </c>
      <c r="B476" s="205"/>
      <c r="C476" s="79"/>
      <c r="D476" s="242"/>
      <c r="E476" s="78"/>
      <c r="F476" s="78"/>
      <c r="G476" s="78"/>
      <c r="H476" s="79"/>
      <c r="I476" s="238"/>
      <c r="J476" s="78"/>
      <c r="K476" s="78"/>
      <c r="L476" s="78"/>
      <c r="M476" s="78"/>
      <c r="N476" s="78"/>
      <c r="O476" s="78"/>
      <c r="P476" s="79"/>
      <c r="Q476" s="239"/>
      <c r="R476" s="78"/>
      <c r="S476" s="78"/>
      <c r="T476" s="78"/>
      <c r="U476" s="78"/>
      <c r="V476" s="78"/>
      <c r="W476" s="78"/>
      <c r="X476" s="79"/>
      <c r="Y476" s="243"/>
      <c r="Z476" s="79"/>
      <c r="AA476" s="239"/>
      <c r="AB476" s="78"/>
      <c r="AC476" s="78"/>
      <c r="AD476" s="79"/>
      <c r="AE476" s="238"/>
      <c r="AF476" s="78"/>
      <c r="AG476" s="79"/>
      <c r="AH476" s="238"/>
      <c r="AI476" s="78"/>
      <c r="AJ476" s="79"/>
      <c r="AK476" s="238"/>
      <c r="AL476" s="78"/>
      <c r="AM476" s="78"/>
      <c r="AN476" s="79"/>
      <c r="AO476" s="239"/>
      <c r="AP476" s="78"/>
      <c r="AQ476" s="78"/>
      <c r="AR476" s="78"/>
      <c r="AS476" s="78"/>
      <c r="AT476" s="78"/>
      <c r="AU476" s="78"/>
      <c r="AV476" s="79"/>
      <c r="AW476" s="240"/>
      <c r="AX476" s="78"/>
      <c r="AY476" s="79"/>
      <c r="AZ476" s="241"/>
      <c r="BA476" s="78"/>
      <c r="BB476" s="78"/>
      <c r="BC476" s="78"/>
      <c r="BD476" s="78"/>
      <c r="BE476" s="78"/>
      <c r="BF476" s="78"/>
      <c r="BG476" s="78"/>
      <c r="BH476" s="78"/>
      <c r="BI476" s="78"/>
      <c r="BJ476" s="78"/>
      <c r="BK476" s="78"/>
      <c r="BL476" s="78"/>
      <c r="BM476" s="78"/>
      <c r="BN476" s="78"/>
      <c r="BO476" s="79"/>
    </row>
    <row r="477" spans="1:67" ht="34.5" customHeight="1" x14ac:dyDescent="0.2">
      <c r="A477" s="45">
        <f t="shared" si="0"/>
        <v>466</v>
      </c>
      <c r="B477" s="205"/>
      <c r="C477" s="79"/>
      <c r="D477" s="242"/>
      <c r="E477" s="78"/>
      <c r="F477" s="78"/>
      <c r="G477" s="78"/>
      <c r="H477" s="79"/>
      <c r="I477" s="238"/>
      <c r="J477" s="78"/>
      <c r="K477" s="78"/>
      <c r="L477" s="78"/>
      <c r="M477" s="78"/>
      <c r="N477" s="78"/>
      <c r="O477" s="78"/>
      <c r="P477" s="79"/>
      <c r="Q477" s="239"/>
      <c r="R477" s="78"/>
      <c r="S477" s="78"/>
      <c r="T477" s="78"/>
      <c r="U477" s="78"/>
      <c r="V477" s="78"/>
      <c r="W477" s="78"/>
      <c r="X477" s="79"/>
      <c r="Y477" s="243"/>
      <c r="Z477" s="79"/>
      <c r="AA477" s="239"/>
      <c r="AB477" s="78"/>
      <c r="AC477" s="78"/>
      <c r="AD477" s="79"/>
      <c r="AE477" s="238"/>
      <c r="AF477" s="78"/>
      <c r="AG477" s="79"/>
      <c r="AH477" s="238"/>
      <c r="AI477" s="78"/>
      <c r="AJ477" s="79"/>
      <c r="AK477" s="238"/>
      <c r="AL477" s="78"/>
      <c r="AM477" s="78"/>
      <c r="AN477" s="79"/>
      <c r="AO477" s="239"/>
      <c r="AP477" s="78"/>
      <c r="AQ477" s="78"/>
      <c r="AR477" s="78"/>
      <c r="AS477" s="78"/>
      <c r="AT477" s="78"/>
      <c r="AU477" s="78"/>
      <c r="AV477" s="79"/>
      <c r="AW477" s="240"/>
      <c r="AX477" s="78"/>
      <c r="AY477" s="79"/>
      <c r="AZ477" s="241"/>
      <c r="BA477" s="78"/>
      <c r="BB477" s="78"/>
      <c r="BC477" s="78"/>
      <c r="BD477" s="78"/>
      <c r="BE477" s="78"/>
      <c r="BF477" s="78"/>
      <c r="BG477" s="78"/>
      <c r="BH477" s="78"/>
      <c r="BI477" s="78"/>
      <c r="BJ477" s="78"/>
      <c r="BK477" s="78"/>
      <c r="BL477" s="78"/>
      <c r="BM477" s="78"/>
      <c r="BN477" s="78"/>
      <c r="BO477" s="79"/>
    </row>
    <row r="478" spans="1:67" ht="34.5" customHeight="1" x14ac:dyDescent="0.2">
      <c r="A478" s="45">
        <f t="shared" si="0"/>
        <v>467</v>
      </c>
      <c r="B478" s="205"/>
      <c r="C478" s="79"/>
      <c r="D478" s="242"/>
      <c r="E478" s="78"/>
      <c r="F478" s="78"/>
      <c r="G478" s="78"/>
      <c r="H478" s="79"/>
      <c r="I478" s="238"/>
      <c r="J478" s="78"/>
      <c r="K478" s="78"/>
      <c r="L478" s="78"/>
      <c r="M478" s="78"/>
      <c r="N478" s="78"/>
      <c r="O478" s="78"/>
      <c r="P478" s="79"/>
      <c r="Q478" s="239"/>
      <c r="R478" s="78"/>
      <c r="S478" s="78"/>
      <c r="T478" s="78"/>
      <c r="U478" s="78"/>
      <c r="V478" s="78"/>
      <c r="W478" s="78"/>
      <c r="X478" s="79"/>
      <c r="Y478" s="243"/>
      <c r="Z478" s="79"/>
      <c r="AA478" s="239"/>
      <c r="AB478" s="78"/>
      <c r="AC478" s="78"/>
      <c r="AD478" s="79"/>
      <c r="AE478" s="238"/>
      <c r="AF478" s="78"/>
      <c r="AG478" s="79"/>
      <c r="AH478" s="238"/>
      <c r="AI478" s="78"/>
      <c r="AJ478" s="79"/>
      <c r="AK478" s="238"/>
      <c r="AL478" s="78"/>
      <c r="AM478" s="78"/>
      <c r="AN478" s="79"/>
      <c r="AO478" s="239"/>
      <c r="AP478" s="78"/>
      <c r="AQ478" s="78"/>
      <c r="AR478" s="78"/>
      <c r="AS478" s="78"/>
      <c r="AT478" s="78"/>
      <c r="AU478" s="78"/>
      <c r="AV478" s="79"/>
      <c r="AW478" s="240"/>
      <c r="AX478" s="78"/>
      <c r="AY478" s="79"/>
      <c r="AZ478" s="241"/>
      <c r="BA478" s="78"/>
      <c r="BB478" s="78"/>
      <c r="BC478" s="78"/>
      <c r="BD478" s="78"/>
      <c r="BE478" s="78"/>
      <c r="BF478" s="78"/>
      <c r="BG478" s="78"/>
      <c r="BH478" s="78"/>
      <c r="BI478" s="78"/>
      <c r="BJ478" s="78"/>
      <c r="BK478" s="78"/>
      <c r="BL478" s="78"/>
      <c r="BM478" s="78"/>
      <c r="BN478" s="78"/>
      <c r="BO478" s="79"/>
    </row>
    <row r="479" spans="1:67" ht="34.5" customHeight="1" x14ac:dyDescent="0.2">
      <c r="A479" s="45">
        <f t="shared" si="0"/>
        <v>468</v>
      </c>
      <c r="B479" s="205"/>
      <c r="C479" s="79"/>
      <c r="D479" s="242"/>
      <c r="E479" s="78"/>
      <c r="F479" s="78"/>
      <c r="G479" s="78"/>
      <c r="H479" s="79"/>
      <c r="I479" s="238"/>
      <c r="J479" s="78"/>
      <c r="K479" s="78"/>
      <c r="L479" s="78"/>
      <c r="M479" s="78"/>
      <c r="N479" s="78"/>
      <c r="O479" s="78"/>
      <c r="P479" s="79"/>
      <c r="Q479" s="239"/>
      <c r="R479" s="78"/>
      <c r="S479" s="78"/>
      <c r="T479" s="78"/>
      <c r="U479" s="78"/>
      <c r="V479" s="78"/>
      <c r="W479" s="78"/>
      <c r="X479" s="79"/>
      <c r="Y479" s="243"/>
      <c r="Z479" s="79"/>
      <c r="AA479" s="239"/>
      <c r="AB479" s="78"/>
      <c r="AC479" s="78"/>
      <c r="AD479" s="79"/>
      <c r="AE479" s="238"/>
      <c r="AF479" s="78"/>
      <c r="AG479" s="79"/>
      <c r="AH479" s="238"/>
      <c r="AI479" s="78"/>
      <c r="AJ479" s="79"/>
      <c r="AK479" s="238"/>
      <c r="AL479" s="78"/>
      <c r="AM479" s="78"/>
      <c r="AN479" s="79"/>
      <c r="AO479" s="239"/>
      <c r="AP479" s="78"/>
      <c r="AQ479" s="78"/>
      <c r="AR479" s="78"/>
      <c r="AS479" s="78"/>
      <c r="AT479" s="78"/>
      <c r="AU479" s="78"/>
      <c r="AV479" s="79"/>
      <c r="AW479" s="240"/>
      <c r="AX479" s="78"/>
      <c r="AY479" s="79"/>
      <c r="AZ479" s="241"/>
      <c r="BA479" s="78"/>
      <c r="BB479" s="78"/>
      <c r="BC479" s="78"/>
      <c r="BD479" s="78"/>
      <c r="BE479" s="78"/>
      <c r="BF479" s="78"/>
      <c r="BG479" s="78"/>
      <c r="BH479" s="78"/>
      <c r="BI479" s="78"/>
      <c r="BJ479" s="78"/>
      <c r="BK479" s="78"/>
      <c r="BL479" s="78"/>
      <c r="BM479" s="78"/>
      <c r="BN479" s="78"/>
      <c r="BO479" s="79"/>
    </row>
    <row r="480" spans="1:67" ht="34.5" customHeight="1" x14ac:dyDescent="0.2">
      <c r="A480" s="45">
        <f t="shared" si="0"/>
        <v>469</v>
      </c>
      <c r="B480" s="205"/>
      <c r="C480" s="79"/>
      <c r="D480" s="242"/>
      <c r="E480" s="78"/>
      <c r="F480" s="78"/>
      <c r="G480" s="78"/>
      <c r="H480" s="79"/>
      <c r="I480" s="238"/>
      <c r="J480" s="78"/>
      <c r="K480" s="78"/>
      <c r="L480" s="78"/>
      <c r="M480" s="78"/>
      <c r="N480" s="78"/>
      <c r="O480" s="78"/>
      <c r="P480" s="79"/>
      <c r="Q480" s="239"/>
      <c r="R480" s="78"/>
      <c r="S480" s="78"/>
      <c r="T480" s="78"/>
      <c r="U480" s="78"/>
      <c r="V480" s="78"/>
      <c r="W480" s="78"/>
      <c r="X480" s="79"/>
      <c r="Y480" s="243"/>
      <c r="Z480" s="79"/>
      <c r="AA480" s="239"/>
      <c r="AB480" s="78"/>
      <c r="AC480" s="78"/>
      <c r="AD480" s="79"/>
      <c r="AE480" s="238"/>
      <c r="AF480" s="78"/>
      <c r="AG480" s="79"/>
      <c r="AH480" s="238"/>
      <c r="AI480" s="78"/>
      <c r="AJ480" s="79"/>
      <c r="AK480" s="238"/>
      <c r="AL480" s="78"/>
      <c r="AM480" s="78"/>
      <c r="AN480" s="79"/>
      <c r="AO480" s="239"/>
      <c r="AP480" s="78"/>
      <c r="AQ480" s="78"/>
      <c r="AR480" s="78"/>
      <c r="AS480" s="78"/>
      <c r="AT480" s="78"/>
      <c r="AU480" s="78"/>
      <c r="AV480" s="79"/>
      <c r="AW480" s="240"/>
      <c r="AX480" s="78"/>
      <c r="AY480" s="79"/>
      <c r="AZ480" s="241"/>
      <c r="BA480" s="78"/>
      <c r="BB480" s="78"/>
      <c r="BC480" s="78"/>
      <c r="BD480" s="78"/>
      <c r="BE480" s="78"/>
      <c r="BF480" s="78"/>
      <c r="BG480" s="78"/>
      <c r="BH480" s="78"/>
      <c r="BI480" s="78"/>
      <c r="BJ480" s="78"/>
      <c r="BK480" s="78"/>
      <c r="BL480" s="78"/>
      <c r="BM480" s="78"/>
      <c r="BN480" s="78"/>
      <c r="BO480" s="79"/>
    </row>
    <row r="481" spans="1:67" ht="34.5" customHeight="1" x14ac:dyDescent="0.2">
      <c r="A481" s="45">
        <f t="shared" si="0"/>
        <v>470</v>
      </c>
      <c r="B481" s="205"/>
      <c r="C481" s="79"/>
      <c r="D481" s="242"/>
      <c r="E481" s="78"/>
      <c r="F481" s="78"/>
      <c r="G481" s="78"/>
      <c r="H481" s="79"/>
      <c r="I481" s="238"/>
      <c r="J481" s="78"/>
      <c r="K481" s="78"/>
      <c r="L481" s="78"/>
      <c r="M481" s="78"/>
      <c r="N481" s="78"/>
      <c r="O481" s="78"/>
      <c r="P481" s="79"/>
      <c r="Q481" s="239"/>
      <c r="R481" s="78"/>
      <c r="S481" s="78"/>
      <c r="T481" s="78"/>
      <c r="U481" s="78"/>
      <c r="V481" s="78"/>
      <c r="W481" s="78"/>
      <c r="X481" s="79"/>
      <c r="Y481" s="243"/>
      <c r="Z481" s="79"/>
      <c r="AA481" s="239"/>
      <c r="AB481" s="78"/>
      <c r="AC481" s="78"/>
      <c r="AD481" s="79"/>
      <c r="AE481" s="238"/>
      <c r="AF481" s="78"/>
      <c r="AG481" s="79"/>
      <c r="AH481" s="238"/>
      <c r="AI481" s="78"/>
      <c r="AJ481" s="79"/>
      <c r="AK481" s="238"/>
      <c r="AL481" s="78"/>
      <c r="AM481" s="78"/>
      <c r="AN481" s="79"/>
      <c r="AO481" s="239"/>
      <c r="AP481" s="78"/>
      <c r="AQ481" s="78"/>
      <c r="AR481" s="78"/>
      <c r="AS481" s="78"/>
      <c r="AT481" s="78"/>
      <c r="AU481" s="78"/>
      <c r="AV481" s="79"/>
      <c r="AW481" s="240"/>
      <c r="AX481" s="78"/>
      <c r="AY481" s="79"/>
      <c r="AZ481" s="241"/>
      <c r="BA481" s="78"/>
      <c r="BB481" s="78"/>
      <c r="BC481" s="78"/>
      <c r="BD481" s="78"/>
      <c r="BE481" s="78"/>
      <c r="BF481" s="78"/>
      <c r="BG481" s="78"/>
      <c r="BH481" s="78"/>
      <c r="BI481" s="78"/>
      <c r="BJ481" s="78"/>
      <c r="BK481" s="78"/>
      <c r="BL481" s="78"/>
      <c r="BM481" s="78"/>
      <c r="BN481" s="78"/>
      <c r="BO481" s="79"/>
    </row>
    <row r="482" spans="1:67" ht="34.5" customHeight="1" x14ac:dyDescent="0.2">
      <c r="A482" s="14">
        <f t="shared" si="0"/>
        <v>471</v>
      </c>
      <c r="B482" s="205"/>
      <c r="C482" s="79"/>
      <c r="D482" s="242"/>
      <c r="E482" s="78"/>
      <c r="F482" s="78"/>
      <c r="G482" s="78"/>
      <c r="H482" s="79"/>
      <c r="I482" s="238"/>
      <c r="J482" s="78"/>
      <c r="K482" s="78"/>
      <c r="L482" s="78"/>
      <c r="M482" s="78"/>
      <c r="N482" s="78"/>
      <c r="O482" s="78"/>
      <c r="P482" s="79"/>
      <c r="Q482" s="239"/>
      <c r="R482" s="78"/>
      <c r="S482" s="78"/>
      <c r="T482" s="78"/>
      <c r="U482" s="78"/>
      <c r="V482" s="78"/>
      <c r="W482" s="78"/>
      <c r="X482" s="79"/>
      <c r="Y482" s="243"/>
      <c r="Z482" s="79"/>
      <c r="AA482" s="239"/>
      <c r="AB482" s="78"/>
      <c r="AC482" s="78"/>
      <c r="AD482" s="79"/>
      <c r="AE482" s="238"/>
      <c r="AF482" s="78"/>
      <c r="AG482" s="79"/>
      <c r="AH482" s="238"/>
      <c r="AI482" s="78"/>
      <c r="AJ482" s="79"/>
      <c r="AK482" s="238"/>
      <c r="AL482" s="78"/>
      <c r="AM482" s="78"/>
      <c r="AN482" s="79"/>
      <c r="AO482" s="239"/>
      <c r="AP482" s="78"/>
      <c r="AQ482" s="78"/>
      <c r="AR482" s="78"/>
      <c r="AS482" s="78"/>
      <c r="AT482" s="78"/>
      <c r="AU482" s="78"/>
      <c r="AV482" s="79"/>
      <c r="AW482" s="240"/>
      <c r="AX482" s="78"/>
      <c r="AY482" s="79"/>
      <c r="AZ482" s="241"/>
      <c r="BA482" s="78"/>
      <c r="BB482" s="78"/>
      <c r="BC482" s="78"/>
      <c r="BD482" s="78"/>
      <c r="BE482" s="78"/>
      <c r="BF482" s="78"/>
      <c r="BG482" s="78"/>
      <c r="BH482" s="78"/>
      <c r="BI482" s="78"/>
      <c r="BJ482" s="78"/>
      <c r="BK482" s="78"/>
      <c r="BL482" s="78"/>
      <c r="BM482" s="78"/>
      <c r="BN482" s="78"/>
      <c r="BO482" s="79"/>
    </row>
    <row r="483" spans="1:67" ht="34.5" customHeight="1" x14ac:dyDescent="0.2">
      <c r="A483" s="45">
        <f t="shared" si="0"/>
        <v>472</v>
      </c>
      <c r="B483" s="205"/>
      <c r="C483" s="79"/>
      <c r="D483" s="242"/>
      <c r="E483" s="78"/>
      <c r="F483" s="78"/>
      <c r="G483" s="78"/>
      <c r="H483" s="79"/>
      <c r="I483" s="238"/>
      <c r="J483" s="78"/>
      <c r="K483" s="78"/>
      <c r="L483" s="78"/>
      <c r="M483" s="78"/>
      <c r="N483" s="78"/>
      <c r="O483" s="78"/>
      <c r="P483" s="79"/>
      <c r="Q483" s="239"/>
      <c r="R483" s="78"/>
      <c r="S483" s="78"/>
      <c r="T483" s="78"/>
      <c r="U483" s="78"/>
      <c r="V483" s="78"/>
      <c r="W483" s="78"/>
      <c r="X483" s="79"/>
      <c r="Y483" s="243"/>
      <c r="Z483" s="79"/>
      <c r="AA483" s="239"/>
      <c r="AB483" s="78"/>
      <c r="AC483" s="78"/>
      <c r="AD483" s="79"/>
      <c r="AE483" s="238"/>
      <c r="AF483" s="78"/>
      <c r="AG483" s="79"/>
      <c r="AH483" s="238"/>
      <c r="AI483" s="78"/>
      <c r="AJ483" s="79"/>
      <c r="AK483" s="238"/>
      <c r="AL483" s="78"/>
      <c r="AM483" s="78"/>
      <c r="AN483" s="79"/>
      <c r="AO483" s="239"/>
      <c r="AP483" s="78"/>
      <c r="AQ483" s="78"/>
      <c r="AR483" s="78"/>
      <c r="AS483" s="78"/>
      <c r="AT483" s="78"/>
      <c r="AU483" s="78"/>
      <c r="AV483" s="79"/>
      <c r="AW483" s="240"/>
      <c r="AX483" s="78"/>
      <c r="AY483" s="79"/>
      <c r="AZ483" s="241"/>
      <c r="BA483" s="78"/>
      <c r="BB483" s="78"/>
      <c r="BC483" s="78"/>
      <c r="BD483" s="78"/>
      <c r="BE483" s="78"/>
      <c r="BF483" s="78"/>
      <c r="BG483" s="78"/>
      <c r="BH483" s="78"/>
      <c r="BI483" s="78"/>
      <c r="BJ483" s="78"/>
      <c r="BK483" s="78"/>
      <c r="BL483" s="78"/>
      <c r="BM483" s="78"/>
      <c r="BN483" s="78"/>
      <c r="BO483" s="79"/>
    </row>
    <row r="484" spans="1:67" ht="34.5" customHeight="1" x14ac:dyDescent="0.2">
      <c r="A484" s="45">
        <f t="shared" si="0"/>
        <v>473</v>
      </c>
      <c r="B484" s="205"/>
      <c r="C484" s="79"/>
      <c r="D484" s="242"/>
      <c r="E484" s="78"/>
      <c r="F484" s="78"/>
      <c r="G484" s="78"/>
      <c r="H484" s="79"/>
      <c r="I484" s="238"/>
      <c r="J484" s="78"/>
      <c r="K484" s="78"/>
      <c r="L484" s="78"/>
      <c r="M484" s="78"/>
      <c r="N484" s="78"/>
      <c r="O484" s="78"/>
      <c r="P484" s="79"/>
      <c r="Q484" s="239"/>
      <c r="R484" s="78"/>
      <c r="S484" s="78"/>
      <c r="T484" s="78"/>
      <c r="U484" s="78"/>
      <c r="V484" s="78"/>
      <c r="W484" s="78"/>
      <c r="X484" s="79"/>
      <c r="Y484" s="243"/>
      <c r="Z484" s="79"/>
      <c r="AA484" s="239"/>
      <c r="AB484" s="78"/>
      <c r="AC484" s="78"/>
      <c r="AD484" s="79"/>
      <c r="AE484" s="238"/>
      <c r="AF484" s="78"/>
      <c r="AG484" s="79"/>
      <c r="AH484" s="238"/>
      <c r="AI484" s="78"/>
      <c r="AJ484" s="79"/>
      <c r="AK484" s="238"/>
      <c r="AL484" s="78"/>
      <c r="AM484" s="78"/>
      <c r="AN484" s="79"/>
      <c r="AO484" s="239"/>
      <c r="AP484" s="78"/>
      <c r="AQ484" s="78"/>
      <c r="AR484" s="78"/>
      <c r="AS484" s="78"/>
      <c r="AT484" s="78"/>
      <c r="AU484" s="78"/>
      <c r="AV484" s="79"/>
      <c r="AW484" s="240"/>
      <c r="AX484" s="78"/>
      <c r="AY484" s="79"/>
      <c r="AZ484" s="241"/>
      <c r="BA484" s="78"/>
      <c r="BB484" s="78"/>
      <c r="BC484" s="78"/>
      <c r="BD484" s="78"/>
      <c r="BE484" s="78"/>
      <c r="BF484" s="78"/>
      <c r="BG484" s="78"/>
      <c r="BH484" s="78"/>
      <c r="BI484" s="78"/>
      <c r="BJ484" s="78"/>
      <c r="BK484" s="78"/>
      <c r="BL484" s="78"/>
      <c r="BM484" s="78"/>
      <c r="BN484" s="78"/>
      <c r="BO484" s="79"/>
    </row>
    <row r="485" spans="1:67" ht="34.5" customHeight="1" x14ac:dyDescent="0.2">
      <c r="A485" s="45">
        <f t="shared" si="0"/>
        <v>474</v>
      </c>
      <c r="B485" s="205"/>
      <c r="C485" s="79"/>
      <c r="D485" s="242"/>
      <c r="E485" s="78"/>
      <c r="F485" s="78"/>
      <c r="G485" s="78"/>
      <c r="H485" s="79"/>
      <c r="I485" s="238"/>
      <c r="J485" s="78"/>
      <c r="K485" s="78"/>
      <c r="L485" s="78"/>
      <c r="M485" s="78"/>
      <c r="N485" s="78"/>
      <c r="O485" s="78"/>
      <c r="P485" s="79"/>
      <c r="Q485" s="239"/>
      <c r="R485" s="78"/>
      <c r="S485" s="78"/>
      <c r="T485" s="78"/>
      <c r="U485" s="78"/>
      <c r="V485" s="78"/>
      <c r="W485" s="78"/>
      <c r="X485" s="79"/>
      <c r="Y485" s="243"/>
      <c r="Z485" s="79"/>
      <c r="AA485" s="239"/>
      <c r="AB485" s="78"/>
      <c r="AC485" s="78"/>
      <c r="AD485" s="79"/>
      <c r="AE485" s="238"/>
      <c r="AF485" s="78"/>
      <c r="AG485" s="79"/>
      <c r="AH485" s="238"/>
      <c r="AI485" s="78"/>
      <c r="AJ485" s="79"/>
      <c r="AK485" s="238"/>
      <c r="AL485" s="78"/>
      <c r="AM485" s="78"/>
      <c r="AN485" s="79"/>
      <c r="AO485" s="239"/>
      <c r="AP485" s="78"/>
      <c r="AQ485" s="78"/>
      <c r="AR485" s="78"/>
      <c r="AS485" s="78"/>
      <c r="AT485" s="78"/>
      <c r="AU485" s="78"/>
      <c r="AV485" s="79"/>
      <c r="AW485" s="240"/>
      <c r="AX485" s="78"/>
      <c r="AY485" s="79"/>
      <c r="AZ485" s="241"/>
      <c r="BA485" s="78"/>
      <c r="BB485" s="78"/>
      <c r="BC485" s="78"/>
      <c r="BD485" s="78"/>
      <c r="BE485" s="78"/>
      <c r="BF485" s="78"/>
      <c r="BG485" s="78"/>
      <c r="BH485" s="78"/>
      <c r="BI485" s="78"/>
      <c r="BJ485" s="78"/>
      <c r="BK485" s="78"/>
      <c r="BL485" s="78"/>
      <c r="BM485" s="78"/>
      <c r="BN485" s="78"/>
      <c r="BO485" s="79"/>
    </row>
    <row r="486" spans="1:67" ht="34.5" customHeight="1" x14ac:dyDescent="0.2">
      <c r="A486" s="45">
        <f t="shared" si="0"/>
        <v>475</v>
      </c>
      <c r="B486" s="205"/>
      <c r="C486" s="79"/>
      <c r="D486" s="242"/>
      <c r="E486" s="78"/>
      <c r="F486" s="78"/>
      <c r="G486" s="78"/>
      <c r="H486" s="79"/>
      <c r="I486" s="238"/>
      <c r="J486" s="78"/>
      <c r="K486" s="78"/>
      <c r="L486" s="78"/>
      <c r="M486" s="78"/>
      <c r="N486" s="78"/>
      <c r="O486" s="78"/>
      <c r="P486" s="79"/>
      <c r="Q486" s="239"/>
      <c r="R486" s="78"/>
      <c r="S486" s="78"/>
      <c r="T486" s="78"/>
      <c r="U486" s="78"/>
      <c r="V486" s="78"/>
      <c r="W486" s="78"/>
      <c r="X486" s="79"/>
      <c r="Y486" s="243"/>
      <c r="Z486" s="79"/>
      <c r="AA486" s="239"/>
      <c r="AB486" s="78"/>
      <c r="AC486" s="78"/>
      <c r="AD486" s="79"/>
      <c r="AE486" s="238"/>
      <c r="AF486" s="78"/>
      <c r="AG486" s="79"/>
      <c r="AH486" s="238"/>
      <c r="AI486" s="78"/>
      <c r="AJ486" s="79"/>
      <c r="AK486" s="238"/>
      <c r="AL486" s="78"/>
      <c r="AM486" s="78"/>
      <c r="AN486" s="79"/>
      <c r="AO486" s="239"/>
      <c r="AP486" s="78"/>
      <c r="AQ486" s="78"/>
      <c r="AR486" s="78"/>
      <c r="AS486" s="78"/>
      <c r="AT486" s="78"/>
      <c r="AU486" s="78"/>
      <c r="AV486" s="79"/>
      <c r="AW486" s="240"/>
      <c r="AX486" s="78"/>
      <c r="AY486" s="79"/>
      <c r="AZ486" s="241"/>
      <c r="BA486" s="78"/>
      <c r="BB486" s="78"/>
      <c r="BC486" s="78"/>
      <c r="BD486" s="78"/>
      <c r="BE486" s="78"/>
      <c r="BF486" s="78"/>
      <c r="BG486" s="78"/>
      <c r="BH486" s="78"/>
      <c r="BI486" s="78"/>
      <c r="BJ486" s="78"/>
      <c r="BK486" s="78"/>
      <c r="BL486" s="78"/>
      <c r="BM486" s="78"/>
      <c r="BN486" s="78"/>
      <c r="BO486" s="79"/>
    </row>
    <row r="487" spans="1:67" ht="34.5" customHeight="1" x14ac:dyDescent="0.2">
      <c r="A487" s="45">
        <f t="shared" si="0"/>
        <v>476</v>
      </c>
      <c r="B487" s="205"/>
      <c r="C487" s="79"/>
      <c r="D487" s="242"/>
      <c r="E487" s="78"/>
      <c r="F487" s="78"/>
      <c r="G487" s="78"/>
      <c r="H487" s="79"/>
      <c r="I487" s="238"/>
      <c r="J487" s="78"/>
      <c r="K487" s="78"/>
      <c r="L487" s="78"/>
      <c r="M487" s="78"/>
      <c r="N487" s="78"/>
      <c r="O487" s="78"/>
      <c r="P487" s="79"/>
      <c r="Q487" s="239"/>
      <c r="R487" s="78"/>
      <c r="S487" s="78"/>
      <c r="T487" s="78"/>
      <c r="U487" s="78"/>
      <c r="V487" s="78"/>
      <c r="W487" s="78"/>
      <c r="X487" s="79"/>
      <c r="Y487" s="243"/>
      <c r="Z487" s="79"/>
      <c r="AA487" s="239"/>
      <c r="AB487" s="78"/>
      <c r="AC487" s="78"/>
      <c r="AD487" s="79"/>
      <c r="AE487" s="238"/>
      <c r="AF487" s="78"/>
      <c r="AG487" s="79"/>
      <c r="AH487" s="238"/>
      <c r="AI487" s="78"/>
      <c r="AJ487" s="79"/>
      <c r="AK487" s="238"/>
      <c r="AL487" s="78"/>
      <c r="AM487" s="78"/>
      <c r="AN487" s="79"/>
      <c r="AO487" s="239"/>
      <c r="AP487" s="78"/>
      <c r="AQ487" s="78"/>
      <c r="AR487" s="78"/>
      <c r="AS487" s="78"/>
      <c r="AT487" s="78"/>
      <c r="AU487" s="78"/>
      <c r="AV487" s="79"/>
      <c r="AW487" s="240"/>
      <c r="AX487" s="78"/>
      <c r="AY487" s="79"/>
      <c r="AZ487" s="241"/>
      <c r="BA487" s="78"/>
      <c r="BB487" s="78"/>
      <c r="BC487" s="78"/>
      <c r="BD487" s="78"/>
      <c r="BE487" s="78"/>
      <c r="BF487" s="78"/>
      <c r="BG487" s="78"/>
      <c r="BH487" s="78"/>
      <c r="BI487" s="78"/>
      <c r="BJ487" s="78"/>
      <c r="BK487" s="78"/>
      <c r="BL487" s="78"/>
      <c r="BM487" s="78"/>
      <c r="BN487" s="78"/>
      <c r="BO487" s="79"/>
    </row>
    <row r="488" spans="1:67" ht="34.5" customHeight="1" x14ac:dyDescent="0.2">
      <c r="A488" s="45">
        <f t="shared" si="0"/>
        <v>477</v>
      </c>
      <c r="B488" s="205"/>
      <c r="C488" s="79"/>
      <c r="D488" s="242"/>
      <c r="E488" s="78"/>
      <c r="F488" s="78"/>
      <c r="G488" s="78"/>
      <c r="H488" s="79"/>
      <c r="I488" s="238"/>
      <c r="J488" s="78"/>
      <c r="K488" s="78"/>
      <c r="L488" s="78"/>
      <c r="M488" s="78"/>
      <c r="N488" s="78"/>
      <c r="O488" s="78"/>
      <c r="P488" s="79"/>
      <c r="Q488" s="239"/>
      <c r="R488" s="78"/>
      <c r="S488" s="78"/>
      <c r="T488" s="78"/>
      <c r="U488" s="78"/>
      <c r="V488" s="78"/>
      <c r="W488" s="78"/>
      <c r="X488" s="79"/>
      <c r="Y488" s="243"/>
      <c r="Z488" s="79"/>
      <c r="AA488" s="239"/>
      <c r="AB488" s="78"/>
      <c r="AC488" s="78"/>
      <c r="AD488" s="79"/>
      <c r="AE488" s="238"/>
      <c r="AF488" s="78"/>
      <c r="AG488" s="79"/>
      <c r="AH488" s="238"/>
      <c r="AI488" s="78"/>
      <c r="AJ488" s="79"/>
      <c r="AK488" s="238"/>
      <c r="AL488" s="78"/>
      <c r="AM488" s="78"/>
      <c r="AN488" s="79"/>
      <c r="AO488" s="239"/>
      <c r="AP488" s="78"/>
      <c r="AQ488" s="78"/>
      <c r="AR488" s="78"/>
      <c r="AS488" s="78"/>
      <c r="AT488" s="78"/>
      <c r="AU488" s="78"/>
      <c r="AV488" s="79"/>
      <c r="AW488" s="240"/>
      <c r="AX488" s="78"/>
      <c r="AY488" s="79"/>
      <c r="AZ488" s="241"/>
      <c r="BA488" s="78"/>
      <c r="BB488" s="78"/>
      <c r="BC488" s="78"/>
      <c r="BD488" s="78"/>
      <c r="BE488" s="78"/>
      <c r="BF488" s="78"/>
      <c r="BG488" s="78"/>
      <c r="BH488" s="78"/>
      <c r="BI488" s="78"/>
      <c r="BJ488" s="78"/>
      <c r="BK488" s="78"/>
      <c r="BL488" s="78"/>
      <c r="BM488" s="78"/>
      <c r="BN488" s="78"/>
      <c r="BO488" s="79"/>
    </row>
    <row r="489" spans="1:67" ht="34.5" customHeight="1" x14ac:dyDescent="0.2">
      <c r="A489" s="45">
        <f t="shared" si="0"/>
        <v>478</v>
      </c>
      <c r="B489" s="205"/>
      <c r="C489" s="79"/>
      <c r="D489" s="242"/>
      <c r="E489" s="78"/>
      <c r="F489" s="78"/>
      <c r="G489" s="78"/>
      <c r="H489" s="79"/>
      <c r="I489" s="238"/>
      <c r="J489" s="78"/>
      <c r="K489" s="78"/>
      <c r="L489" s="78"/>
      <c r="M489" s="78"/>
      <c r="N489" s="78"/>
      <c r="O489" s="78"/>
      <c r="P489" s="79"/>
      <c r="Q489" s="239"/>
      <c r="R489" s="78"/>
      <c r="S489" s="78"/>
      <c r="T489" s="78"/>
      <c r="U489" s="78"/>
      <c r="V489" s="78"/>
      <c r="W489" s="78"/>
      <c r="X489" s="79"/>
      <c r="Y489" s="243"/>
      <c r="Z489" s="79"/>
      <c r="AA489" s="239"/>
      <c r="AB489" s="78"/>
      <c r="AC489" s="78"/>
      <c r="AD489" s="79"/>
      <c r="AE489" s="238"/>
      <c r="AF489" s="78"/>
      <c r="AG489" s="79"/>
      <c r="AH489" s="238"/>
      <c r="AI489" s="78"/>
      <c r="AJ489" s="79"/>
      <c r="AK489" s="238"/>
      <c r="AL489" s="78"/>
      <c r="AM489" s="78"/>
      <c r="AN489" s="79"/>
      <c r="AO489" s="239"/>
      <c r="AP489" s="78"/>
      <c r="AQ489" s="78"/>
      <c r="AR489" s="78"/>
      <c r="AS489" s="78"/>
      <c r="AT489" s="78"/>
      <c r="AU489" s="78"/>
      <c r="AV489" s="79"/>
      <c r="AW489" s="240"/>
      <c r="AX489" s="78"/>
      <c r="AY489" s="79"/>
      <c r="AZ489" s="241"/>
      <c r="BA489" s="78"/>
      <c r="BB489" s="78"/>
      <c r="BC489" s="78"/>
      <c r="BD489" s="78"/>
      <c r="BE489" s="78"/>
      <c r="BF489" s="78"/>
      <c r="BG489" s="78"/>
      <c r="BH489" s="78"/>
      <c r="BI489" s="78"/>
      <c r="BJ489" s="78"/>
      <c r="BK489" s="78"/>
      <c r="BL489" s="78"/>
      <c r="BM489" s="78"/>
      <c r="BN489" s="78"/>
      <c r="BO489" s="79"/>
    </row>
    <row r="490" spans="1:67" ht="34.5" customHeight="1" x14ac:dyDescent="0.2">
      <c r="A490" s="45">
        <f t="shared" si="0"/>
        <v>479</v>
      </c>
      <c r="B490" s="205"/>
      <c r="C490" s="79"/>
      <c r="D490" s="242"/>
      <c r="E490" s="78"/>
      <c r="F490" s="78"/>
      <c r="G490" s="78"/>
      <c r="H490" s="79"/>
      <c r="I490" s="238"/>
      <c r="J490" s="78"/>
      <c r="K490" s="78"/>
      <c r="L490" s="78"/>
      <c r="M490" s="78"/>
      <c r="N490" s="78"/>
      <c r="O490" s="78"/>
      <c r="P490" s="79"/>
      <c r="Q490" s="239"/>
      <c r="R490" s="78"/>
      <c r="S490" s="78"/>
      <c r="T490" s="78"/>
      <c r="U490" s="78"/>
      <c r="V490" s="78"/>
      <c r="W490" s="78"/>
      <c r="X490" s="79"/>
      <c r="Y490" s="243"/>
      <c r="Z490" s="79"/>
      <c r="AA490" s="239"/>
      <c r="AB490" s="78"/>
      <c r="AC490" s="78"/>
      <c r="AD490" s="79"/>
      <c r="AE490" s="238"/>
      <c r="AF490" s="78"/>
      <c r="AG490" s="79"/>
      <c r="AH490" s="238"/>
      <c r="AI490" s="78"/>
      <c r="AJ490" s="79"/>
      <c r="AK490" s="238"/>
      <c r="AL490" s="78"/>
      <c r="AM490" s="78"/>
      <c r="AN490" s="79"/>
      <c r="AO490" s="239"/>
      <c r="AP490" s="78"/>
      <c r="AQ490" s="78"/>
      <c r="AR490" s="78"/>
      <c r="AS490" s="78"/>
      <c r="AT490" s="78"/>
      <c r="AU490" s="78"/>
      <c r="AV490" s="79"/>
      <c r="AW490" s="240"/>
      <c r="AX490" s="78"/>
      <c r="AY490" s="79"/>
      <c r="AZ490" s="241"/>
      <c r="BA490" s="78"/>
      <c r="BB490" s="78"/>
      <c r="BC490" s="78"/>
      <c r="BD490" s="78"/>
      <c r="BE490" s="78"/>
      <c r="BF490" s="78"/>
      <c r="BG490" s="78"/>
      <c r="BH490" s="78"/>
      <c r="BI490" s="78"/>
      <c r="BJ490" s="78"/>
      <c r="BK490" s="78"/>
      <c r="BL490" s="78"/>
      <c r="BM490" s="78"/>
      <c r="BN490" s="78"/>
      <c r="BO490" s="79"/>
    </row>
    <row r="491" spans="1:67" ht="34.5" customHeight="1" x14ac:dyDescent="0.2">
      <c r="A491" s="45">
        <f t="shared" si="0"/>
        <v>480</v>
      </c>
      <c r="B491" s="205"/>
      <c r="C491" s="79"/>
      <c r="D491" s="242"/>
      <c r="E491" s="78"/>
      <c r="F491" s="78"/>
      <c r="G491" s="78"/>
      <c r="H491" s="79"/>
      <c r="I491" s="238"/>
      <c r="J491" s="78"/>
      <c r="K491" s="78"/>
      <c r="L491" s="78"/>
      <c r="M491" s="78"/>
      <c r="N491" s="78"/>
      <c r="O491" s="78"/>
      <c r="P491" s="79"/>
      <c r="Q491" s="239"/>
      <c r="R491" s="78"/>
      <c r="S491" s="78"/>
      <c r="T491" s="78"/>
      <c r="U491" s="78"/>
      <c r="V491" s="78"/>
      <c r="W491" s="78"/>
      <c r="X491" s="79"/>
      <c r="Y491" s="243"/>
      <c r="Z491" s="79"/>
      <c r="AA491" s="239"/>
      <c r="AB491" s="78"/>
      <c r="AC491" s="78"/>
      <c r="AD491" s="79"/>
      <c r="AE491" s="238"/>
      <c r="AF491" s="78"/>
      <c r="AG491" s="79"/>
      <c r="AH491" s="238"/>
      <c r="AI491" s="78"/>
      <c r="AJ491" s="79"/>
      <c r="AK491" s="238"/>
      <c r="AL491" s="78"/>
      <c r="AM491" s="78"/>
      <c r="AN491" s="79"/>
      <c r="AO491" s="239"/>
      <c r="AP491" s="78"/>
      <c r="AQ491" s="78"/>
      <c r="AR491" s="78"/>
      <c r="AS491" s="78"/>
      <c r="AT491" s="78"/>
      <c r="AU491" s="78"/>
      <c r="AV491" s="79"/>
      <c r="AW491" s="240"/>
      <c r="AX491" s="78"/>
      <c r="AY491" s="79"/>
      <c r="AZ491" s="241"/>
      <c r="BA491" s="78"/>
      <c r="BB491" s="78"/>
      <c r="BC491" s="78"/>
      <c r="BD491" s="78"/>
      <c r="BE491" s="78"/>
      <c r="BF491" s="78"/>
      <c r="BG491" s="78"/>
      <c r="BH491" s="78"/>
      <c r="BI491" s="78"/>
      <c r="BJ491" s="78"/>
      <c r="BK491" s="78"/>
      <c r="BL491" s="78"/>
      <c r="BM491" s="78"/>
      <c r="BN491" s="78"/>
      <c r="BO491" s="79"/>
    </row>
    <row r="492" spans="1:67" ht="34.5" customHeight="1" x14ac:dyDescent="0.2">
      <c r="A492" s="14">
        <f t="shared" si="0"/>
        <v>481</v>
      </c>
      <c r="B492" s="205"/>
      <c r="C492" s="79"/>
      <c r="D492" s="242"/>
      <c r="E492" s="78"/>
      <c r="F492" s="78"/>
      <c r="G492" s="78"/>
      <c r="H492" s="79"/>
      <c r="I492" s="238"/>
      <c r="J492" s="78"/>
      <c r="K492" s="78"/>
      <c r="L492" s="78"/>
      <c r="M492" s="78"/>
      <c r="N492" s="78"/>
      <c r="O492" s="78"/>
      <c r="P492" s="79"/>
      <c r="Q492" s="239"/>
      <c r="R492" s="78"/>
      <c r="S492" s="78"/>
      <c r="T492" s="78"/>
      <c r="U492" s="78"/>
      <c r="V492" s="78"/>
      <c r="W492" s="78"/>
      <c r="X492" s="79"/>
      <c r="Y492" s="243"/>
      <c r="Z492" s="79"/>
      <c r="AA492" s="239"/>
      <c r="AB492" s="78"/>
      <c r="AC492" s="78"/>
      <c r="AD492" s="79"/>
      <c r="AE492" s="238"/>
      <c r="AF492" s="78"/>
      <c r="AG492" s="79"/>
      <c r="AH492" s="238"/>
      <c r="AI492" s="78"/>
      <c r="AJ492" s="79"/>
      <c r="AK492" s="238"/>
      <c r="AL492" s="78"/>
      <c r="AM492" s="78"/>
      <c r="AN492" s="79"/>
      <c r="AO492" s="239"/>
      <c r="AP492" s="78"/>
      <c r="AQ492" s="78"/>
      <c r="AR492" s="78"/>
      <c r="AS492" s="78"/>
      <c r="AT492" s="78"/>
      <c r="AU492" s="78"/>
      <c r="AV492" s="79"/>
      <c r="AW492" s="240"/>
      <c r="AX492" s="78"/>
      <c r="AY492" s="79"/>
      <c r="AZ492" s="241"/>
      <c r="BA492" s="78"/>
      <c r="BB492" s="78"/>
      <c r="BC492" s="78"/>
      <c r="BD492" s="78"/>
      <c r="BE492" s="78"/>
      <c r="BF492" s="78"/>
      <c r="BG492" s="78"/>
      <c r="BH492" s="78"/>
      <c r="BI492" s="78"/>
      <c r="BJ492" s="78"/>
      <c r="BK492" s="78"/>
      <c r="BL492" s="78"/>
      <c r="BM492" s="78"/>
      <c r="BN492" s="78"/>
      <c r="BO492" s="79"/>
    </row>
    <row r="493" spans="1:67" ht="34.5" customHeight="1" x14ac:dyDescent="0.2">
      <c r="A493" s="45">
        <f t="shared" si="0"/>
        <v>482</v>
      </c>
      <c r="B493" s="205"/>
      <c r="C493" s="79"/>
      <c r="D493" s="242"/>
      <c r="E493" s="78"/>
      <c r="F493" s="78"/>
      <c r="G493" s="78"/>
      <c r="H493" s="79"/>
      <c r="I493" s="238"/>
      <c r="J493" s="78"/>
      <c r="K493" s="78"/>
      <c r="L493" s="78"/>
      <c r="M493" s="78"/>
      <c r="N493" s="78"/>
      <c r="O493" s="78"/>
      <c r="P493" s="79"/>
      <c r="Q493" s="239"/>
      <c r="R493" s="78"/>
      <c r="S493" s="78"/>
      <c r="T493" s="78"/>
      <c r="U493" s="78"/>
      <c r="V493" s="78"/>
      <c r="W493" s="78"/>
      <c r="X493" s="79"/>
      <c r="Y493" s="243"/>
      <c r="Z493" s="79"/>
      <c r="AA493" s="239"/>
      <c r="AB493" s="78"/>
      <c r="AC493" s="78"/>
      <c r="AD493" s="79"/>
      <c r="AE493" s="238"/>
      <c r="AF493" s="78"/>
      <c r="AG493" s="79"/>
      <c r="AH493" s="238"/>
      <c r="AI493" s="78"/>
      <c r="AJ493" s="79"/>
      <c r="AK493" s="238"/>
      <c r="AL493" s="78"/>
      <c r="AM493" s="78"/>
      <c r="AN493" s="79"/>
      <c r="AO493" s="239"/>
      <c r="AP493" s="78"/>
      <c r="AQ493" s="78"/>
      <c r="AR493" s="78"/>
      <c r="AS493" s="78"/>
      <c r="AT493" s="78"/>
      <c r="AU493" s="78"/>
      <c r="AV493" s="79"/>
      <c r="AW493" s="240"/>
      <c r="AX493" s="78"/>
      <c r="AY493" s="79"/>
      <c r="AZ493" s="241"/>
      <c r="BA493" s="78"/>
      <c r="BB493" s="78"/>
      <c r="BC493" s="78"/>
      <c r="BD493" s="78"/>
      <c r="BE493" s="78"/>
      <c r="BF493" s="78"/>
      <c r="BG493" s="78"/>
      <c r="BH493" s="78"/>
      <c r="BI493" s="78"/>
      <c r="BJ493" s="78"/>
      <c r="BK493" s="78"/>
      <c r="BL493" s="78"/>
      <c r="BM493" s="78"/>
      <c r="BN493" s="78"/>
      <c r="BO493" s="79"/>
    </row>
    <row r="494" spans="1:67" ht="34.5" customHeight="1" x14ac:dyDescent="0.2">
      <c r="A494" s="45">
        <f t="shared" si="0"/>
        <v>483</v>
      </c>
      <c r="B494" s="205"/>
      <c r="C494" s="79"/>
      <c r="D494" s="242"/>
      <c r="E494" s="78"/>
      <c r="F494" s="78"/>
      <c r="G494" s="78"/>
      <c r="H494" s="79"/>
      <c r="I494" s="238"/>
      <c r="J494" s="78"/>
      <c r="K494" s="78"/>
      <c r="L494" s="78"/>
      <c r="M494" s="78"/>
      <c r="N494" s="78"/>
      <c r="O494" s="78"/>
      <c r="P494" s="79"/>
      <c r="Q494" s="239"/>
      <c r="R494" s="78"/>
      <c r="S494" s="78"/>
      <c r="T494" s="78"/>
      <c r="U494" s="78"/>
      <c r="V494" s="78"/>
      <c r="W494" s="78"/>
      <c r="X494" s="79"/>
      <c r="Y494" s="243"/>
      <c r="Z494" s="79"/>
      <c r="AA494" s="239"/>
      <c r="AB494" s="78"/>
      <c r="AC494" s="78"/>
      <c r="AD494" s="79"/>
      <c r="AE494" s="238"/>
      <c r="AF494" s="78"/>
      <c r="AG494" s="79"/>
      <c r="AH494" s="238"/>
      <c r="AI494" s="78"/>
      <c r="AJ494" s="79"/>
      <c r="AK494" s="238"/>
      <c r="AL494" s="78"/>
      <c r="AM494" s="78"/>
      <c r="AN494" s="79"/>
      <c r="AO494" s="239"/>
      <c r="AP494" s="78"/>
      <c r="AQ494" s="78"/>
      <c r="AR494" s="78"/>
      <c r="AS494" s="78"/>
      <c r="AT494" s="78"/>
      <c r="AU494" s="78"/>
      <c r="AV494" s="79"/>
      <c r="AW494" s="240"/>
      <c r="AX494" s="78"/>
      <c r="AY494" s="79"/>
      <c r="AZ494" s="241"/>
      <c r="BA494" s="78"/>
      <c r="BB494" s="78"/>
      <c r="BC494" s="78"/>
      <c r="BD494" s="78"/>
      <c r="BE494" s="78"/>
      <c r="BF494" s="78"/>
      <c r="BG494" s="78"/>
      <c r="BH494" s="78"/>
      <c r="BI494" s="78"/>
      <c r="BJ494" s="78"/>
      <c r="BK494" s="78"/>
      <c r="BL494" s="78"/>
      <c r="BM494" s="78"/>
      <c r="BN494" s="78"/>
      <c r="BO494" s="79"/>
    </row>
    <row r="495" spans="1:67" ht="34.5" customHeight="1" x14ac:dyDescent="0.2">
      <c r="A495" s="45">
        <f t="shared" si="0"/>
        <v>484</v>
      </c>
      <c r="B495" s="205"/>
      <c r="C495" s="79"/>
      <c r="D495" s="242"/>
      <c r="E495" s="78"/>
      <c r="F495" s="78"/>
      <c r="G495" s="78"/>
      <c r="H495" s="79"/>
      <c r="I495" s="238"/>
      <c r="J495" s="78"/>
      <c r="K495" s="78"/>
      <c r="L495" s="78"/>
      <c r="M495" s="78"/>
      <c r="N495" s="78"/>
      <c r="O495" s="78"/>
      <c r="P495" s="79"/>
      <c r="Q495" s="239"/>
      <c r="R495" s="78"/>
      <c r="S495" s="78"/>
      <c r="T495" s="78"/>
      <c r="U495" s="78"/>
      <c r="V495" s="78"/>
      <c r="W495" s="78"/>
      <c r="X495" s="79"/>
      <c r="Y495" s="243"/>
      <c r="Z495" s="79"/>
      <c r="AA495" s="239"/>
      <c r="AB495" s="78"/>
      <c r="AC495" s="78"/>
      <c r="AD495" s="79"/>
      <c r="AE495" s="238"/>
      <c r="AF495" s="78"/>
      <c r="AG495" s="79"/>
      <c r="AH495" s="238"/>
      <c r="AI495" s="78"/>
      <c r="AJ495" s="79"/>
      <c r="AK495" s="238"/>
      <c r="AL495" s="78"/>
      <c r="AM495" s="78"/>
      <c r="AN495" s="79"/>
      <c r="AO495" s="239"/>
      <c r="AP495" s="78"/>
      <c r="AQ495" s="78"/>
      <c r="AR495" s="78"/>
      <c r="AS495" s="78"/>
      <c r="AT495" s="78"/>
      <c r="AU495" s="78"/>
      <c r="AV495" s="79"/>
      <c r="AW495" s="240"/>
      <c r="AX495" s="78"/>
      <c r="AY495" s="79"/>
      <c r="AZ495" s="241"/>
      <c r="BA495" s="78"/>
      <c r="BB495" s="78"/>
      <c r="BC495" s="78"/>
      <c r="BD495" s="78"/>
      <c r="BE495" s="78"/>
      <c r="BF495" s="78"/>
      <c r="BG495" s="78"/>
      <c r="BH495" s="78"/>
      <c r="BI495" s="78"/>
      <c r="BJ495" s="78"/>
      <c r="BK495" s="78"/>
      <c r="BL495" s="78"/>
      <c r="BM495" s="78"/>
      <c r="BN495" s="78"/>
      <c r="BO495" s="79"/>
    </row>
    <row r="496" spans="1:67" ht="34.5" customHeight="1" x14ac:dyDescent="0.2">
      <c r="A496" s="45">
        <f t="shared" si="0"/>
        <v>485</v>
      </c>
      <c r="B496" s="205"/>
      <c r="C496" s="79"/>
      <c r="D496" s="242"/>
      <c r="E496" s="78"/>
      <c r="F496" s="78"/>
      <c r="G496" s="78"/>
      <c r="H496" s="79"/>
      <c r="I496" s="238"/>
      <c r="J496" s="78"/>
      <c r="K496" s="78"/>
      <c r="L496" s="78"/>
      <c r="M496" s="78"/>
      <c r="N496" s="78"/>
      <c r="O496" s="78"/>
      <c r="P496" s="79"/>
      <c r="Q496" s="239"/>
      <c r="R496" s="78"/>
      <c r="S496" s="78"/>
      <c r="T496" s="78"/>
      <c r="U496" s="78"/>
      <c r="V496" s="78"/>
      <c r="W496" s="78"/>
      <c r="X496" s="79"/>
      <c r="Y496" s="243"/>
      <c r="Z496" s="79"/>
      <c r="AA496" s="239"/>
      <c r="AB496" s="78"/>
      <c r="AC496" s="78"/>
      <c r="AD496" s="79"/>
      <c r="AE496" s="238"/>
      <c r="AF496" s="78"/>
      <c r="AG496" s="79"/>
      <c r="AH496" s="238"/>
      <c r="AI496" s="78"/>
      <c r="AJ496" s="79"/>
      <c r="AK496" s="238"/>
      <c r="AL496" s="78"/>
      <c r="AM496" s="78"/>
      <c r="AN496" s="79"/>
      <c r="AO496" s="239"/>
      <c r="AP496" s="78"/>
      <c r="AQ496" s="78"/>
      <c r="AR496" s="78"/>
      <c r="AS496" s="78"/>
      <c r="AT496" s="78"/>
      <c r="AU496" s="78"/>
      <c r="AV496" s="79"/>
      <c r="AW496" s="240"/>
      <c r="AX496" s="78"/>
      <c r="AY496" s="79"/>
      <c r="AZ496" s="241"/>
      <c r="BA496" s="78"/>
      <c r="BB496" s="78"/>
      <c r="BC496" s="78"/>
      <c r="BD496" s="78"/>
      <c r="BE496" s="78"/>
      <c r="BF496" s="78"/>
      <c r="BG496" s="78"/>
      <c r="BH496" s="78"/>
      <c r="BI496" s="78"/>
      <c r="BJ496" s="78"/>
      <c r="BK496" s="78"/>
      <c r="BL496" s="78"/>
      <c r="BM496" s="78"/>
      <c r="BN496" s="78"/>
      <c r="BO496" s="79"/>
    </row>
    <row r="497" spans="1:67" ht="34.5" customHeight="1" x14ac:dyDescent="0.2">
      <c r="A497" s="45">
        <f t="shared" si="0"/>
        <v>486</v>
      </c>
      <c r="B497" s="205"/>
      <c r="C497" s="79"/>
      <c r="D497" s="242"/>
      <c r="E497" s="78"/>
      <c r="F497" s="78"/>
      <c r="G497" s="78"/>
      <c r="H497" s="79"/>
      <c r="I497" s="238"/>
      <c r="J497" s="78"/>
      <c r="K497" s="78"/>
      <c r="L497" s="78"/>
      <c r="M497" s="78"/>
      <c r="N497" s="78"/>
      <c r="O497" s="78"/>
      <c r="P497" s="79"/>
      <c r="Q497" s="239"/>
      <c r="R497" s="78"/>
      <c r="S497" s="78"/>
      <c r="T497" s="78"/>
      <c r="U497" s="78"/>
      <c r="V497" s="78"/>
      <c r="W497" s="78"/>
      <c r="X497" s="79"/>
      <c r="Y497" s="243"/>
      <c r="Z497" s="79"/>
      <c r="AA497" s="239"/>
      <c r="AB497" s="78"/>
      <c r="AC497" s="78"/>
      <c r="AD497" s="79"/>
      <c r="AE497" s="238"/>
      <c r="AF497" s="78"/>
      <c r="AG497" s="79"/>
      <c r="AH497" s="238"/>
      <c r="AI497" s="78"/>
      <c r="AJ497" s="79"/>
      <c r="AK497" s="238"/>
      <c r="AL497" s="78"/>
      <c r="AM497" s="78"/>
      <c r="AN497" s="79"/>
      <c r="AO497" s="239"/>
      <c r="AP497" s="78"/>
      <c r="AQ497" s="78"/>
      <c r="AR497" s="78"/>
      <c r="AS497" s="78"/>
      <c r="AT497" s="78"/>
      <c r="AU497" s="78"/>
      <c r="AV497" s="79"/>
      <c r="AW497" s="240"/>
      <c r="AX497" s="78"/>
      <c r="AY497" s="79"/>
      <c r="AZ497" s="241"/>
      <c r="BA497" s="78"/>
      <c r="BB497" s="78"/>
      <c r="BC497" s="78"/>
      <c r="BD497" s="78"/>
      <c r="BE497" s="78"/>
      <c r="BF497" s="78"/>
      <c r="BG497" s="78"/>
      <c r="BH497" s="78"/>
      <c r="BI497" s="78"/>
      <c r="BJ497" s="78"/>
      <c r="BK497" s="78"/>
      <c r="BL497" s="78"/>
      <c r="BM497" s="78"/>
      <c r="BN497" s="78"/>
      <c r="BO497" s="79"/>
    </row>
    <row r="498" spans="1:67" ht="34.5" customHeight="1" x14ac:dyDescent="0.2">
      <c r="A498" s="45">
        <f t="shared" si="0"/>
        <v>487</v>
      </c>
      <c r="B498" s="205"/>
      <c r="C498" s="79"/>
      <c r="D498" s="242"/>
      <c r="E498" s="78"/>
      <c r="F498" s="78"/>
      <c r="G498" s="78"/>
      <c r="H498" s="79"/>
      <c r="I498" s="238"/>
      <c r="J498" s="78"/>
      <c r="K498" s="78"/>
      <c r="L498" s="78"/>
      <c r="M498" s="78"/>
      <c r="N498" s="78"/>
      <c r="O498" s="78"/>
      <c r="P498" s="79"/>
      <c r="Q498" s="239"/>
      <c r="R498" s="78"/>
      <c r="S498" s="78"/>
      <c r="T498" s="78"/>
      <c r="U498" s="78"/>
      <c r="V498" s="78"/>
      <c r="W498" s="78"/>
      <c r="X498" s="79"/>
      <c r="Y498" s="243"/>
      <c r="Z498" s="79"/>
      <c r="AA498" s="239"/>
      <c r="AB498" s="78"/>
      <c r="AC498" s="78"/>
      <c r="AD498" s="79"/>
      <c r="AE498" s="238"/>
      <c r="AF498" s="78"/>
      <c r="AG498" s="79"/>
      <c r="AH498" s="238"/>
      <c r="AI498" s="78"/>
      <c r="AJ498" s="79"/>
      <c r="AK498" s="238"/>
      <c r="AL498" s="78"/>
      <c r="AM498" s="78"/>
      <c r="AN498" s="79"/>
      <c r="AO498" s="239"/>
      <c r="AP498" s="78"/>
      <c r="AQ498" s="78"/>
      <c r="AR498" s="78"/>
      <c r="AS498" s="78"/>
      <c r="AT498" s="78"/>
      <c r="AU498" s="78"/>
      <c r="AV498" s="79"/>
      <c r="AW498" s="240"/>
      <c r="AX498" s="78"/>
      <c r="AY498" s="79"/>
      <c r="AZ498" s="241"/>
      <c r="BA498" s="78"/>
      <c r="BB498" s="78"/>
      <c r="BC498" s="78"/>
      <c r="BD498" s="78"/>
      <c r="BE498" s="78"/>
      <c r="BF498" s="78"/>
      <c r="BG498" s="78"/>
      <c r="BH498" s="78"/>
      <c r="BI498" s="78"/>
      <c r="BJ498" s="78"/>
      <c r="BK498" s="78"/>
      <c r="BL498" s="78"/>
      <c r="BM498" s="78"/>
      <c r="BN498" s="78"/>
      <c r="BO498" s="79"/>
    </row>
    <row r="499" spans="1:67" ht="34.5" customHeight="1" x14ac:dyDescent="0.2">
      <c r="A499" s="45">
        <f t="shared" si="0"/>
        <v>488</v>
      </c>
      <c r="B499" s="205"/>
      <c r="C499" s="79"/>
      <c r="D499" s="242"/>
      <c r="E499" s="78"/>
      <c r="F499" s="78"/>
      <c r="G499" s="78"/>
      <c r="H499" s="79"/>
      <c r="I499" s="238"/>
      <c r="J499" s="78"/>
      <c r="K499" s="78"/>
      <c r="L499" s="78"/>
      <c r="M499" s="78"/>
      <c r="N499" s="78"/>
      <c r="O499" s="78"/>
      <c r="P499" s="79"/>
      <c r="Q499" s="239"/>
      <c r="R499" s="78"/>
      <c r="S499" s="78"/>
      <c r="T499" s="78"/>
      <c r="U499" s="78"/>
      <c r="V499" s="78"/>
      <c r="W499" s="78"/>
      <c r="X499" s="79"/>
      <c r="Y499" s="243"/>
      <c r="Z499" s="79"/>
      <c r="AA499" s="239"/>
      <c r="AB499" s="78"/>
      <c r="AC499" s="78"/>
      <c r="AD499" s="79"/>
      <c r="AE499" s="238"/>
      <c r="AF499" s="78"/>
      <c r="AG499" s="79"/>
      <c r="AH499" s="238"/>
      <c r="AI499" s="78"/>
      <c r="AJ499" s="79"/>
      <c r="AK499" s="238"/>
      <c r="AL499" s="78"/>
      <c r="AM499" s="78"/>
      <c r="AN499" s="79"/>
      <c r="AO499" s="239"/>
      <c r="AP499" s="78"/>
      <c r="AQ499" s="78"/>
      <c r="AR499" s="78"/>
      <c r="AS499" s="78"/>
      <c r="AT499" s="78"/>
      <c r="AU499" s="78"/>
      <c r="AV499" s="79"/>
      <c r="AW499" s="240"/>
      <c r="AX499" s="78"/>
      <c r="AY499" s="79"/>
      <c r="AZ499" s="241"/>
      <c r="BA499" s="78"/>
      <c r="BB499" s="78"/>
      <c r="BC499" s="78"/>
      <c r="BD499" s="78"/>
      <c r="BE499" s="78"/>
      <c r="BF499" s="78"/>
      <c r="BG499" s="78"/>
      <c r="BH499" s="78"/>
      <c r="BI499" s="78"/>
      <c r="BJ499" s="78"/>
      <c r="BK499" s="78"/>
      <c r="BL499" s="78"/>
      <c r="BM499" s="78"/>
      <c r="BN499" s="78"/>
      <c r="BO499" s="79"/>
    </row>
    <row r="500" spans="1:67" ht="34.5" customHeight="1" x14ac:dyDescent="0.2">
      <c r="A500" s="45">
        <f t="shared" si="0"/>
        <v>489</v>
      </c>
      <c r="B500" s="205"/>
      <c r="C500" s="79"/>
      <c r="D500" s="242"/>
      <c r="E500" s="78"/>
      <c r="F500" s="78"/>
      <c r="G500" s="78"/>
      <c r="H500" s="79"/>
      <c r="I500" s="238"/>
      <c r="J500" s="78"/>
      <c r="K500" s="78"/>
      <c r="L500" s="78"/>
      <c r="M500" s="78"/>
      <c r="N500" s="78"/>
      <c r="O500" s="78"/>
      <c r="P500" s="79"/>
      <c r="Q500" s="239"/>
      <c r="R500" s="78"/>
      <c r="S500" s="78"/>
      <c r="T500" s="78"/>
      <c r="U500" s="78"/>
      <c r="V500" s="78"/>
      <c r="W500" s="78"/>
      <c r="X500" s="79"/>
      <c r="Y500" s="243"/>
      <c r="Z500" s="79"/>
      <c r="AA500" s="239"/>
      <c r="AB500" s="78"/>
      <c r="AC500" s="78"/>
      <c r="AD500" s="79"/>
      <c r="AE500" s="238"/>
      <c r="AF500" s="78"/>
      <c r="AG500" s="79"/>
      <c r="AH500" s="238"/>
      <c r="AI500" s="78"/>
      <c r="AJ500" s="79"/>
      <c r="AK500" s="238"/>
      <c r="AL500" s="78"/>
      <c r="AM500" s="78"/>
      <c r="AN500" s="79"/>
      <c r="AO500" s="239"/>
      <c r="AP500" s="78"/>
      <c r="AQ500" s="78"/>
      <c r="AR500" s="78"/>
      <c r="AS500" s="78"/>
      <c r="AT500" s="78"/>
      <c r="AU500" s="78"/>
      <c r="AV500" s="79"/>
      <c r="AW500" s="240"/>
      <c r="AX500" s="78"/>
      <c r="AY500" s="79"/>
      <c r="AZ500" s="241"/>
      <c r="BA500" s="78"/>
      <c r="BB500" s="78"/>
      <c r="BC500" s="78"/>
      <c r="BD500" s="78"/>
      <c r="BE500" s="78"/>
      <c r="BF500" s="78"/>
      <c r="BG500" s="78"/>
      <c r="BH500" s="78"/>
      <c r="BI500" s="78"/>
      <c r="BJ500" s="78"/>
      <c r="BK500" s="78"/>
      <c r="BL500" s="78"/>
      <c r="BM500" s="78"/>
      <c r="BN500" s="78"/>
      <c r="BO500" s="79"/>
    </row>
    <row r="501" spans="1:67" ht="34.5" customHeight="1" x14ac:dyDescent="0.2">
      <c r="A501" s="45">
        <f t="shared" si="0"/>
        <v>490</v>
      </c>
      <c r="B501" s="205"/>
      <c r="C501" s="79"/>
      <c r="D501" s="242"/>
      <c r="E501" s="78"/>
      <c r="F501" s="78"/>
      <c r="G501" s="78"/>
      <c r="H501" s="79"/>
      <c r="I501" s="238"/>
      <c r="J501" s="78"/>
      <c r="K501" s="78"/>
      <c r="L501" s="78"/>
      <c r="M501" s="78"/>
      <c r="N501" s="78"/>
      <c r="O501" s="78"/>
      <c r="P501" s="79"/>
      <c r="Q501" s="239"/>
      <c r="R501" s="78"/>
      <c r="S501" s="78"/>
      <c r="T501" s="78"/>
      <c r="U501" s="78"/>
      <c r="V501" s="78"/>
      <c r="W501" s="78"/>
      <c r="X501" s="79"/>
      <c r="Y501" s="243"/>
      <c r="Z501" s="79"/>
      <c r="AA501" s="239"/>
      <c r="AB501" s="78"/>
      <c r="AC501" s="78"/>
      <c r="AD501" s="79"/>
      <c r="AE501" s="238"/>
      <c r="AF501" s="78"/>
      <c r="AG501" s="79"/>
      <c r="AH501" s="238"/>
      <c r="AI501" s="78"/>
      <c r="AJ501" s="79"/>
      <c r="AK501" s="238"/>
      <c r="AL501" s="78"/>
      <c r="AM501" s="78"/>
      <c r="AN501" s="79"/>
      <c r="AO501" s="239"/>
      <c r="AP501" s="78"/>
      <c r="AQ501" s="78"/>
      <c r="AR501" s="78"/>
      <c r="AS501" s="78"/>
      <c r="AT501" s="78"/>
      <c r="AU501" s="78"/>
      <c r="AV501" s="79"/>
      <c r="AW501" s="240"/>
      <c r="AX501" s="78"/>
      <c r="AY501" s="79"/>
      <c r="AZ501" s="241"/>
      <c r="BA501" s="78"/>
      <c r="BB501" s="78"/>
      <c r="BC501" s="78"/>
      <c r="BD501" s="78"/>
      <c r="BE501" s="78"/>
      <c r="BF501" s="78"/>
      <c r="BG501" s="78"/>
      <c r="BH501" s="78"/>
      <c r="BI501" s="78"/>
      <c r="BJ501" s="78"/>
      <c r="BK501" s="78"/>
      <c r="BL501" s="78"/>
      <c r="BM501" s="78"/>
      <c r="BN501" s="78"/>
      <c r="BO501" s="79"/>
    </row>
    <row r="502" spans="1:67" ht="34.5" customHeight="1" x14ac:dyDescent="0.2">
      <c r="A502" s="14">
        <f t="shared" si="0"/>
        <v>491</v>
      </c>
      <c r="B502" s="205"/>
      <c r="C502" s="79"/>
      <c r="D502" s="242"/>
      <c r="E502" s="78"/>
      <c r="F502" s="78"/>
      <c r="G502" s="78"/>
      <c r="H502" s="79"/>
      <c r="I502" s="238"/>
      <c r="J502" s="78"/>
      <c r="K502" s="78"/>
      <c r="L502" s="78"/>
      <c r="M502" s="78"/>
      <c r="N502" s="78"/>
      <c r="O502" s="78"/>
      <c r="P502" s="79"/>
      <c r="Q502" s="239"/>
      <c r="R502" s="78"/>
      <c r="S502" s="78"/>
      <c r="T502" s="78"/>
      <c r="U502" s="78"/>
      <c r="V502" s="78"/>
      <c r="W502" s="78"/>
      <c r="X502" s="79"/>
      <c r="Y502" s="243"/>
      <c r="Z502" s="79"/>
      <c r="AA502" s="239"/>
      <c r="AB502" s="78"/>
      <c r="AC502" s="78"/>
      <c r="AD502" s="79"/>
      <c r="AE502" s="238"/>
      <c r="AF502" s="78"/>
      <c r="AG502" s="79"/>
      <c r="AH502" s="238"/>
      <c r="AI502" s="78"/>
      <c r="AJ502" s="79"/>
      <c r="AK502" s="238"/>
      <c r="AL502" s="78"/>
      <c r="AM502" s="78"/>
      <c r="AN502" s="79"/>
      <c r="AO502" s="239"/>
      <c r="AP502" s="78"/>
      <c r="AQ502" s="78"/>
      <c r="AR502" s="78"/>
      <c r="AS502" s="78"/>
      <c r="AT502" s="78"/>
      <c r="AU502" s="78"/>
      <c r="AV502" s="79"/>
      <c r="AW502" s="240"/>
      <c r="AX502" s="78"/>
      <c r="AY502" s="79"/>
      <c r="AZ502" s="241"/>
      <c r="BA502" s="78"/>
      <c r="BB502" s="78"/>
      <c r="BC502" s="78"/>
      <c r="BD502" s="78"/>
      <c r="BE502" s="78"/>
      <c r="BF502" s="78"/>
      <c r="BG502" s="78"/>
      <c r="BH502" s="78"/>
      <c r="BI502" s="78"/>
      <c r="BJ502" s="78"/>
      <c r="BK502" s="78"/>
      <c r="BL502" s="78"/>
      <c r="BM502" s="78"/>
      <c r="BN502" s="78"/>
      <c r="BO502" s="79"/>
    </row>
    <row r="503" spans="1:67" ht="34.5" customHeight="1" x14ac:dyDescent="0.2">
      <c r="A503" s="45">
        <f t="shared" si="0"/>
        <v>492</v>
      </c>
      <c r="B503" s="205"/>
      <c r="C503" s="79"/>
      <c r="D503" s="242"/>
      <c r="E503" s="78"/>
      <c r="F503" s="78"/>
      <c r="G503" s="78"/>
      <c r="H503" s="79"/>
      <c r="I503" s="238"/>
      <c r="J503" s="78"/>
      <c r="K503" s="78"/>
      <c r="L503" s="78"/>
      <c r="M503" s="78"/>
      <c r="N503" s="78"/>
      <c r="O503" s="78"/>
      <c r="P503" s="79"/>
      <c r="Q503" s="239"/>
      <c r="R503" s="78"/>
      <c r="S503" s="78"/>
      <c r="T503" s="78"/>
      <c r="U503" s="78"/>
      <c r="V503" s="78"/>
      <c r="W503" s="78"/>
      <c r="X503" s="79"/>
      <c r="Y503" s="243"/>
      <c r="Z503" s="79"/>
      <c r="AA503" s="239"/>
      <c r="AB503" s="78"/>
      <c r="AC503" s="78"/>
      <c r="AD503" s="79"/>
      <c r="AE503" s="238"/>
      <c r="AF503" s="78"/>
      <c r="AG503" s="79"/>
      <c r="AH503" s="238"/>
      <c r="AI503" s="78"/>
      <c r="AJ503" s="79"/>
      <c r="AK503" s="238"/>
      <c r="AL503" s="78"/>
      <c r="AM503" s="78"/>
      <c r="AN503" s="79"/>
      <c r="AO503" s="239"/>
      <c r="AP503" s="78"/>
      <c r="AQ503" s="78"/>
      <c r="AR503" s="78"/>
      <c r="AS503" s="78"/>
      <c r="AT503" s="78"/>
      <c r="AU503" s="78"/>
      <c r="AV503" s="79"/>
      <c r="AW503" s="240"/>
      <c r="AX503" s="78"/>
      <c r="AY503" s="79"/>
      <c r="AZ503" s="241"/>
      <c r="BA503" s="78"/>
      <c r="BB503" s="78"/>
      <c r="BC503" s="78"/>
      <c r="BD503" s="78"/>
      <c r="BE503" s="78"/>
      <c r="BF503" s="78"/>
      <c r="BG503" s="78"/>
      <c r="BH503" s="78"/>
      <c r="BI503" s="78"/>
      <c r="BJ503" s="78"/>
      <c r="BK503" s="78"/>
      <c r="BL503" s="78"/>
      <c r="BM503" s="78"/>
      <c r="BN503" s="78"/>
      <c r="BO503" s="79"/>
    </row>
    <row r="504" spans="1:67" ht="34.5" customHeight="1" x14ac:dyDescent="0.2">
      <c r="A504" s="45">
        <f t="shared" si="0"/>
        <v>493</v>
      </c>
      <c r="B504" s="205"/>
      <c r="C504" s="79"/>
      <c r="D504" s="242"/>
      <c r="E504" s="78"/>
      <c r="F504" s="78"/>
      <c r="G504" s="78"/>
      <c r="H504" s="79"/>
      <c r="I504" s="238"/>
      <c r="J504" s="78"/>
      <c r="K504" s="78"/>
      <c r="L504" s="78"/>
      <c r="M504" s="78"/>
      <c r="N504" s="78"/>
      <c r="O504" s="78"/>
      <c r="P504" s="79"/>
      <c r="Q504" s="239"/>
      <c r="R504" s="78"/>
      <c r="S504" s="78"/>
      <c r="T504" s="78"/>
      <c r="U504" s="78"/>
      <c r="V504" s="78"/>
      <c r="W504" s="78"/>
      <c r="X504" s="79"/>
      <c r="Y504" s="243"/>
      <c r="Z504" s="79"/>
      <c r="AA504" s="239"/>
      <c r="AB504" s="78"/>
      <c r="AC504" s="78"/>
      <c r="AD504" s="79"/>
      <c r="AE504" s="238"/>
      <c r="AF504" s="78"/>
      <c r="AG504" s="79"/>
      <c r="AH504" s="238"/>
      <c r="AI504" s="78"/>
      <c r="AJ504" s="79"/>
      <c r="AK504" s="238"/>
      <c r="AL504" s="78"/>
      <c r="AM504" s="78"/>
      <c r="AN504" s="79"/>
      <c r="AO504" s="239"/>
      <c r="AP504" s="78"/>
      <c r="AQ504" s="78"/>
      <c r="AR504" s="78"/>
      <c r="AS504" s="78"/>
      <c r="AT504" s="78"/>
      <c r="AU504" s="78"/>
      <c r="AV504" s="79"/>
      <c r="AW504" s="240"/>
      <c r="AX504" s="78"/>
      <c r="AY504" s="79"/>
      <c r="AZ504" s="241"/>
      <c r="BA504" s="78"/>
      <c r="BB504" s="78"/>
      <c r="BC504" s="78"/>
      <c r="BD504" s="78"/>
      <c r="BE504" s="78"/>
      <c r="BF504" s="78"/>
      <c r="BG504" s="78"/>
      <c r="BH504" s="78"/>
      <c r="BI504" s="78"/>
      <c r="BJ504" s="78"/>
      <c r="BK504" s="78"/>
      <c r="BL504" s="78"/>
      <c r="BM504" s="78"/>
      <c r="BN504" s="78"/>
      <c r="BO504" s="79"/>
    </row>
    <row r="505" spans="1:67" ht="34.5" customHeight="1" x14ac:dyDescent="0.2">
      <c r="A505" s="45">
        <f t="shared" si="0"/>
        <v>494</v>
      </c>
      <c r="B505" s="205"/>
      <c r="C505" s="79"/>
      <c r="D505" s="242"/>
      <c r="E505" s="78"/>
      <c r="F505" s="78"/>
      <c r="G505" s="78"/>
      <c r="H505" s="79"/>
      <c r="I505" s="238"/>
      <c r="J505" s="78"/>
      <c r="K505" s="78"/>
      <c r="L505" s="78"/>
      <c r="M505" s="78"/>
      <c r="N505" s="78"/>
      <c r="O505" s="78"/>
      <c r="P505" s="79"/>
      <c r="Q505" s="239"/>
      <c r="R505" s="78"/>
      <c r="S505" s="78"/>
      <c r="T505" s="78"/>
      <c r="U505" s="78"/>
      <c r="V505" s="78"/>
      <c r="W505" s="78"/>
      <c r="X505" s="79"/>
      <c r="Y505" s="243"/>
      <c r="Z505" s="79"/>
      <c r="AA505" s="239"/>
      <c r="AB505" s="78"/>
      <c r="AC505" s="78"/>
      <c r="AD505" s="79"/>
      <c r="AE505" s="238"/>
      <c r="AF505" s="78"/>
      <c r="AG505" s="79"/>
      <c r="AH505" s="238"/>
      <c r="AI505" s="78"/>
      <c r="AJ505" s="79"/>
      <c r="AK505" s="238"/>
      <c r="AL505" s="78"/>
      <c r="AM505" s="78"/>
      <c r="AN505" s="79"/>
      <c r="AO505" s="239"/>
      <c r="AP505" s="78"/>
      <c r="AQ505" s="78"/>
      <c r="AR505" s="78"/>
      <c r="AS505" s="78"/>
      <c r="AT505" s="78"/>
      <c r="AU505" s="78"/>
      <c r="AV505" s="79"/>
      <c r="AW505" s="240"/>
      <c r="AX505" s="78"/>
      <c r="AY505" s="79"/>
      <c r="AZ505" s="241"/>
      <c r="BA505" s="78"/>
      <c r="BB505" s="78"/>
      <c r="BC505" s="78"/>
      <c r="BD505" s="78"/>
      <c r="BE505" s="78"/>
      <c r="BF505" s="78"/>
      <c r="BG505" s="78"/>
      <c r="BH505" s="78"/>
      <c r="BI505" s="78"/>
      <c r="BJ505" s="78"/>
      <c r="BK505" s="78"/>
      <c r="BL505" s="78"/>
      <c r="BM505" s="78"/>
      <c r="BN505" s="78"/>
      <c r="BO505" s="79"/>
    </row>
    <row r="506" spans="1:67" ht="34.5" customHeight="1" x14ac:dyDescent="0.2">
      <c r="A506" s="45">
        <f t="shared" si="0"/>
        <v>495</v>
      </c>
      <c r="B506" s="205"/>
      <c r="C506" s="79"/>
      <c r="D506" s="242"/>
      <c r="E506" s="78"/>
      <c r="F506" s="78"/>
      <c r="G506" s="78"/>
      <c r="H506" s="79"/>
      <c r="I506" s="238"/>
      <c r="J506" s="78"/>
      <c r="K506" s="78"/>
      <c r="L506" s="78"/>
      <c r="M506" s="78"/>
      <c r="N506" s="78"/>
      <c r="O506" s="78"/>
      <c r="P506" s="79"/>
      <c r="Q506" s="239"/>
      <c r="R506" s="78"/>
      <c r="S506" s="78"/>
      <c r="T506" s="78"/>
      <c r="U506" s="78"/>
      <c r="V506" s="78"/>
      <c r="W506" s="78"/>
      <c r="X506" s="79"/>
      <c r="Y506" s="243"/>
      <c r="Z506" s="79"/>
      <c r="AA506" s="239"/>
      <c r="AB506" s="78"/>
      <c r="AC506" s="78"/>
      <c r="AD506" s="79"/>
      <c r="AE506" s="238"/>
      <c r="AF506" s="78"/>
      <c r="AG506" s="79"/>
      <c r="AH506" s="238"/>
      <c r="AI506" s="78"/>
      <c r="AJ506" s="79"/>
      <c r="AK506" s="238"/>
      <c r="AL506" s="78"/>
      <c r="AM506" s="78"/>
      <c r="AN506" s="79"/>
      <c r="AO506" s="239"/>
      <c r="AP506" s="78"/>
      <c r="AQ506" s="78"/>
      <c r="AR506" s="78"/>
      <c r="AS506" s="78"/>
      <c r="AT506" s="78"/>
      <c r="AU506" s="78"/>
      <c r="AV506" s="79"/>
      <c r="AW506" s="240"/>
      <c r="AX506" s="78"/>
      <c r="AY506" s="79"/>
      <c r="AZ506" s="241"/>
      <c r="BA506" s="78"/>
      <c r="BB506" s="78"/>
      <c r="BC506" s="78"/>
      <c r="BD506" s="78"/>
      <c r="BE506" s="78"/>
      <c r="BF506" s="78"/>
      <c r="BG506" s="78"/>
      <c r="BH506" s="78"/>
      <c r="BI506" s="78"/>
      <c r="BJ506" s="78"/>
      <c r="BK506" s="78"/>
      <c r="BL506" s="78"/>
      <c r="BM506" s="78"/>
      <c r="BN506" s="78"/>
      <c r="BO506" s="79"/>
    </row>
    <row r="507" spans="1:67" ht="34.5" customHeight="1" x14ac:dyDescent="0.2">
      <c r="A507" s="45">
        <f t="shared" si="0"/>
        <v>496</v>
      </c>
      <c r="B507" s="205"/>
      <c r="C507" s="79"/>
      <c r="D507" s="242"/>
      <c r="E507" s="78"/>
      <c r="F507" s="78"/>
      <c r="G507" s="78"/>
      <c r="H507" s="79"/>
      <c r="I507" s="238"/>
      <c r="J507" s="78"/>
      <c r="K507" s="78"/>
      <c r="L507" s="78"/>
      <c r="M507" s="78"/>
      <c r="N507" s="78"/>
      <c r="O507" s="78"/>
      <c r="P507" s="79"/>
      <c r="Q507" s="239"/>
      <c r="R507" s="78"/>
      <c r="S507" s="78"/>
      <c r="T507" s="78"/>
      <c r="U507" s="78"/>
      <c r="V507" s="78"/>
      <c r="W507" s="78"/>
      <c r="X507" s="79"/>
      <c r="Y507" s="243"/>
      <c r="Z507" s="79"/>
      <c r="AA507" s="239"/>
      <c r="AB507" s="78"/>
      <c r="AC507" s="78"/>
      <c r="AD507" s="79"/>
      <c r="AE507" s="238"/>
      <c r="AF507" s="78"/>
      <c r="AG507" s="79"/>
      <c r="AH507" s="238"/>
      <c r="AI507" s="78"/>
      <c r="AJ507" s="79"/>
      <c r="AK507" s="238"/>
      <c r="AL507" s="78"/>
      <c r="AM507" s="78"/>
      <c r="AN507" s="79"/>
      <c r="AO507" s="239"/>
      <c r="AP507" s="78"/>
      <c r="AQ507" s="78"/>
      <c r="AR507" s="78"/>
      <c r="AS507" s="78"/>
      <c r="AT507" s="78"/>
      <c r="AU507" s="78"/>
      <c r="AV507" s="79"/>
      <c r="AW507" s="240"/>
      <c r="AX507" s="78"/>
      <c r="AY507" s="79"/>
      <c r="AZ507" s="241"/>
      <c r="BA507" s="78"/>
      <c r="BB507" s="78"/>
      <c r="BC507" s="78"/>
      <c r="BD507" s="78"/>
      <c r="BE507" s="78"/>
      <c r="BF507" s="78"/>
      <c r="BG507" s="78"/>
      <c r="BH507" s="78"/>
      <c r="BI507" s="78"/>
      <c r="BJ507" s="78"/>
      <c r="BK507" s="78"/>
      <c r="BL507" s="78"/>
      <c r="BM507" s="78"/>
      <c r="BN507" s="78"/>
      <c r="BO507" s="79"/>
    </row>
    <row r="508" spans="1:67" ht="34.5" customHeight="1" x14ac:dyDescent="0.2">
      <c r="A508" s="45">
        <f t="shared" si="0"/>
        <v>497</v>
      </c>
      <c r="B508" s="205"/>
      <c r="C508" s="79"/>
      <c r="D508" s="242"/>
      <c r="E508" s="78"/>
      <c r="F508" s="78"/>
      <c r="G508" s="78"/>
      <c r="H508" s="79"/>
      <c r="I508" s="238"/>
      <c r="J508" s="78"/>
      <c r="K508" s="78"/>
      <c r="L508" s="78"/>
      <c r="M508" s="78"/>
      <c r="N508" s="78"/>
      <c r="O508" s="78"/>
      <c r="P508" s="79"/>
      <c r="Q508" s="239"/>
      <c r="R508" s="78"/>
      <c r="S508" s="78"/>
      <c r="T508" s="78"/>
      <c r="U508" s="78"/>
      <c r="V508" s="78"/>
      <c r="W508" s="78"/>
      <c r="X508" s="79"/>
      <c r="Y508" s="243"/>
      <c r="Z508" s="79"/>
      <c r="AA508" s="239"/>
      <c r="AB508" s="78"/>
      <c r="AC508" s="78"/>
      <c r="AD508" s="79"/>
      <c r="AE508" s="238"/>
      <c r="AF508" s="78"/>
      <c r="AG508" s="79"/>
      <c r="AH508" s="238"/>
      <c r="AI508" s="78"/>
      <c r="AJ508" s="79"/>
      <c r="AK508" s="238"/>
      <c r="AL508" s="78"/>
      <c r="AM508" s="78"/>
      <c r="AN508" s="79"/>
      <c r="AO508" s="239"/>
      <c r="AP508" s="78"/>
      <c r="AQ508" s="78"/>
      <c r="AR508" s="78"/>
      <c r="AS508" s="78"/>
      <c r="AT508" s="78"/>
      <c r="AU508" s="78"/>
      <c r="AV508" s="79"/>
      <c r="AW508" s="240"/>
      <c r="AX508" s="78"/>
      <c r="AY508" s="79"/>
      <c r="AZ508" s="241"/>
      <c r="BA508" s="78"/>
      <c r="BB508" s="78"/>
      <c r="BC508" s="78"/>
      <c r="BD508" s="78"/>
      <c r="BE508" s="78"/>
      <c r="BF508" s="78"/>
      <c r="BG508" s="78"/>
      <c r="BH508" s="78"/>
      <c r="BI508" s="78"/>
      <c r="BJ508" s="78"/>
      <c r="BK508" s="78"/>
      <c r="BL508" s="78"/>
      <c r="BM508" s="78"/>
      <c r="BN508" s="78"/>
      <c r="BO508" s="79"/>
    </row>
    <row r="509" spans="1:67" ht="34.5" customHeight="1" x14ac:dyDescent="0.2">
      <c r="A509" s="45">
        <f t="shared" si="0"/>
        <v>498</v>
      </c>
      <c r="B509" s="205"/>
      <c r="C509" s="79"/>
      <c r="D509" s="242"/>
      <c r="E509" s="78"/>
      <c r="F509" s="78"/>
      <c r="G509" s="78"/>
      <c r="H509" s="79"/>
      <c r="I509" s="238"/>
      <c r="J509" s="78"/>
      <c r="K509" s="78"/>
      <c r="L509" s="78"/>
      <c r="M509" s="78"/>
      <c r="N509" s="78"/>
      <c r="O509" s="78"/>
      <c r="P509" s="79"/>
      <c r="Q509" s="239"/>
      <c r="R509" s="78"/>
      <c r="S509" s="78"/>
      <c r="T509" s="78"/>
      <c r="U509" s="78"/>
      <c r="V509" s="78"/>
      <c r="W509" s="78"/>
      <c r="X509" s="79"/>
      <c r="Y509" s="243"/>
      <c r="Z509" s="79"/>
      <c r="AA509" s="239"/>
      <c r="AB509" s="78"/>
      <c r="AC509" s="78"/>
      <c r="AD509" s="79"/>
      <c r="AE509" s="238"/>
      <c r="AF509" s="78"/>
      <c r="AG509" s="79"/>
      <c r="AH509" s="238"/>
      <c r="AI509" s="78"/>
      <c r="AJ509" s="79"/>
      <c r="AK509" s="238"/>
      <c r="AL509" s="78"/>
      <c r="AM509" s="78"/>
      <c r="AN509" s="79"/>
      <c r="AO509" s="239"/>
      <c r="AP509" s="78"/>
      <c r="AQ509" s="78"/>
      <c r="AR509" s="78"/>
      <c r="AS509" s="78"/>
      <c r="AT509" s="78"/>
      <c r="AU509" s="78"/>
      <c r="AV509" s="79"/>
      <c r="AW509" s="240"/>
      <c r="AX509" s="78"/>
      <c r="AY509" s="79"/>
      <c r="AZ509" s="241"/>
      <c r="BA509" s="78"/>
      <c r="BB509" s="78"/>
      <c r="BC509" s="78"/>
      <c r="BD509" s="78"/>
      <c r="BE509" s="78"/>
      <c r="BF509" s="78"/>
      <c r="BG509" s="78"/>
      <c r="BH509" s="78"/>
      <c r="BI509" s="78"/>
      <c r="BJ509" s="78"/>
      <c r="BK509" s="78"/>
      <c r="BL509" s="78"/>
      <c r="BM509" s="78"/>
      <c r="BN509" s="78"/>
      <c r="BO509" s="79"/>
    </row>
    <row r="510" spans="1:67" ht="34.5" customHeight="1" x14ac:dyDescent="0.2">
      <c r="A510" s="45">
        <f t="shared" si="0"/>
        <v>499</v>
      </c>
      <c r="B510" s="205"/>
      <c r="C510" s="79"/>
      <c r="D510" s="242"/>
      <c r="E510" s="78"/>
      <c r="F510" s="78"/>
      <c r="G510" s="78"/>
      <c r="H510" s="79"/>
      <c r="I510" s="238"/>
      <c r="J510" s="78"/>
      <c r="K510" s="78"/>
      <c r="L510" s="78"/>
      <c r="M510" s="78"/>
      <c r="N510" s="78"/>
      <c r="O510" s="78"/>
      <c r="P510" s="79"/>
      <c r="Q510" s="239"/>
      <c r="R510" s="78"/>
      <c r="S510" s="78"/>
      <c r="T510" s="78"/>
      <c r="U510" s="78"/>
      <c r="V510" s="78"/>
      <c r="W510" s="78"/>
      <c r="X510" s="79"/>
      <c r="Y510" s="243"/>
      <c r="Z510" s="79"/>
      <c r="AA510" s="239"/>
      <c r="AB510" s="78"/>
      <c r="AC510" s="78"/>
      <c r="AD510" s="79"/>
      <c r="AE510" s="238"/>
      <c r="AF510" s="78"/>
      <c r="AG510" s="79"/>
      <c r="AH510" s="238"/>
      <c r="AI510" s="78"/>
      <c r="AJ510" s="79"/>
      <c r="AK510" s="238"/>
      <c r="AL510" s="78"/>
      <c r="AM510" s="78"/>
      <c r="AN510" s="79"/>
      <c r="AO510" s="239"/>
      <c r="AP510" s="78"/>
      <c r="AQ510" s="78"/>
      <c r="AR510" s="78"/>
      <c r="AS510" s="78"/>
      <c r="AT510" s="78"/>
      <c r="AU510" s="78"/>
      <c r="AV510" s="79"/>
      <c r="AW510" s="240"/>
      <c r="AX510" s="78"/>
      <c r="AY510" s="79"/>
      <c r="AZ510" s="241"/>
      <c r="BA510" s="78"/>
      <c r="BB510" s="78"/>
      <c r="BC510" s="78"/>
      <c r="BD510" s="78"/>
      <c r="BE510" s="78"/>
      <c r="BF510" s="78"/>
      <c r="BG510" s="78"/>
      <c r="BH510" s="78"/>
      <c r="BI510" s="78"/>
      <c r="BJ510" s="78"/>
      <c r="BK510" s="78"/>
      <c r="BL510" s="78"/>
      <c r="BM510" s="78"/>
      <c r="BN510" s="78"/>
      <c r="BO510" s="79"/>
    </row>
    <row r="511" spans="1:67" ht="34.5" customHeight="1" x14ac:dyDescent="0.2">
      <c r="A511" s="45">
        <f t="shared" si="0"/>
        <v>500</v>
      </c>
      <c r="B511" s="205"/>
      <c r="C511" s="79"/>
      <c r="D511" s="242"/>
      <c r="E511" s="78"/>
      <c r="F511" s="78"/>
      <c r="G511" s="78"/>
      <c r="H511" s="79"/>
      <c r="I511" s="238"/>
      <c r="J511" s="78"/>
      <c r="K511" s="78"/>
      <c r="L511" s="78"/>
      <c r="M511" s="78"/>
      <c r="N511" s="78"/>
      <c r="O511" s="78"/>
      <c r="P511" s="79"/>
      <c r="Q511" s="239"/>
      <c r="R511" s="78"/>
      <c r="S511" s="78"/>
      <c r="T511" s="78"/>
      <c r="U511" s="78"/>
      <c r="V511" s="78"/>
      <c r="W511" s="78"/>
      <c r="X511" s="79"/>
      <c r="Y511" s="243"/>
      <c r="Z511" s="79"/>
      <c r="AA511" s="239"/>
      <c r="AB511" s="78"/>
      <c r="AC511" s="78"/>
      <c r="AD511" s="79"/>
      <c r="AE511" s="238"/>
      <c r="AF511" s="78"/>
      <c r="AG511" s="79"/>
      <c r="AH511" s="238"/>
      <c r="AI511" s="78"/>
      <c r="AJ511" s="79"/>
      <c r="AK511" s="238"/>
      <c r="AL511" s="78"/>
      <c r="AM511" s="78"/>
      <c r="AN511" s="79"/>
      <c r="AO511" s="239"/>
      <c r="AP511" s="78"/>
      <c r="AQ511" s="78"/>
      <c r="AR511" s="78"/>
      <c r="AS511" s="78"/>
      <c r="AT511" s="78"/>
      <c r="AU511" s="78"/>
      <c r="AV511" s="79"/>
      <c r="AW511" s="240"/>
      <c r="AX511" s="78"/>
      <c r="AY511" s="79"/>
      <c r="AZ511" s="241"/>
      <c r="BA511" s="78"/>
      <c r="BB511" s="78"/>
      <c r="BC511" s="78"/>
      <c r="BD511" s="78"/>
      <c r="BE511" s="78"/>
      <c r="BF511" s="78"/>
      <c r="BG511" s="78"/>
      <c r="BH511" s="78"/>
      <c r="BI511" s="78"/>
      <c r="BJ511" s="78"/>
      <c r="BK511" s="78"/>
      <c r="BL511" s="78"/>
      <c r="BM511" s="78"/>
      <c r="BN511" s="78"/>
      <c r="BO511" s="79"/>
    </row>
  </sheetData>
  <mergeCells count="6047">
    <mergeCell ref="AH354:AJ354"/>
    <mergeCell ref="AK354:AN354"/>
    <mergeCell ref="AO354:AV354"/>
    <mergeCell ref="AW354:AY354"/>
    <mergeCell ref="AZ354:BO354"/>
    <mergeCell ref="B354:C354"/>
    <mergeCell ref="D354:H354"/>
    <mergeCell ref="I354:P354"/>
    <mergeCell ref="Q354:X354"/>
    <mergeCell ref="Y354:Z354"/>
    <mergeCell ref="AA354:AD354"/>
    <mergeCell ref="AE354:AG354"/>
    <mergeCell ref="AH352:AJ352"/>
    <mergeCell ref="AK352:AN352"/>
    <mergeCell ref="AO352:AV352"/>
    <mergeCell ref="AW352:AY352"/>
    <mergeCell ref="AZ352:BO352"/>
    <mergeCell ref="B352:C352"/>
    <mergeCell ref="D352:H352"/>
    <mergeCell ref="I352:P352"/>
    <mergeCell ref="Q352:X352"/>
    <mergeCell ref="Y352:Z352"/>
    <mergeCell ref="AA352:AD352"/>
    <mergeCell ref="AE352:AG352"/>
    <mergeCell ref="AH353:AJ353"/>
    <mergeCell ref="AK353:AN353"/>
    <mergeCell ref="AO353:AV353"/>
    <mergeCell ref="AW353:AY353"/>
    <mergeCell ref="AZ353:BO353"/>
    <mergeCell ref="B353:C353"/>
    <mergeCell ref="D353:H353"/>
    <mergeCell ref="I353:P353"/>
    <mergeCell ref="Q353:X353"/>
    <mergeCell ref="Y353:Z353"/>
    <mergeCell ref="AA353:AD353"/>
    <mergeCell ref="AE353:AG353"/>
    <mergeCell ref="AH350:AJ350"/>
    <mergeCell ref="AK350:AN350"/>
    <mergeCell ref="AO350:AV350"/>
    <mergeCell ref="AW350:AY350"/>
    <mergeCell ref="AZ350:BO350"/>
    <mergeCell ref="B350:C350"/>
    <mergeCell ref="D350:H350"/>
    <mergeCell ref="I350:P350"/>
    <mergeCell ref="Q350:X350"/>
    <mergeCell ref="Y350:Z350"/>
    <mergeCell ref="AA350:AD350"/>
    <mergeCell ref="AE350:AG350"/>
    <mergeCell ref="AH351:AJ351"/>
    <mergeCell ref="AK351:AN351"/>
    <mergeCell ref="AO351:AV351"/>
    <mergeCell ref="AW351:AY351"/>
    <mergeCell ref="AZ351:BO351"/>
    <mergeCell ref="B351:C351"/>
    <mergeCell ref="D351:H351"/>
    <mergeCell ref="I351:P351"/>
    <mergeCell ref="Q351:X351"/>
    <mergeCell ref="Y351:Z351"/>
    <mergeCell ref="AA351:AD351"/>
    <mergeCell ref="AE351:AG351"/>
    <mergeCell ref="AH348:AJ348"/>
    <mergeCell ref="AK348:AN348"/>
    <mergeCell ref="AO348:AV348"/>
    <mergeCell ref="AW348:AY348"/>
    <mergeCell ref="AZ348:BO348"/>
    <mergeCell ref="B348:C348"/>
    <mergeCell ref="D348:H348"/>
    <mergeCell ref="I348:P348"/>
    <mergeCell ref="Q348:X348"/>
    <mergeCell ref="Y348:Z348"/>
    <mergeCell ref="AA348:AD348"/>
    <mergeCell ref="AE348:AG348"/>
    <mergeCell ref="AH349:AJ349"/>
    <mergeCell ref="AK349:AN349"/>
    <mergeCell ref="AO349:AV349"/>
    <mergeCell ref="AW349:AY349"/>
    <mergeCell ref="AZ349:BO349"/>
    <mergeCell ref="B349:C349"/>
    <mergeCell ref="D349:H349"/>
    <mergeCell ref="I349:P349"/>
    <mergeCell ref="Q349:X349"/>
    <mergeCell ref="Y349:Z349"/>
    <mergeCell ref="AA349:AD349"/>
    <mergeCell ref="AE349:AG349"/>
    <mergeCell ref="AH346:AJ346"/>
    <mergeCell ref="AK346:AN346"/>
    <mergeCell ref="AO346:AV346"/>
    <mergeCell ref="AW346:AY346"/>
    <mergeCell ref="AZ346:BO346"/>
    <mergeCell ref="B346:C346"/>
    <mergeCell ref="D346:H346"/>
    <mergeCell ref="I346:P346"/>
    <mergeCell ref="Q346:X346"/>
    <mergeCell ref="Y346:Z346"/>
    <mergeCell ref="AA346:AD346"/>
    <mergeCell ref="AE346:AG346"/>
    <mergeCell ref="AH347:AJ347"/>
    <mergeCell ref="AK347:AN347"/>
    <mergeCell ref="AO347:AV347"/>
    <mergeCell ref="AW347:AY347"/>
    <mergeCell ref="AZ347:BO347"/>
    <mergeCell ref="B347:C347"/>
    <mergeCell ref="D347:H347"/>
    <mergeCell ref="I347:P347"/>
    <mergeCell ref="Q347:X347"/>
    <mergeCell ref="Y347:Z347"/>
    <mergeCell ref="AA347:AD347"/>
    <mergeCell ref="AE347:AG347"/>
    <mergeCell ref="AH344:AJ344"/>
    <mergeCell ref="AK344:AN344"/>
    <mergeCell ref="AO344:AV344"/>
    <mergeCell ref="AW344:AY344"/>
    <mergeCell ref="AZ344:BO344"/>
    <mergeCell ref="B344:C344"/>
    <mergeCell ref="D344:H344"/>
    <mergeCell ref="I344:P344"/>
    <mergeCell ref="Q344:X344"/>
    <mergeCell ref="Y344:Z344"/>
    <mergeCell ref="AA344:AD344"/>
    <mergeCell ref="AE344:AG344"/>
    <mergeCell ref="AH345:AJ345"/>
    <mergeCell ref="AK345:AN345"/>
    <mergeCell ref="AO345:AV345"/>
    <mergeCell ref="AW345:AY345"/>
    <mergeCell ref="AZ345:BO345"/>
    <mergeCell ref="B345:C345"/>
    <mergeCell ref="D345:H345"/>
    <mergeCell ref="I345:P345"/>
    <mergeCell ref="Q345:X345"/>
    <mergeCell ref="Y345:Z345"/>
    <mergeCell ref="AA345:AD345"/>
    <mergeCell ref="AE345:AG345"/>
    <mergeCell ref="AH342:AJ342"/>
    <mergeCell ref="AK342:AN342"/>
    <mergeCell ref="AO342:AV342"/>
    <mergeCell ref="AW342:AY342"/>
    <mergeCell ref="AZ342:BO342"/>
    <mergeCell ref="B342:C342"/>
    <mergeCell ref="D342:H342"/>
    <mergeCell ref="I342:P342"/>
    <mergeCell ref="Q342:X342"/>
    <mergeCell ref="Y342:Z342"/>
    <mergeCell ref="AA342:AD342"/>
    <mergeCell ref="AE342:AG342"/>
    <mergeCell ref="AH343:AJ343"/>
    <mergeCell ref="AK343:AN343"/>
    <mergeCell ref="AO343:AV343"/>
    <mergeCell ref="AW343:AY343"/>
    <mergeCell ref="AZ343:BO343"/>
    <mergeCell ref="B343:C343"/>
    <mergeCell ref="D343:H343"/>
    <mergeCell ref="I343:P343"/>
    <mergeCell ref="Q343:X343"/>
    <mergeCell ref="Y343:Z343"/>
    <mergeCell ref="AA343:AD343"/>
    <mergeCell ref="AE343:AG343"/>
    <mergeCell ref="AH340:AJ340"/>
    <mergeCell ref="AK340:AN340"/>
    <mergeCell ref="AO340:AV340"/>
    <mergeCell ref="AW340:AY340"/>
    <mergeCell ref="AZ340:BO340"/>
    <mergeCell ref="B340:C340"/>
    <mergeCell ref="D340:H340"/>
    <mergeCell ref="I340:P340"/>
    <mergeCell ref="Q340:X340"/>
    <mergeCell ref="Y340:Z340"/>
    <mergeCell ref="AA340:AD340"/>
    <mergeCell ref="AE340:AG340"/>
    <mergeCell ref="AH341:AJ341"/>
    <mergeCell ref="AK341:AN341"/>
    <mergeCell ref="AO341:AV341"/>
    <mergeCell ref="AW341:AY341"/>
    <mergeCell ref="AZ341:BO341"/>
    <mergeCell ref="B341:C341"/>
    <mergeCell ref="D341:H341"/>
    <mergeCell ref="I341:P341"/>
    <mergeCell ref="Q341:X341"/>
    <mergeCell ref="Y341:Z341"/>
    <mergeCell ref="AA341:AD341"/>
    <mergeCell ref="AE341:AG341"/>
    <mergeCell ref="AH338:AJ338"/>
    <mergeCell ref="AK338:AN338"/>
    <mergeCell ref="AO338:AV338"/>
    <mergeCell ref="AW338:AY338"/>
    <mergeCell ref="AZ338:BO338"/>
    <mergeCell ref="B338:C338"/>
    <mergeCell ref="D338:H338"/>
    <mergeCell ref="I338:P338"/>
    <mergeCell ref="Q338:X338"/>
    <mergeCell ref="Y338:Z338"/>
    <mergeCell ref="AA338:AD338"/>
    <mergeCell ref="AE338:AG338"/>
    <mergeCell ref="AH339:AJ339"/>
    <mergeCell ref="AK339:AN339"/>
    <mergeCell ref="AO339:AV339"/>
    <mergeCell ref="AW339:AY339"/>
    <mergeCell ref="AZ339:BO339"/>
    <mergeCell ref="B339:C339"/>
    <mergeCell ref="D339:H339"/>
    <mergeCell ref="I339:P339"/>
    <mergeCell ref="Q339:X339"/>
    <mergeCell ref="Y339:Z339"/>
    <mergeCell ref="AA339:AD339"/>
    <mergeCell ref="AE339:AG339"/>
    <mergeCell ref="AH336:AJ336"/>
    <mergeCell ref="AK336:AN336"/>
    <mergeCell ref="AO336:AV336"/>
    <mergeCell ref="AW336:AY336"/>
    <mergeCell ref="AZ336:BO336"/>
    <mergeCell ref="B336:C336"/>
    <mergeCell ref="D336:H336"/>
    <mergeCell ref="I336:P336"/>
    <mergeCell ref="Q336:X336"/>
    <mergeCell ref="Y336:Z336"/>
    <mergeCell ref="AA336:AD336"/>
    <mergeCell ref="AE336:AG336"/>
    <mergeCell ref="AH337:AJ337"/>
    <mergeCell ref="AK337:AN337"/>
    <mergeCell ref="AO337:AV337"/>
    <mergeCell ref="AW337:AY337"/>
    <mergeCell ref="AZ337:BO337"/>
    <mergeCell ref="B337:C337"/>
    <mergeCell ref="D337:H337"/>
    <mergeCell ref="I337:P337"/>
    <mergeCell ref="Q337:X337"/>
    <mergeCell ref="Y337:Z337"/>
    <mergeCell ref="AA337:AD337"/>
    <mergeCell ref="AE337:AG337"/>
    <mergeCell ref="AH334:AJ334"/>
    <mergeCell ref="AK334:AN334"/>
    <mergeCell ref="AO334:AV334"/>
    <mergeCell ref="AW334:AY334"/>
    <mergeCell ref="AZ334:BO334"/>
    <mergeCell ref="B334:C334"/>
    <mergeCell ref="D334:H334"/>
    <mergeCell ref="I334:P334"/>
    <mergeCell ref="Q334:X334"/>
    <mergeCell ref="Y334:Z334"/>
    <mergeCell ref="AA334:AD334"/>
    <mergeCell ref="AE334:AG334"/>
    <mergeCell ref="AH335:AJ335"/>
    <mergeCell ref="AK335:AN335"/>
    <mergeCell ref="AO335:AV335"/>
    <mergeCell ref="AW335:AY335"/>
    <mergeCell ref="AZ335:BO335"/>
    <mergeCell ref="B335:C335"/>
    <mergeCell ref="D335:H335"/>
    <mergeCell ref="I335:P335"/>
    <mergeCell ref="Q335:X335"/>
    <mergeCell ref="Y335:Z335"/>
    <mergeCell ref="AA335:AD335"/>
    <mergeCell ref="AE335:AG335"/>
    <mergeCell ref="AH332:AJ332"/>
    <mergeCell ref="AK332:AN332"/>
    <mergeCell ref="AO332:AV332"/>
    <mergeCell ref="AW332:AY332"/>
    <mergeCell ref="AZ332:BO332"/>
    <mergeCell ref="B332:C332"/>
    <mergeCell ref="D332:H332"/>
    <mergeCell ref="I332:P332"/>
    <mergeCell ref="Q332:X332"/>
    <mergeCell ref="Y332:Z332"/>
    <mergeCell ref="AA332:AD332"/>
    <mergeCell ref="AE332:AG332"/>
    <mergeCell ref="AH333:AJ333"/>
    <mergeCell ref="AK333:AN333"/>
    <mergeCell ref="AO333:AV333"/>
    <mergeCell ref="AW333:AY333"/>
    <mergeCell ref="AZ333:BO333"/>
    <mergeCell ref="B333:C333"/>
    <mergeCell ref="D333:H333"/>
    <mergeCell ref="I333:P333"/>
    <mergeCell ref="Q333:X333"/>
    <mergeCell ref="Y333:Z333"/>
    <mergeCell ref="AA333:AD333"/>
    <mergeCell ref="AE333:AG333"/>
    <mergeCell ref="AH330:AJ330"/>
    <mergeCell ref="AK330:AN330"/>
    <mergeCell ref="AO330:AV330"/>
    <mergeCell ref="AW330:AY330"/>
    <mergeCell ref="AZ330:BO330"/>
    <mergeCell ref="B330:C330"/>
    <mergeCell ref="D330:H330"/>
    <mergeCell ref="I330:P330"/>
    <mergeCell ref="Q330:X330"/>
    <mergeCell ref="Y330:Z330"/>
    <mergeCell ref="AA330:AD330"/>
    <mergeCell ref="AE330:AG330"/>
    <mergeCell ref="AH331:AJ331"/>
    <mergeCell ref="AK331:AN331"/>
    <mergeCell ref="AO331:AV331"/>
    <mergeCell ref="AW331:AY331"/>
    <mergeCell ref="AZ331:BO331"/>
    <mergeCell ref="B331:C331"/>
    <mergeCell ref="D331:H331"/>
    <mergeCell ref="I331:P331"/>
    <mergeCell ref="Q331:X331"/>
    <mergeCell ref="Y331:Z331"/>
    <mergeCell ref="AA331:AD331"/>
    <mergeCell ref="AE331:AG331"/>
    <mergeCell ref="AH328:AJ328"/>
    <mergeCell ref="AK328:AN328"/>
    <mergeCell ref="AO328:AV328"/>
    <mergeCell ref="AW328:AY328"/>
    <mergeCell ref="AZ328:BO328"/>
    <mergeCell ref="B328:C328"/>
    <mergeCell ref="D328:H328"/>
    <mergeCell ref="I328:P328"/>
    <mergeCell ref="Q328:X328"/>
    <mergeCell ref="Y328:Z328"/>
    <mergeCell ref="AA328:AD328"/>
    <mergeCell ref="AE328:AG328"/>
    <mergeCell ref="AH329:AJ329"/>
    <mergeCell ref="AK329:AN329"/>
    <mergeCell ref="AO329:AV329"/>
    <mergeCell ref="AW329:AY329"/>
    <mergeCell ref="AZ329:BO329"/>
    <mergeCell ref="B329:C329"/>
    <mergeCell ref="D329:H329"/>
    <mergeCell ref="I329:P329"/>
    <mergeCell ref="Q329:X329"/>
    <mergeCell ref="Y329:Z329"/>
    <mergeCell ref="AA329:AD329"/>
    <mergeCell ref="AE329:AG329"/>
    <mergeCell ref="AH326:AJ326"/>
    <mergeCell ref="AK326:AN326"/>
    <mergeCell ref="AO326:AV326"/>
    <mergeCell ref="AW326:AY326"/>
    <mergeCell ref="AZ326:BO326"/>
    <mergeCell ref="B326:C326"/>
    <mergeCell ref="D326:H326"/>
    <mergeCell ref="I326:P326"/>
    <mergeCell ref="Q326:X326"/>
    <mergeCell ref="Y326:Z326"/>
    <mergeCell ref="AA326:AD326"/>
    <mergeCell ref="AE326:AG326"/>
    <mergeCell ref="AH327:AJ327"/>
    <mergeCell ref="AK327:AN327"/>
    <mergeCell ref="AO327:AV327"/>
    <mergeCell ref="AW327:AY327"/>
    <mergeCell ref="AZ327:BO327"/>
    <mergeCell ref="B327:C327"/>
    <mergeCell ref="D327:H327"/>
    <mergeCell ref="I327:P327"/>
    <mergeCell ref="Q327:X327"/>
    <mergeCell ref="Y327:Z327"/>
    <mergeCell ref="AA327:AD327"/>
    <mergeCell ref="AE327:AG327"/>
    <mergeCell ref="AH324:AJ324"/>
    <mergeCell ref="AK324:AN324"/>
    <mergeCell ref="AO324:AV324"/>
    <mergeCell ref="AW324:AY324"/>
    <mergeCell ref="AZ324:BO324"/>
    <mergeCell ref="B324:C324"/>
    <mergeCell ref="D324:H324"/>
    <mergeCell ref="I324:P324"/>
    <mergeCell ref="Q324:X324"/>
    <mergeCell ref="Y324:Z324"/>
    <mergeCell ref="AA324:AD324"/>
    <mergeCell ref="AE324:AG324"/>
    <mergeCell ref="AH325:AJ325"/>
    <mergeCell ref="AK325:AN325"/>
    <mergeCell ref="AO325:AV325"/>
    <mergeCell ref="AW325:AY325"/>
    <mergeCell ref="AZ325:BO325"/>
    <mergeCell ref="B325:C325"/>
    <mergeCell ref="D325:H325"/>
    <mergeCell ref="I325:P325"/>
    <mergeCell ref="Q325:X325"/>
    <mergeCell ref="Y325:Z325"/>
    <mergeCell ref="AA325:AD325"/>
    <mergeCell ref="AE325:AG325"/>
    <mergeCell ref="AH322:AJ322"/>
    <mergeCell ref="AK322:AN322"/>
    <mergeCell ref="AO322:AV322"/>
    <mergeCell ref="AW322:AY322"/>
    <mergeCell ref="AZ322:BO322"/>
    <mergeCell ref="B322:C322"/>
    <mergeCell ref="D322:H322"/>
    <mergeCell ref="I322:P322"/>
    <mergeCell ref="Q322:X322"/>
    <mergeCell ref="Y322:Z322"/>
    <mergeCell ref="AA322:AD322"/>
    <mergeCell ref="AE322:AG322"/>
    <mergeCell ref="AH323:AJ323"/>
    <mergeCell ref="AK323:AN323"/>
    <mergeCell ref="AO323:AV323"/>
    <mergeCell ref="AW323:AY323"/>
    <mergeCell ref="AZ323:BO323"/>
    <mergeCell ref="B323:C323"/>
    <mergeCell ref="D323:H323"/>
    <mergeCell ref="I323:P323"/>
    <mergeCell ref="Q323:X323"/>
    <mergeCell ref="Y323:Z323"/>
    <mergeCell ref="AA323:AD323"/>
    <mergeCell ref="AE323:AG323"/>
    <mergeCell ref="AH320:AJ320"/>
    <mergeCell ref="AK320:AN320"/>
    <mergeCell ref="AO320:AV320"/>
    <mergeCell ref="AW320:AY320"/>
    <mergeCell ref="AZ320:BO320"/>
    <mergeCell ref="B320:C320"/>
    <mergeCell ref="D320:H320"/>
    <mergeCell ref="I320:P320"/>
    <mergeCell ref="Q320:X320"/>
    <mergeCell ref="Y320:Z320"/>
    <mergeCell ref="AA320:AD320"/>
    <mergeCell ref="AE320:AG320"/>
    <mergeCell ref="AH321:AJ321"/>
    <mergeCell ref="AK321:AN321"/>
    <mergeCell ref="AO321:AV321"/>
    <mergeCell ref="AW321:AY321"/>
    <mergeCell ref="AZ321:BO321"/>
    <mergeCell ref="B321:C321"/>
    <mergeCell ref="D321:H321"/>
    <mergeCell ref="I321:P321"/>
    <mergeCell ref="Q321:X321"/>
    <mergeCell ref="Y321:Z321"/>
    <mergeCell ref="AA321:AD321"/>
    <mergeCell ref="AE321:AG321"/>
    <mergeCell ref="AH318:AJ318"/>
    <mergeCell ref="AK318:AN318"/>
    <mergeCell ref="AO318:AV318"/>
    <mergeCell ref="AW318:AY318"/>
    <mergeCell ref="AZ318:BO318"/>
    <mergeCell ref="B318:C318"/>
    <mergeCell ref="D318:H318"/>
    <mergeCell ref="I318:P318"/>
    <mergeCell ref="Q318:X318"/>
    <mergeCell ref="Y318:Z318"/>
    <mergeCell ref="AA318:AD318"/>
    <mergeCell ref="AE318:AG318"/>
    <mergeCell ref="AH319:AJ319"/>
    <mergeCell ref="AK319:AN319"/>
    <mergeCell ref="AO319:AV319"/>
    <mergeCell ref="AW319:AY319"/>
    <mergeCell ref="AZ319:BO319"/>
    <mergeCell ref="B319:C319"/>
    <mergeCell ref="D319:H319"/>
    <mergeCell ref="I319:P319"/>
    <mergeCell ref="Q319:X319"/>
    <mergeCell ref="Y319:Z319"/>
    <mergeCell ref="AA319:AD319"/>
    <mergeCell ref="AE319:AG319"/>
    <mergeCell ref="AH316:AJ316"/>
    <mergeCell ref="AK316:AN316"/>
    <mergeCell ref="AO316:AV316"/>
    <mergeCell ref="AW316:AY316"/>
    <mergeCell ref="AZ316:BO316"/>
    <mergeCell ref="B316:C316"/>
    <mergeCell ref="D316:H316"/>
    <mergeCell ref="I316:P316"/>
    <mergeCell ref="Q316:X316"/>
    <mergeCell ref="Y316:Z316"/>
    <mergeCell ref="AA316:AD316"/>
    <mergeCell ref="AE316:AG316"/>
    <mergeCell ref="AH317:AJ317"/>
    <mergeCell ref="AK317:AN317"/>
    <mergeCell ref="AO317:AV317"/>
    <mergeCell ref="AW317:AY317"/>
    <mergeCell ref="AZ317:BO317"/>
    <mergeCell ref="B317:C317"/>
    <mergeCell ref="D317:H317"/>
    <mergeCell ref="I317:P317"/>
    <mergeCell ref="Q317:X317"/>
    <mergeCell ref="Y317:Z317"/>
    <mergeCell ref="AA317:AD317"/>
    <mergeCell ref="AE317:AG317"/>
    <mergeCell ref="AH314:AJ314"/>
    <mergeCell ref="AK314:AN314"/>
    <mergeCell ref="AO314:AV314"/>
    <mergeCell ref="AW314:AY314"/>
    <mergeCell ref="AZ314:BO314"/>
    <mergeCell ref="B314:C314"/>
    <mergeCell ref="D314:H314"/>
    <mergeCell ref="I314:P314"/>
    <mergeCell ref="Q314:X314"/>
    <mergeCell ref="Y314:Z314"/>
    <mergeCell ref="AA314:AD314"/>
    <mergeCell ref="AE314:AG314"/>
    <mergeCell ref="AH315:AJ315"/>
    <mergeCell ref="AK315:AN315"/>
    <mergeCell ref="AO315:AV315"/>
    <mergeCell ref="AW315:AY315"/>
    <mergeCell ref="AZ315:BO315"/>
    <mergeCell ref="B315:C315"/>
    <mergeCell ref="D315:H315"/>
    <mergeCell ref="I315:P315"/>
    <mergeCell ref="Q315:X315"/>
    <mergeCell ref="Y315:Z315"/>
    <mergeCell ref="AA315:AD315"/>
    <mergeCell ref="AE315:AG315"/>
    <mergeCell ref="AH312:AJ312"/>
    <mergeCell ref="AK312:AN312"/>
    <mergeCell ref="AO312:AV312"/>
    <mergeCell ref="AW312:AY312"/>
    <mergeCell ref="AZ312:BO312"/>
    <mergeCell ref="B312:C312"/>
    <mergeCell ref="D312:H312"/>
    <mergeCell ref="I312:P312"/>
    <mergeCell ref="Q312:X312"/>
    <mergeCell ref="Y312:Z312"/>
    <mergeCell ref="AA312:AD312"/>
    <mergeCell ref="AE312:AG312"/>
    <mergeCell ref="AH313:AJ313"/>
    <mergeCell ref="AK313:AN313"/>
    <mergeCell ref="AO313:AV313"/>
    <mergeCell ref="AW313:AY313"/>
    <mergeCell ref="AZ313:BO313"/>
    <mergeCell ref="B313:C313"/>
    <mergeCell ref="D313:H313"/>
    <mergeCell ref="I313:P313"/>
    <mergeCell ref="Q313:X313"/>
    <mergeCell ref="Y313:Z313"/>
    <mergeCell ref="AA313:AD313"/>
    <mergeCell ref="AE313:AG313"/>
    <mergeCell ref="AH310:AJ310"/>
    <mergeCell ref="AK310:AN310"/>
    <mergeCell ref="AO310:AV310"/>
    <mergeCell ref="AW310:AY310"/>
    <mergeCell ref="AZ310:BO310"/>
    <mergeCell ref="B310:C310"/>
    <mergeCell ref="D310:H310"/>
    <mergeCell ref="I310:P310"/>
    <mergeCell ref="Q310:X310"/>
    <mergeCell ref="Y310:Z310"/>
    <mergeCell ref="AA310:AD310"/>
    <mergeCell ref="AE310:AG310"/>
    <mergeCell ref="AH311:AJ311"/>
    <mergeCell ref="AK311:AN311"/>
    <mergeCell ref="AO311:AV311"/>
    <mergeCell ref="AW311:AY311"/>
    <mergeCell ref="AZ311:BO311"/>
    <mergeCell ref="B311:C311"/>
    <mergeCell ref="D311:H311"/>
    <mergeCell ref="I311:P311"/>
    <mergeCell ref="Q311:X311"/>
    <mergeCell ref="Y311:Z311"/>
    <mergeCell ref="AA311:AD311"/>
    <mergeCell ref="AE311:AG311"/>
    <mergeCell ref="AH308:AJ308"/>
    <mergeCell ref="AK308:AN308"/>
    <mergeCell ref="AO308:AV308"/>
    <mergeCell ref="AW308:AY308"/>
    <mergeCell ref="AZ308:BO308"/>
    <mergeCell ref="B308:C308"/>
    <mergeCell ref="D308:H308"/>
    <mergeCell ref="I308:P308"/>
    <mergeCell ref="Q308:X308"/>
    <mergeCell ref="Y308:Z308"/>
    <mergeCell ref="AA308:AD308"/>
    <mergeCell ref="AE308:AG308"/>
    <mergeCell ref="AH309:AJ309"/>
    <mergeCell ref="AK309:AN309"/>
    <mergeCell ref="AO309:AV309"/>
    <mergeCell ref="AW309:AY309"/>
    <mergeCell ref="AZ309:BO309"/>
    <mergeCell ref="B309:C309"/>
    <mergeCell ref="D309:H309"/>
    <mergeCell ref="I309:P309"/>
    <mergeCell ref="Q309:X309"/>
    <mergeCell ref="Y309:Z309"/>
    <mergeCell ref="AA309:AD309"/>
    <mergeCell ref="AE309:AG309"/>
    <mergeCell ref="AH306:AJ306"/>
    <mergeCell ref="AK306:AN306"/>
    <mergeCell ref="AO306:AV306"/>
    <mergeCell ref="AW306:AY306"/>
    <mergeCell ref="AZ306:BO306"/>
    <mergeCell ref="B306:C306"/>
    <mergeCell ref="D306:H306"/>
    <mergeCell ref="I306:P306"/>
    <mergeCell ref="Q306:X306"/>
    <mergeCell ref="Y306:Z306"/>
    <mergeCell ref="AA306:AD306"/>
    <mergeCell ref="AE306:AG306"/>
    <mergeCell ref="AH307:AJ307"/>
    <mergeCell ref="AK307:AN307"/>
    <mergeCell ref="AO307:AV307"/>
    <mergeCell ref="AW307:AY307"/>
    <mergeCell ref="AZ307:BO307"/>
    <mergeCell ref="B307:C307"/>
    <mergeCell ref="D307:H307"/>
    <mergeCell ref="I307:P307"/>
    <mergeCell ref="Q307:X307"/>
    <mergeCell ref="Y307:Z307"/>
    <mergeCell ref="AA307:AD307"/>
    <mergeCell ref="AE307:AG307"/>
    <mergeCell ref="AH304:AJ304"/>
    <mergeCell ref="AK304:AN304"/>
    <mergeCell ref="AO304:AV304"/>
    <mergeCell ref="AW304:AY304"/>
    <mergeCell ref="AZ304:BO304"/>
    <mergeCell ref="B304:C304"/>
    <mergeCell ref="D304:H304"/>
    <mergeCell ref="I304:P304"/>
    <mergeCell ref="Q304:X304"/>
    <mergeCell ref="Y304:Z304"/>
    <mergeCell ref="AA304:AD304"/>
    <mergeCell ref="AE304:AG304"/>
    <mergeCell ref="AH305:AJ305"/>
    <mergeCell ref="AK305:AN305"/>
    <mergeCell ref="AO305:AV305"/>
    <mergeCell ref="AW305:AY305"/>
    <mergeCell ref="AZ305:BO305"/>
    <mergeCell ref="B305:C305"/>
    <mergeCell ref="D305:H305"/>
    <mergeCell ref="I305:P305"/>
    <mergeCell ref="Q305:X305"/>
    <mergeCell ref="Y305:Z305"/>
    <mergeCell ref="AA305:AD305"/>
    <mergeCell ref="AE305:AG305"/>
    <mergeCell ref="AH302:AJ302"/>
    <mergeCell ref="AK302:AN302"/>
    <mergeCell ref="AO302:AV302"/>
    <mergeCell ref="AW302:AY302"/>
    <mergeCell ref="AZ302:BO302"/>
    <mergeCell ref="B302:C302"/>
    <mergeCell ref="D302:H302"/>
    <mergeCell ref="I302:P302"/>
    <mergeCell ref="Q302:X302"/>
    <mergeCell ref="Y302:Z302"/>
    <mergeCell ref="AA302:AD302"/>
    <mergeCell ref="AE302:AG302"/>
    <mergeCell ref="AH303:AJ303"/>
    <mergeCell ref="AK303:AN303"/>
    <mergeCell ref="AO303:AV303"/>
    <mergeCell ref="AW303:AY303"/>
    <mergeCell ref="AZ303:BO303"/>
    <mergeCell ref="B303:C303"/>
    <mergeCell ref="D303:H303"/>
    <mergeCell ref="I303:P303"/>
    <mergeCell ref="Q303:X303"/>
    <mergeCell ref="Y303:Z303"/>
    <mergeCell ref="AA303:AD303"/>
    <mergeCell ref="AE303:AG303"/>
    <mergeCell ref="AH300:AJ300"/>
    <mergeCell ref="AK300:AN300"/>
    <mergeCell ref="AO300:AV300"/>
    <mergeCell ref="AW300:AY300"/>
    <mergeCell ref="AZ300:BO300"/>
    <mergeCell ref="B300:C300"/>
    <mergeCell ref="D300:H300"/>
    <mergeCell ref="I300:P300"/>
    <mergeCell ref="Q300:X300"/>
    <mergeCell ref="Y300:Z300"/>
    <mergeCell ref="AA300:AD300"/>
    <mergeCell ref="AE300:AG300"/>
    <mergeCell ref="AH301:AJ301"/>
    <mergeCell ref="AK301:AN301"/>
    <mergeCell ref="AO301:AV301"/>
    <mergeCell ref="AW301:AY301"/>
    <mergeCell ref="AZ301:BO301"/>
    <mergeCell ref="B301:C301"/>
    <mergeCell ref="D301:H301"/>
    <mergeCell ref="I301:P301"/>
    <mergeCell ref="Q301:X301"/>
    <mergeCell ref="Y301:Z301"/>
    <mergeCell ref="AA301:AD301"/>
    <mergeCell ref="AE301:AG301"/>
    <mergeCell ref="AH298:AJ298"/>
    <mergeCell ref="AK298:AN298"/>
    <mergeCell ref="AO298:AV298"/>
    <mergeCell ref="AW298:AY298"/>
    <mergeCell ref="AZ298:BO298"/>
    <mergeCell ref="B298:C298"/>
    <mergeCell ref="D298:H298"/>
    <mergeCell ref="I298:P298"/>
    <mergeCell ref="Q298:X298"/>
    <mergeCell ref="Y298:Z298"/>
    <mergeCell ref="AA298:AD298"/>
    <mergeCell ref="AE298:AG298"/>
    <mergeCell ref="AH299:AJ299"/>
    <mergeCell ref="AK299:AN299"/>
    <mergeCell ref="AO299:AV299"/>
    <mergeCell ref="AW299:AY299"/>
    <mergeCell ref="AZ299:BO299"/>
    <mergeCell ref="B299:C299"/>
    <mergeCell ref="D299:H299"/>
    <mergeCell ref="I299:P299"/>
    <mergeCell ref="Q299:X299"/>
    <mergeCell ref="Y299:Z299"/>
    <mergeCell ref="AA299:AD299"/>
    <mergeCell ref="AE299:AG299"/>
    <mergeCell ref="AH296:AJ296"/>
    <mergeCell ref="AK296:AN296"/>
    <mergeCell ref="AO296:AV296"/>
    <mergeCell ref="AW296:AY296"/>
    <mergeCell ref="AZ296:BO296"/>
    <mergeCell ref="B296:C296"/>
    <mergeCell ref="D296:H296"/>
    <mergeCell ref="I296:P296"/>
    <mergeCell ref="Q296:X296"/>
    <mergeCell ref="Y296:Z296"/>
    <mergeCell ref="AA296:AD296"/>
    <mergeCell ref="AE296:AG296"/>
    <mergeCell ref="AH297:AJ297"/>
    <mergeCell ref="AK297:AN297"/>
    <mergeCell ref="AO297:AV297"/>
    <mergeCell ref="AW297:AY297"/>
    <mergeCell ref="AZ297:BO297"/>
    <mergeCell ref="B297:C297"/>
    <mergeCell ref="D297:H297"/>
    <mergeCell ref="I297:P297"/>
    <mergeCell ref="Q297:X297"/>
    <mergeCell ref="Y297:Z297"/>
    <mergeCell ref="AA297:AD297"/>
    <mergeCell ref="AE297:AG297"/>
    <mergeCell ref="AH294:AJ294"/>
    <mergeCell ref="AK294:AN294"/>
    <mergeCell ref="AO294:AV294"/>
    <mergeCell ref="AW294:AY294"/>
    <mergeCell ref="AZ294:BO294"/>
    <mergeCell ref="B294:C294"/>
    <mergeCell ref="D294:H294"/>
    <mergeCell ref="I294:P294"/>
    <mergeCell ref="Q294:X294"/>
    <mergeCell ref="Y294:Z294"/>
    <mergeCell ref="AA294:AD294"/>
    <mergeCell ref="AE294:AG294"/>
    <mergeCell ref="AH295:AJ295"/>
    <mergeCell ref="AK295:AN295"/>
    <mergeCell ref="AO295:AV295"/>
    <mergeCell ref="AW295:AY295"/>
    <mergeCell ref="AZ295:BO295"/>
    <mergeCell ref="B295:C295"/>
    <mergeCell ref="D295:H295"/>
    <mergeCell ref="I295:P295"/>
    <mergeCell ref="Q295:X295"/>
    <mergeCell ref="Y295:Z295"/>
    <mergeCell ref="AA295:AD295"/>
    <mergeCell ref="AE295:AG295"/>
    <mergeCell ref="AH292:AJ292"/>
    <mergeCell ref="AK292:AN292"/>
    <mergeCell ref="AO292:AV292"/>
    <mergeCell ref="AW292:AY292"/>
    <mergeCell ref="AZ292:BO292"/>
    <mergeCell ref="B292:C292"/>
    <mergeCell ref="D292:H292"/>
    <mergeCell ref="I292:P292"/>
    <mergeCell ref="Q292:X292"/>
    <mergeCell ref="Y292:Z292"/>
    <mergeCell ref="AA292:AD292"/>
    <mergeCell ref="AE292:AG292"/>
    <mergeCell ref="AH293:AJ293"/>
    <mergeCell ref="AK293:AN293"/>
    <mergeCell ref="AO293:AV293"/>
    <mergeCell ref="AW293:AY293"/>
    <mergeCell ref="AZ293:BO293"/>
    <mergeCell ref="B293:C293"/>
    <mergeCell ref="D293:H293"/>
    <mergeCell ref="I293:P293"/>
    <mergeCell ref="Q293:X293"/>
    <mergeCell ref="Y293:Z293"/>
    <mergeCell ref="AA293:AD293"/>
    <mergeCell ref="AE293:AG293"/>
    <mergeCell ref="AH290:AJ290"/>
    <mergeCell ref="AK290:AN290"/>
    <mergeCell ref="AO290:AV290"/>
    <mergeCell ref="AW290:AY290"/>
    <mergeCell ref="AZ290:BO290"/>
    <mergeCell ref="B290:C290"/>
    <mergeCell ref="D290:H290"/>
    <mergeCell ref="I290:P290"/>
    <mergeCell ref="Q290:X290"/>
    <mergeCell ref="Y290:Z290"/>
    <mergeCell ref="AA290:AD290"/>
    <mergeCell ref="AE290:AG290"/>
    <mergeCell ref="AH291:AJ291"/>
    <mergeCell ref="AK291:AN291"/>
    <mergeCell ref="AO291:AV291"/>
    <mergeCell ref="AW291:AY291"/>
    <mergeCell ref="AZ291:BO291"/>
    <mergeCell ref="B291:C291"/>
    <mergeCell ref="D291:H291"/>
    <mergeCell ref="I291:P291"/>
    <mergeCell ref="Q291:X291"/>
    <mergeCell ref="Y291:Z291"/>
    <mergeCell ref="AA291:AD291"/>
    <mergeCell ref="AE291:AG291"/>
    <mergeCell ref="AH288:AJ288"/>
    <mergeCell ref="AK288:AN288"/>
    <mergeCell ref="AO288:AV288"/>
    <mergeCell ref="AW288:AY288"/>
    <mergeCell ref="AZ288:BO288"/>
    <mergeCell ref="B288:C288"/>
    <mergeCell ref="D288:H288"/>
    <mergeCell ref="I288:P288"/>
    <mergeCell ref="Q288:X288"/>
    <mergeCell ref="Y288:Z288"/>
    <mergeCell ref="AA288:AD288"/>
    <mergeCell ref="AE288:AG288"/>
    <mergeCell ref="AH289:AJ289"/>
    <mergeCell ref="AK289:AN289"/>
    <mergeCell ref="AO289:AV289"/>
    <mergeCell ref="AW289:AY289"/>
    <mergeCell ref="AZ289:BO289"/>
    <mergeCell ref="B289:C289"/>
    <mergeCell ref="D289:H289"/>
    <mergeCell ref="I289:P289"/>
    <mergeCell ref="Q289:X289"/>
    <mergeCell ref="Y289:Z289"/>
    <mergeCell ref="AA289:AD289"/>
    <mergeCell ref="AE289:AG289"/>
    <mergeCell ref="AH286:AJ286"/>
    <mergeCell ref="AK286:AN286"/>
    <mergeCell ref="AO286:AV286"/>
    <mergeCell ref="AW286:AY286"/>
    <mergeCell ref="AZ286:BO286"/>
    <mergeCell ref="B286:C286"/>
    <mergeCell ref="D286:H286"/>
    <mergeCell ref="I286:P286"/>
    <mergeCell ref="Q286:X286"/>
    <mergeCell ref="Y286:Z286"/>
    <mergeCell ref="AA286:AD286"/>
    <mergeCell ref="AE286:AG286"/>
    <mergeCell ref="AH287:AJ287"/>
    <mergeCell ref="AK287:AN287"/>
    <mergeCell ref="AO287:AV287"/>
    <mergeCell ref="AW287:AY287"/>
    <mergeCell ref="AZ287:BO287"/>
    <mergeCell ref="B287:C287"/>
    <mergeCell ref="D287:H287"/>
    <mergeCell ref="I287:P287"/>
    <mergeCell ref="Q287:X287"/>
    <mergeCell ref="Y287:Z287"/>
    <mergeCell ref="AA287:AD287"/>
    <mergeCell ref="AE287:AG287"/>
    <mergeCell ref="AH284:AJ284"/>
    <mergeCell ref="AK284:AN284"/>
    <mergeCell ref="AO284:AV284"/>
    <mergeCell ref="AW284:AY284"/>
    <mergeCell ref="AZ284:BO284"/>
    <mergeCell ref="B284:C284"/>
    <mergeCell ref="D284:H284"/>
    <mergeCell ref="I284:P284"/>
    <mergeCell ref="Q284:X284"/>
    <mergeCell ref="Y284:Z284"/>
    <mergeCell ref="AA284:AD284"/>
    <mergeCell ref="AE284:AG284"/>
    <mergeCell ref="AH285:AJ285"/>
    <mergeCell ref="AK285:AN285"/>
    <mergeCell ref="AO285:AV285"/>
    <mergeCell ref="AW285:AY285"/>
    <mergeCell ref="AZ285:BO285"/>
    <mergeCell ref="B285:C285"/>
    <mergeCell ref="D285:H285"/>
    <mergeCell ref="I285:P285"/>
    <mergeCell ref="Q285:X285"/>
    <mergeCell ref="Y285:Z285"/>
    <mergeCell ref="AA285:AD285"/>
    <mergeCell ref="AE285:AG285"/>
    <mergeCell ref="AH282:AJ282"/>
    <mergeCell ref="AK282:AN282"/>
    <mergeCell ref="AO282:AV282"/>
    <mergeCell ref="AW282:AY282"/>
    <mergeCell ref="AZ282:BO282"/>
    <mergeCell ref="B282:C282"/>
    <mergeCell ref="D282:H282"/>
    <mergeCell ref="I282:P282"/>
    <mergeCell ref="Q282:X282"/>
    <mergeCell ref="Y282:Z282"/>
    <mergeCell ref="AA282:AD282"/>
    <mergeCell ref="AE282:AG282"/>
    <mergeCell ref="AH283:AJ283"/>
    <mergeCell ref="AK283:AN283"/>
    <mergeCell ref="AO283:AV283"/>
    <mergeCell ref="AW283:AY283"/>
    <mergeCell ref="AZ283:BO283"/>
    <mergeCell ref="B283:C283"/>
    <mergeCell ref="D283:H283"/>
    <mergeCell ref="I283:P283"/>
    <mergeCell ref="Q283:X283"/>
    <mergeCell ref="Y283:Z283"/>
    <mergeCell ref="AA283:AD283"/>
    <mergeCell ref="AE283:AG283"/>
    <mergeCell ref="AH280:AJ280"/>
    <mergeCell ref="AK280:AN280"/>
    <mergeCell ref="AO280:AV280"/>
    <mergeCell ref="AW280:AY280"/>
    <mergeCell ref="AZ280:BO280"/>
    <mergeCell ref="B280:C280"/>
    <mergeCell ref="D280:H280"/>
    <mergeCell ref="I280:P280"/>
    <mergeCell ref="Q280:X280"/>
    <mergeCell ref="Y280:Z280"/>
    <mergeCell ref="AA280:AD280"/>
    <mergeCell ref="AE280:AG280"/>
    <mergeCell ref="AH281:AJ281"/>
    <mergeCell ref="AK281:AN281"/>
    <mergeCell ref="AO281:AV281"/>
    <mergeCell ref="AW281:AY281"/>
    <mergeCell ref="AZ281:BO281"/>
    <mergeCell ref="B281:C281"/>
    <mergeCell ref="D281:H281"/>
    <mergeCell ref="I281:P281"/>
    <mergeCell ref="Q281:X281"/>
    <mergeCell ref="Y281:Z281"/>
    <mergeCell ref="AA281:AD281"/>
    <mergeCell ref="AE281:AG281"/>
    <mergeCell ref="AH278:AJ278"/>
    <mergeCell ref="AK278:AN278"/>
    <mergeCell ref="AO278:AV278"/>
    <mergeCell ref="AW278:AY278"/>
    <mergeCell ref="AZ278:BO278"/>
    <mergeCell ref="B278:C278"/>
    <mergeCell ref="D278:H278"/>
    <mergeCell ref="I278:P278"/>
    <mergeCell ref="Q278:X278"/>
    <mergeCell ref="Y278:Z278"/>
    <mergeCell ref="AA278:AD278"/>
    <mergeCell ref="AE278:AG278"/>
    <mergeCell ref="AH279:AJ279"/>
    <mergeCell ref="AK279:AN279"/>
    <mergeCell ref="AO279:AV279"/>
    <mergeCell ref="AW279:AY279"/>
    <mergeCell ref="AZ279:BO279"/>
    <mergeCell ref="B279:C279"/>
    <mergeCell ref="D279:H279"/>
    <mergeCell ref="I279:P279"/>
    <mergeCell ref="Q279:X279"/>
    <mergeCell ref="Y279:Z279"/>
    <mergeCell ref="AA279:AD279"/>
    <mergeCell ref="AE279:AG279"/>
    <mergeCell ref="AH276:AJ276"/>
    <mergeCell ref="AK276:AN276"/>
    <mergeCell ref="AO276:AV276"/>
    <mergeCell ref="AW276:AY276"/>
    <mergeCell ref="AZ276:BO276"/>
    <mergeCell ref="B276:C276"/>
    <mergeCell ref="D276:H276"/>
    <mergeCell ref="I276:P276"/>
    <mergeCell ref="Q276:X276"/>
    <mergeCell ref="Y276:Z276"/>
    <mergeCell ref="AA276:AD276"/>
    <mergeCell ref="AE276:AG276"/>
    <mergeCell ref="AH277:AJ277"/>
    <mergeCell ref="AK277:AN277"/>
    <mergeCell ref="AO277:AV277"/>
    <mergeCell ref="AW277:AY277"/>
    <mergeCell ref="AZ277:BO277"/>
    <mergeCell ref="B277:C277"/>
    <mergeCell ref="D277:H277"/>
    <mergeCell ref="I277:P277"/>
    <mergeCell ref="Q277:X277"/>
    <mergeCell ref="Y277:Z277"/>
    <mergeCell ref="AA277:AD277"/>
    <mergeCell ref="AE277:AG277"/>
    <mergeCell ref="AH274:AJ274"/>
    <mergeCell ref="AK274:AN274"/>
    <mergeCell ref="AO274:AV274"/>
    <mergeCell ref="AW274:AY274"/>
    <mergeCell ref="AZ274:BO274"/>
    <mergeCell ref="B274:C274"/>
    <mergeCell ref="D274:H274"/>
    <mergeCell ref="I274:P274"/>
    <mergeCell ref="Q274:X274"/>
    <mergeCell ref="Y274:Z274"/>
    <mergeCell ref="AA274:AD274"/>
    <mergeCell ref="AE274:AG274"/>
    <mergeCell ref="AH275:AJ275"/>
    <mergeCell ref="AK275:AN275"/>
    <mergeCell ref="AO275:AV275"/>
    <mergeCell ref="AW275:AY275"/>
    <mergeCell ref="AZ275:BO275"/>
    <mergeCell ref="B275:C275"/>
    <mergeCell ref="D275:H275"/>
    <mergeCell ref="I275:P275"/>
    <mergeCell ref="Q275:X275"/>
    <mergeCell ref="Y275:Z275"/>
    <mergeCell ref="AA275:AD275"/>
    <mergeCell ref="AE275:AG275"/>
    <mergeCell ref="AH272:AJ272"/>
    <mergeCell ref="AK272:AN272"/>
    <mergeCell ref="AO272:AV272"/>
    <mergeCell ref="AW272:AY272"/>
    <mergeCell ref="AZ272:BO272"/>
    <mergeCell ref="B272:C272"/>
    <mergeCell ref="D272:H272"/>
    <mergeCell ref="I272:P272"/>
    <mergeCell ref="Q272:X272"/>
    <mergeCell ref="Y272:Z272"/>
    <mergeCell ref="AA272:AD272"/>
    <mergeCell ref="AE272:AG272"/>
    <mergeCell ref="AH273:AJ273"/>
    <mergeCell ref="AK273:AN273"/>
    <mergeCell ref="AO273:AV273"/>
    <mergeCell ref="AW273:AY273"/>
    <mergeCell ref="AZ273:BO273"/>
    <mergeCell ref="B273:C273"/>
    <mergeCell ref="D273:H273"/>
    <mergeCell ref="I273:P273"/>
    <mergeCell ref="Q273:X273"/>
    <mergeCell ref="Y273:Z273"/>
    <mergeCell ref="AA273:AD273"/>
    <mergeCell ref="AE273:AG273"/>
    <mergeCell ref="AH270:AJ270"/>
    <mergeCell ref="AK270:AN270"/>
    <mergeCell ref="AO270:AV270"/>
    <mergeCell ref="AW270:AY270"/>
    <mergeCell ref="AZ270:BO270"/>
    <mergeCell ref="B270:C270"/>
    <mergeCell ref="D270:H270"/>
    <mergeCell ref="I270:P270"/>
    <mergeCell ref="Q270:X270"/>
    <mergeCell ref="Y270:Z270"/>
    <mergeCell ref="AA270:AD270"/>
    <mergeCell ref="AE270:AG270"/>
    <mergeCell ref="AH271:AJ271"/>
    <mergeCell ref="AK271:AN271"/>
    <mergeCell ref="AO271:AV271"/>
    <mergeCell ref="AW271:AY271"/>
    <mergeCell ref="AZ271:BO271"/>
    <mergeCell ref="B271:C271"/>
    <mergeCell ref="D271:H271"/>
    <mergeCell ref="I271:P271"/>
    <mergeCell ref="Q271:X271"/>
    <mergeCell ref="Y271:Z271"/>
    <mergeCell ref="AA271:AD271"/>
    <mergeCell ref="AE271:AG271"/>
    <mergeCell ref="AH268:AJ268"/>
    <mergeCell ref="AK268:AN268"/>
    <mergeCell ref="AO268:AV268"/>
    <mergeCell ref="AW268:AY268"/>
    <mergeCell ref="AZ268:BO268"/>
    <mergeCell ref="B268:C268"/>
    <mergeCell ref="D268:H268"/>
    <mergeCell ref="I268:P268"/>
    <mergeCell ref="Q268:X268"/>
    <mergeCell ref="Y268:Z268"/>
    <mergeCell ref="AA268:AD268"/>
    <mergeCell ref="AE268:AG268"/>
    <mergeCell ref="AH269:AJ269"/>
    <mergeCell ref="AK269:AN269"/>
    <mergeCell ref="AO269:AV269"/>
    <mergeCell ref="AW269:AY269"/>
    <mergeCell ref="AZ269:BO269"/>
    <mergeCell ref="B269:C269"/>
    <mergeCell ref="D269:H269"/>
    <mergeCell ref="I269:P269"/>
    <mergeCell ref="Q269:X269"/>
    <mergeCell ref="Y269:Z269"/>
    <mergeCell ref="AA269:AD269"/>
    <mergeCell ref="AE269:AG269"/>
    <mergeCell ref="AH266:AJ266"/>
    <mergeCell ref="AK266:AN266"/>
    <mergeCell ref="AO266:AV266"/>
    <mergeCell ref="AW266:AY266"/>
    <mergeCell ref="AZ266:BO266"/>
    <mergeCell ref="B266:C266"/>
    <mergeCell ref="D266:H266"/>
    <mergeCell ref="I266:P266"/>
    <mergeCell ref="Q266:X266"/>
    <mergeCell ref="Y266:Z266"/>
    <mergeCell ref="AA266:AD266"/>
    <mergeCell ref="AE266:AG266"/>
    <mergeCell ref="AH267:AJ267"/>
    <mergeCell ref="AK267:AN267"/>
    <mergeCell ref="AO267:AV267"/>
    <mergeCell ref="AW267:AY267"/>
    <mergeCell ref="AZ267:BO267"/>
    <mergeCell ref="B267:C267"/>
    <mergeCell ref="D267:H267"/>
    <mergeCell ref="I267:P267"/>
    <mergeCell ref="Q267:X267"/>
    <mergeCell ref="Y267:Z267"/>
    <mergeCell ref="AA267:AD267"/>
    <mergeCell ref="AE267:AG267"/>
    <mergeCell ref="AH264:AJ264"/>
    <mergeCell ref="AK264:AN264"/>
    <mergeCell ref="AO264:AV264"/>
    <mergeCell ref="AW264:AY264"/>
    <mergeCell ref="AZ264:BO264"/>
    <mergeCell ref="B264:C264"/>
    <mergeCell ref="D264:H264"/>
    <mergeCell ref="I264:P264"/>
    <mergeCell ref="Q264:X264"/>
    <mergeCell ref="Y264:Z264"/>
    <mergeCell ref="AA264:AD264"/>
    <mergeCell ref="AE264:AG264"/>
    <mergeCell ref="AH265:AJ265"/>
    <mergeCell ref="AK265:AN265"/>
    <mergeCell ref="AO265:AV265"/>
    <mergeCell ref="AW265:AY265"/>
    <mergeCell ref="AZ265:BO265"/>
    <mergeCell ref="B265:C265"/>
    <mergeCell ref="D265:H265"/>
    <mergeCell ref="I265:P265"/>
    <mergeCell ref="Q265:X265"/>
    <mergeCell ref="Y265:Z265"/>
    <mergeCell ref="AA265:AD265"/>
    <mergeCell ref="AE265:AG265"/>
    <mergeCell ref="AH262:AJ262"/>
    <mergeCell ref="AK262:AN262"/>
    <mergeCell ref="AO262:AV262"/>
    <mergeCell ref="AW262:AY262"/>
    <mergeCell ref="AZ262:BO262"/>
    <mergeCell ref="B262:C262"/>
    <mergeCell ref="D262:H262"/>
    <mergeCell ref="I262:P262"/>
    <mergeCell ref="Q262:X262"/>
    <mergeCell ref="Y262:Z262"/>
    <mergeCell ref="AA262:AD262"/>
    <mergeCell ref="AE262:AG262"/>
    <mergeCell ref="AH263:AJ263"/>
    <mergeCell ref="AK263:AN263"/>
    <mergeCell ref="AO263:AV263"/>
    <mergeCell ref="AW263:AY263"/>
    <mergeCell ref="AZ263:BO263"/>
    <mergeCell ref="B263:C263"/>
    <mergeCell ref="D263:H263"/>
    <mergeCell ref="I263:P263"/>
    <mergeCell ref="Q263:X263"/>
    <mergeCell ref="Y263:Z263"/>
    <mergeCell ref="AA263:AD263"/>
    <mergeCell ref="AE263:AG263"/>
    <mergeCell ref="AH260:AJ260"/>
    <mergeCell ref="AK260:AN260"/>
    <mergeCell ref="AO260:AV260"/>
    <mergeCell ref="AW260:AY260"/>
    <mergeCell ref="AZ260:BO260"/>
    <mergeCell ref="B260:C260"/>
    <mergeCell ref="D260:H260"/>
    <mergeCell ref="I260:P260"/>
    <mergeCell ref="Q260:X260"/>
    <mergeCell ref="Y260:Z260"/>
    <mergeCell ref="AA260:AD260"/>
    <mergeCell ref="AE260:AG260"/>
    <mergeCell ref="AH261:AJ261"/>
    <mergeCell ref="AK261:AN261"/>
    <mergeCell ref="AO261:AV261"/>
    <mergeCell ref="AW261:AY261"/>
    <mergeCell ref="AZ261:BO261"/>
    <mergeCell ref="B261:C261"/>
    <mergeCell ref="D261:H261"/>
    <mergeCell ref="I261:P261"/>
    <mergeCell ref="Q261:X261"/>
    <mergeCell ref="Y261:Z261"/>
    <mergeCell ref="AA261:AD261"/>
    <mergeCell ref="AE261:AG261"/>
    <mergeCell ref="AH258:AJ258"/>
    <mergeCell ref="AK258:AN258"/>
    <mergeCell ref="AO258:AV258"/>
    <mergeCell ref="AW258:AY258"/>
    <mergeCell ref="AZ258:BO258"/>
    <mergeCell ref="B258:C258"/>
    <mergeCell ref="D258:H258"/>
    <mergeCell ref="I258:P258"/>
    <mergeCell ref="Q258:X258"/>
    <mergeCell ref="Y258:Z258"/>
    <mergeCell ref="AA258:AD258"/>
    <mergeCell ref="AE258:AG258"/>
    <mergeCell ref="AH259:AJ259"/>
    <mergeCell ref="AK259:AN259"/>
    <mergeCell ref="AO259:AV259"/>
    <mergeCell ref="AW259:AY259"/>
    <mergeCell ref="AZ259:BO259"/>
    <mergeCell ref="B259:C259"/>
    <mergeCell ref="D259:H259"/>
    <mergeCell ref="I259:P259"/>
    <mergeCell ref="Q259:X259"/>
    <mergeCell ref="Y259:Z259"/>
    <mergeCell ref="AA259:AD259"/>
    <mergeCell ref="AE259:AG259"/>
    <mergeCell ref="AH256:AJ256"/>
    <mergeCell ref="AK256:AN256"/>
    <mergeCell ref="AO256:AV256"/>
    <mergeCell ref="AW256:AY256"/>
    <mergeCell ref="AZ256:BO256"/>
    <mergeCell ref="B256:C256"/>
    <mergeCell ref="D256:H256"/>
    <mergeCell ref="I256:P256"/>
    <mergeCell ref="Q256:X256"/>
    <mergeCell ref="Y256:Z256"/>
    <mergeCell ref="AA256:AD256"/>
    <mergeCell ref="AE256:AG256"/>
    <mergeCell ref="AH257:AJ257"/>
    <mergeCell ref="AK257:AN257"/>
    <mergeCell ref="AO257:AV257"/>
    <mergeCell ref="AW257:AY257"/>
    <mergeCell ref="AZ257:BO257"/>
    <mergeCell ref="B257:C257"/>
    <mergeCell ref="D257:H257"/>
    <mergeCell ref="I257:P257"/>
    <mergeCell ref="Q257:X257"/>
    <mergeCell ref="Y257:Z257"/>
    <mergeCell ref="AA257:AD257"/>
    <mergeCell ref="AE257:AG257"/>
    <mergeCell ref="AH254:AJ254"/>
    <mergeCell ref="AK254:AN254"/>
    <mergeCell ref="AO254:AV254"/>
    <mergeCell ref="AW254:AY254"/>
    <mergeCell ref="AZ254:BO254"/>
    <mergeCell ref="B254:C254"/>
    <mergeCell ref="D254:H254"/>
    <mergeCell ref="I254:P254"/>
    <mergeCell ref="Q254:X254"/>
    <mergeCell ref="Y254:Z254"/>
    <mergeCell ref="AA254:AD254"/>
    <mergeCell ref="AE254:AG254"/>
    <mergeCell ref="AH255:AJ255"/>
    <mergeCell ref="AK255:AN255"/>
    <mergeCell ref="AO255:AV255"/>
    <mergeCell ref="AW255:AY255"/>
    <mergeCell ref="AZ255:BO255"/>
    <mergeCell ref="B255:C255"/>
    <mergeCell ref="D255:H255"/>
    <mergeCell ref="I255:P255"/>
    <mergeCell ref="Q255:X255"/>
    <mergeCell ref="Y255:Z255"/>
    <mergeCell ref="AA255:AD255"/>
    <mergeCell ref="AE255:AG255"/>
    <mergeCell ref="AH252:AJ252"/>
    <mergeCell ref="AK252:AN252"/>
    <mergeCell ref="AO252:AV252"/>
    <mergeCell ref="AW252:AY252"/>
    <mergeCell ref="AZ252:BO252"/>
    <mergeCell ref="B252:C252"/>
    <mergeCell ref="D252:H252"/>
    <mergeCell ref="I252:P252"/>
    <mergeCell ref="Q252:X252"/>
    <mergeCell ref="Y252:Z252"/>
    <mergeCell ref="AA252:AD252"/>
    <mergeCell ref="AE252:AG252"/>
    <mergeCell ref="AH253:AJ253"/>
    <mergeCell ref="AK253:AN253"/>
    <mergeCell ref="AO253:AV253"/>
    <mergeCell ref="AW253:AY253"/>
    <mergeCell ref="AZ253:BO253"/>
    <mergeCell ref="B253:C253"/>
    <mergeCell ref="D253:H253"/>
    <mergeCell ref="I253:P253"/>
    <mergeCell ref="Q253:X253"/>
    <mergeCell ref="Y253:Z253"/>
    <mergeCell ref="AA253:AD253"/>
    <mergeCell ref="AE253:AG253"/>
    <mergeCell ref="AH250:AJ250"/>
    <mergeCell ref="AK250:AN250"/>
    <mergeCell ref="AO250:AV250"/>
    <mergeCell ref="AW250:AY250"/>
    <mergeCell ref="AZ250:BO250"/>
    <mergeCell ref="B250:C250"/>
    <mergeCell ref="D250:H250"/>
    <mergeCell ref="I250:P250"/>
    <mergeCell ref="Q250:X250"/>
    <mergeCell ref="Y250:Z250"/>
    <mergeCell ref="AA250:AD250"/>
    <mergeCell ref="AE250:AG250"/>
    <mergeCell ref="AH251:AJ251"/>
    <mergeCell ref="AK251:AN251"/>
    <mergeCell ref="AO251:AV251"/>
    <mergeCell ref="AW251:AY251"/>
    <mergeCell ref="AZ251:BO251"/>
    <mergeCell ref="B251:C251"/>
    <mergeCell ref="D251:H251"/>
    <mergeCell ref="I251:P251"/>
    <mergeCell ref="Q251:X251"/>
    <mergeCell ref="Y251:Z251"/>
    <mergeCell ref="AA251:AD251"/>
    <mergeCell ref="AE251:AG251"/>
    <mergeCell ref="AH248:AJ248"/>
    <mergeCell ref="AK248:AN248"/>
    <mergeCell ref="AO248:AV248"/>
    <mergeCell ref="AW248:AY248"/>
    <mergeCell ref="AZ248:BO248"/>
    <mergeCell ref="B248:C248"/>
    <mergeCell ref="D248:H248"/>
    <mergeCell ref="I248:P248"/>
    <mergeCell ref="Q248:X248"/>
    <mergeCell ref="Y248:Z248"/>
    <mergeCell ref="AA248:AD248"/>
    <mergeCell ref="AE248:AG248"/>
    <mergeCell ref="AH249:AJ249"/>
    <mergeCell ref="AK249:AN249"/>
    <mergeCell ref="AO249:AV249"/>
    <mergeCell ref="AW249:AY249"/>
    <mergeCell ref="AZ249:BO249"/>
    <mergeCell ref="B249:C249"/>
    <mergeCell ref="D249:H249"/>
    <mergeCell ref="I249:P249"/>
    <mergeCell ref="Q249:X249"/>
    <mergeCell ref="Y249:Z249"/>
    <mergeCell ref="AA249:AD249"/>
    <mergeCell ref="AE249:AG249"/>
    <mergeCell ref="AH246:AJ246"/>
    <mergeCell ref="AK246:AN246"/>
    <mergeCell ref="AO246:AV246"/>
    <mergeCell ref="AW246:AY246"/>
    <mergeCell ref="AZ246:BO246"/>
    <mergeCell ref="B246:C246"/>
    <mergeCell ref="D246:H246"/>
    <mergeCell ref="I246:P246"/>
    <mergeCell ref="Q246:X246"/>
    <mergeCell ref="Y246:Z246"/>
    <mergeCell ref="AA246:AD246"/>
    <mergeCell ref="AE246:AG246"/>
    <mergeCell ref="AH247:AJ247"/>
    <mergeCell ref="AK247:AN247"/>
    <mergeCell ref="AO247:AV247"/>
    <mergeCell ref="AW247:AY247"/>
    <mergeCell ref="AZ247:BO247"/>
    <mergeCell ref="B247:C247"/>
    <mergeCell ref="D247:H247"/>
    <mergeCell ref="I247:P247"/>
    <mergeCell ref="Q247:X247"/>
    <mergeCell ref="Y247:Z247"/>
    <mergeCell ref="AA247:AD247"/>
    <mergeCell ref="AE247:AG247"/>
    <mergeCell ref="AH244:AJ244"/>
    <mergeCell ref="AK244:AN244"/>
    <mergeCell ref="AO244:AV244"/>
    <mergeCell ref="AW244:AY244"/>
    <mergeCell ref="AZ244:BO244"/>
    <mergeCell ref="B244:C244"/>
    <mergeCell ref="D244:H244"/>
    <mergeCell ref="I244:P244"/>
    <mergeCell ref="Q244:X244"/>
    <mergeCell ref="Y244:Z244"/>
    <mergeCell ref="AA244:AD244"/>
    <mergeCell ref="AE244:AG244"/>
    <mergeCell ref="AH245:AJ245"/>
    <mergeCell ref="AK245:AN245"/>
    <mergeCell ref="AO245:AV245"/>
    <mergeCell ref="AW245:AY245"/>
    <mergeCell ref="AZ245:BO245"/>
    <mergeCell ref="B245:C245"/>
    <mergeCell ref="D245:H245"/>
    <mergeCell ref="I245:P245"/>
    <mergeCell ref="Q245:X245"/>
    <mergeCell ref="Y245:Z245"/>
    <mergeCell ref="AA245:AD245"/>
    <mergeCell ref="AE245:AG245"/>
    <mergeCell ref="AH242:AJ242"/>
    <mergeCell ref="AK242:AN242"/>
    <mergeCell ref="AO242:AV242"/>
    <mergeCell ref="AW242:AY242"/>
    <mergeCell ref="AZ242:BO242"/>
    <mergeCell ref="B242:C242"/>
    <mergeCell ref="D242:H242"/>
    <mergeCell ref="I242:P242"/>
    <mergeCell ref="Q242:X242"/>
    <mergeCell ref="Y242:Z242"/>
    <mergeCell ref="AA242:AD242"/>
    <mergeCell ref="AE242:AG242"/>
    <mergeCell ref="AH243:AJ243"/>
    <mergeCell ref="AK243:AN243"/>
    <mergeCell ref="AO243:AV243"/>
    <mergeCell ref="AW243:AY243"/>
    <mergeCell ref="AZ243:BO243"/>
    <mergeCell ref="B243:C243"/>
    <mergeCell ref="D243:H243"/>
    <mergeCell ref="I243:P243"/>
    <mergeCell ref="Q243:X243"/>
    <mergeCell ref="Y243:Z243"/>
    <mergeCell ref="AA243:AD243"/>
    <mergeCell ref="AE243:AG243"/>
    <mergeCell ref="AH240:AJ240"/>
    <mergeCell ref="AK240:AN240"/>
    <mergeCell ref="AO240:AV240"/>
    <mergeCell ref="AW240:AY240"/>
    <mergeCell ref="AZ240:BO240"/>
    <mergeCell ref="B240:C240"/>
    <mergeCell ref="D240:H240"/>
    <mergeCell ref="I240:P240"/>
    <mergeCell ref="Q240:X240"/>
    <mergeCell ref="Y240:Z240"/>
    <mergeCell ref="AA240:AD240"/>
    <mergeCell ref="AE240:AG240"/>
    <mergeCell ref="AH241:AJ241"/>
    <mergeCell ref="AK241:AN241"/>
    <mergeCell ref="AO241:AV241"/>
    <mergeCell ref="AW241:AY241"/>
    <mergeCell ref="AZ241:BO241"/>
    <mergeCell ref="B241:C241"/>
    <mergeCell ref="D241:H241"/>
    <mergeCell ref="I241:P241"/>
    <mergeCell ref="Q241:X241"/>
    <mergeCell ref="Y241:Z241"/>
    <mergeCell ref="AA241:AD241"/>
    <mergeCell ref="AE241:AG241"/>
    <mergeCell ref="AH238:AJ238"/>
    <mergeCell ref="AK238:AN238"/>
    <mergeCell ref="AO238:AV238"/>
    <mergeCell ref="AW238:AY238"/>
    <mergeCell ref="AZ238:BO238"/>
    <mergeCell ref="B238:C238"/>
    <mergeCell ref="D238:H238"/>
    <mergeCell ref="I238:P238"/>
    <mergeCell ref="Q238:X238"/>
    <mergeCell ref="Y238:Z238"/>
    <mergeCell ref="AA238:AD238"/>
    <mergeCell ref="AE238:AG238"/>
    <mergeCell ref="AH239:AJ239"/>
    <mergeCell ref="AK239:AN239"/>
    <mergeCell ref="AO239:AV239"/>
    <mergeCell ref="AW239:AY239"/>
    <mergeCell ref="AZ239:BO239"/>
    <mergeCell ref="B239:C239"/>
    <mergeCell ref="D239:H239"/>
    <mergeCell ref="I239:P239"/>
    <mergeCell ref="Q239:X239"/>
    <mergeCell ref="Y239:Z239"/>
    <mergeCell ref="AA239:AD239"/>
    <mergeCell ref="AE239:AG239"/>
    <mergeCell ref="AH236:AJ236"/>
    <mergeCell ref="AK236:AN236"/>
    <mergeCell ref="AO236:AV236"/>
    <mergeCell ref="AW236:AY236"/>
    <mergeCell ref="AZ236:BO236"/>
    <mergeCell ref="B236:C236"/>
    <mergeCell ref="D236:H236"/>
    <mergeCell ref="I236:P236"/>
    <mergeCell ref="Q236:X236"/>
    <mergeCell ref="Y236:Z236"/>
    <mergeCell ref="AA236:AD236"/>
    <mergeCell ref="AE236:AG236"/>
    <mergeCell ref="AH237:AJ237"/>
    <mergeCell ref="AK237:AN237"/>
    <mergeCell ref="AO237:AV237"/>
    <mergeCell ref="AW237:AY237"/>
    <mergeCell ref="AZ237:BO237"/>
    <mergeCell ref="B237:C237"/>
    <mergeCell ref="D237:H237"/>
    <mergeCell ref="I237:P237"/>
    <mergeCell ref="Q237:X237"/>
    <mergeCell ref="Y237:Z237"/>
    <mergeCell ref="AA237:AD237"/>
    <mergeCell ref="AE237:AG237"/>
    <mergeCell ref="AH234:AJ234"/>
    <mergeCell ref="AK234:AN234"/>
    <mergeCell ref="AO234:AV234"/>
    <mergeCell ref="AW234:AY234"/>
    <mergeCell ref="AZ234:BO234"/>
    <mergeCell ref="B234:C234"/>
    <mergeCell ref="D234:H234"/>
    <mergeCell ref="I234:P234"/>
    <mergeCell ref="Q234:X234"/>
    <mergeCell ref="Y234:Z234"/>
    <mergeCell ref="AA234:AD234"/>
    <mergeCell ref="AE234:AG234"/>
    <mergeCell ref="AH235:AJ235"/>
    <mergeCell ref="AK235:AN235"/>
    <mergeCell ref="AO235:AV235"/>
    <mergeCell ref="AW235:AY235"/>
    <mergeCell ref="AZ235:BO235"/>
    <mergeCell ref="B235:C235"/>
    <mergeCell ref="D235:H235"/>
    <mergeCell ref="I235:P235"/>
    <mergeCell ref="Q235:X235"/>
    <mergeCell ref="Y235:Z235"/>
    <mergeCell ref="AA235:AD235"/>
    <mergeCell ref="AE235:AG235"/>
    <mergeCell ref="AH232:AJ232"/>
    <mergeCell ref="AK232:AN232"/>
    <mergeCell ref="AO232:AV232"/>
    <mergeCell ref="AW232:AY232"/>
    <mergeCell ref="AZ232:BO232"/>
    <mergeCell ref="B232:C232"/>
    <mergeCell ref="D232:H232"/>
    <mergeCell ref="I232:P232"/>
    <mergeCell ref="Q232:X232"/>
    <mergeCell ref="Y232:Z232"/>
    <mergeCell ref="AA232:AD232"/>
    <mergeCell ref="AE232:AG232"/>
    <mergeCell ref="AH233:AJ233"/>
    <mergeCell ref="AK233:AN233"/>
    <mergeCell ref="AO233:AV233"/>
    <mergeCell ref="AW233:AY233"/>
    <mergeCell ref="AZ233:BO233"/>
    <mergeCell ref="B233:C233"/>
    <mergeCell ref="D233:H233"/>
    <mergeCell ref="I233:P233"/>
    <mergeCell ref="Q233:X233"/>
    <mergeCell ref="Y233:Z233"/>
    <mergeCell ref="AA233:AD233"/>
    <mergeCell ref="AE233:AG233"/>
    <mergeCell ref="AH230:AJ230"/>
    <mergeCell ref="AK230:AN230"/>
    <mergeCell ref="AO230:AV230"/>
    <mergeCell ref="AW230:AY230"/>
    <mergeCell ref="AZ230:BO230"/>
    <mergeCell ref="B230:C230"/>
    <mergeCell ref="D230:H230"/>
    <mergeCell ref="I230:P230"/>
    <mergeCell ref="Q230:X230"/>
    <mergeCell ref="Y230:Z230"/>
    <mergeCell ref="AA230:AD230"/>
    <mergeCell ref="AE230:AG230"/>
    <mergeCell ref="AH231:AJ231"/>
    <mergeCell ref="AK231:AN231"/>
    <mergeCell ref="AO231:AV231"/>
    <mergeCell ref="AW231:AY231"/>
    <mergeCell ref="AZ231:BO231"/>
    <mergeCell ref="B231:C231"/>
    <mergeCell ref="D231:H231"/>
    <mergeCell ref="I231:P231"/>
    <mergeCell ref="Q231:X231"/>
    <mergeCell ref="Y231:Z231"/>
    <mergeCell ref="AA231:AD231"/>
    <mergeCell ref="AE231:AG231"/>
    <mergeCell ref="AH228:AJ228"/>
    <mergeCell ref="AK228:AN228"/>
    <mergeCell ref="AO228:AV228"/>
    <mergeCell ref="AW228:AY228"/>
    <mergeCell ref="AZ228:BO228"/>
    <mergeCell ref="B228:C228"/>
    <mergeCell ref="D228:H228"/>
    <mergeCell ref="I228:P228"/>
    <mergeCell ref="Q228:X228"/>
    <mergeCell ref="Y228:Z228"/>
    <mergeCell ref="AA228:AD228"/>
    <mergeCell ref="AE228:AG228"/>
    <mergeCell ref="AH229:AJ229"/>
    <mergeCell ref="AK229:AN229"/>
    <mergeCell ref="AO229:AV229"/>
    <mergeCell ref="AW229:AY229"/>
    <mergeCell ref="AZ229:BO229"/>
    <mergeCell ref="B229:C229"/>
    <mergeCell ref="D229:H229"/>
    <mergeCell ref="I229:P229"/>
    <mergeCell ref="Q229:X229"/>
    <mergeCell ref="Y229:Z229"/>
    <mergeCell ref="AA229:AD229"/>
    <mergeCell ref="AE229:AG229"/>
    <mergeCell ref="AH226:AJ226"/>
    <mergeCell ref="AK226:AN226"/>
    <mergeCell ref="AO226:AV226"/>
    <mergeCell ref="AW226:AY226"/>
    <mergeCell ref="AZ226:BO226"/>
    <mergeCell ref="B226:C226"/>
    <mergeCell ref="D226:H226"/>
    <mergeCell ref="I226:P226"/>
    <mergeCell ref="Q226:X226"/>
    <mergeCell ref="Y226:Z226"/>
    <mergeCell ref="AA226:AD226"/>
    <mergeCell ref="AE226:AG226"/>
    <mergeCell ref="AH227:AJ227"/>
    <mergeCell ref="AK227:AN227"/>
    <mergeCell ref="AO227:AV227"/>
    <mergeCell ref="AW227:AY227"/>
    <mergeCell ref="AZ227:BO227"/>
    <mergeCell ref="B227:C227"/>
    <mergeCell ref="D227:H227"/>
    <mergeCell ref="I227:P227"/>
    <mergeCell ref="Q227:X227"/>
    <mergeCell ref="Y227:Z227"/>
    <mergeCell ref="AA227:AD227"/>
    <mergeCell ref="AE227:AG227"/>
    <mergeCell ref="AH224:AJ224"/>
    <mergeCell ref="AK224:AN224"/>
    <mergeCell ref="AO224:AV224"/>
    <mergeCell ref="AW224:AY224"/>
    <mergeCell ref="AZ224:BO224"/>
    <mergeCell ref="B224:C224"/>
    <mergeCell ref="D224:H224"/>
    <mergeCell ref="I224:P224"/>
    <mergeCell ref="Q224:X224"/>
    <mergeCell ref="Y224:Z224"/>
    <mergeCell ref="AA224:AD224"/>
    <mergeCell ref="AE224:AG224"/>
    <mergeCell ref="AH225:AJ225"/>
    <mergeCell ref="AK225:AN225"/>
    <mergeCell ref="AO225:AV225"/>
    <mergeCell ref="AW225:AY225"/>
    <mergeCell ref="AZ225:BO225"/>
    <mergeCell ref="B225:C225"/>
    <mergeCell ref="D225:H225"/>
    <mergeCell ref="I225:P225"/>
    <mergeCell ref="Q225:X225"/>
    <mergeCell ref="Y225:Z225"/>
    <mergeCell ref="AA225:AD225"/>
    <mergeCell ref="AE225:AG225"/>
    <mergeCell ref="AH222:AJ222"/>
    <mergeCell ref="AK222:AN222"/>
    <mergeCell ref="AO222:AV222"/>
    <mergeCell ref="AW222:AY222"/>
    <mergeCell ref="AZ222:BO222"/>
    <mergeCell ref="B222:C222"/>
    <mergeCell ref="D222:H222"/>
    <mergeCell ref="I222:P222"/>
    <mergeCell ref="Q222:X222"/>
    <mergeCell ref="Y222:Z222"/>
    <mergeCell ref="AA222:AD222"/>
    <mergeCell ref="AE222:AG222"/>
    <mergeCell ref="AH223:AJ223"/>
    <mergeCell ref="AK223:AN223"/>
    <mergeCell ref="AO223:AV223"/>
    <mergeCell ref="AW223:AY223"/>
    <mergeCell ref="AZ223:BO223"/>
    <mergeCell ref="B223:C223"/>
    <mergeCell ref="D223:H223"/>
    <mergeCell ref="I223:P223"/>
    <mergeCell ref="Q223:X223"/>
    <mergeCell ref="Y223:Z223"/>
    <mergeCell ref="AA223:AD223"/>
    <mergeCell ref="AE223:AG223"/>
    <mergeCell ref="AH220:AJ220"/>
    <mergeCell ref="AK220:AN220"/>
    <mergeCell ref="AO220:AV220"/>
    <mergeCell ref="AW220:AY220"/>
    <mergeCell ref="AZ220:BO220"/>
    <mergeCell ref="B220:C220"/>
    <mergeCell ref="D220:H220"/>
    <mergeCell ref="I220:P220"/>
    <mergeCell ref="Q220:X220"/>
    <mergeCell ref="Y220:Z220"/>
    <mergeCell ref="AA220:AD220"/>
    <mergeCell ref="AE220:AG220"/>
    <mergeCell ref="AH221:AJ221"/>
    <mergeCell ref="AK221:AN221"/>
    <mergeCell ref="AO221:AV221"/>
    <mergeCell ref="AW221:AY221"/>
    <mergeCell ref="AZ221:BO221"/>
    <mergeCell ref="B221:C221"/>
    <mergeCell ref="D221:H221"/>
    <mergeCell ref="I221:P221"/>
    <mergeCell ref="Q221:X221"/>
    <mergeCell ref="Y221:Z221"/>
    <mergeCell ref="AA221:AD221"/>
    <mergeCell ref="AE221:AG221"/>
    <mergeCell ref="AH218:AJ218"/>
    <mergeCell ref="AK218:AN218"/>
    <mergeCell ref="AO218:AV218"/>
    <mergeCell ref="AW218:AY218"/>
    <mergeCell ref="AZ218:BO218"/>
    <mergeCell ref="B218:C218"/>
    <mergeCell ref="D218:H218"/>
    <mergeCell ref="I218:P218"/>
    <mergeCell ref="Q218:X218"/>
    <mergeCell ref="Y218:Z218"/>
    <mergeCell ref="AA218:AD218"/>
    <mergeCell ref="AE218:AG218"/>
    <mergeCell ref="AH219:AJ219"/>
    <mergeCell ref="AK219:AN219"/>
    <mergeCell ref="AO219:AV219"/>
    <mergeCell ref="AW219:AY219"/>
    <mergeCell ref="AZ219:BO219"/>
    <mergeCell ref="B219:C219"/>
    <mergeCell ref="D219:H219"/>
    <mergeCell ref="I219:P219"/>
    <mergeCell ref="Q219:X219"/>
    <mergeCell ref="Y219:Z219"/>
    <mergeCell ref="AA219:AD219"/>
    <mergeCell ref="AE219:AG219"/>
    <mergeCell ref="AH216:AJ216"/>
    <mergeCell ref="AK216:AN216"/>
    <mergeCell ref="AO216:AV216"/>
    <mergeCell ref="AW216:AY216"/>
    <mergeCell ref="AZ216:BO216"/>
    <mergeCell ref="B216:C216"/>
    <mergeCell ref="D216:H216"/>
    <mergeCell ref="I216:P216"/>
    <mergeCell ref="Q216:X216"/>
    <mergeCell ref="Y216:Z216"/>
    <mergeCell ref="AA216:AD216"/>
    <mergeCell ref="AE216:AG216"/>
    <mergeCell ref="AH217:AJ217"/>
    <mergeCell ref="AK217:AN217"/>
    <mergeCell ref="AO217:AV217"/>
    <mergeCell ref="AW217:AY217"/>
    <mergeCell ref="AZ217:BO217"/>
    <mergeCell ref="B217:C217"/>
    <mergeCell ref="D217:H217"/>
    <mergeCell ref="I217:P217"/>
    <mergeCell ref="Q217:X217"/>
    <mergeCell ref="Y217:Z217"/>
    <mergeCell ref="AA217:AD217"/>
    <mergeCell ref="AE217:AG217"/>
    <mergeCell ref="AH214:AJ214"/>
    <mergeCell ref="AK214:AN214"/>
    <mergeCell ref="AO214:AV214"/>
    <mergeCell ref="AW214:AY214"/>
    <mergeCell ref="AZ214:BO214"/>
    <mergeCell ref="B214:C214"/>
    <mergeCell ref="D214:H214"/>
    <mergeCell ref="I214:P214"/>
    <mergeCell ref="Q214:X214"/>
    <mergeCell ref="Y214:Z214"/>
    <mergeCell ref="AA214:AD214"/>
    <mergeCell ref="AE214:AG214"/>
    <mergeCell ref="AH215:AJ215"/>
    <mergeCell ref="AK215:AN215"/>
    <mergeCell ref="AO215:AV215"/>
    <mergeCell ref="AW215:AY215"/>
    <mergeCell ref="AZ215:BO215"/>
    <mergeCell ref="B215:C215"/>
    <mergeCell ref="D215:H215"/>
    <mergeCell ref="I215:P215"/>
    <mergeCell ref="Q215:X215"/>
    <mergeCell ref="Y215:Z215"/>
    <mergeCell ref="AA215:AD215"/>
    <mergeCell ref="AE215:AG215"/>
    <mergeCell ref="AH212:AJ212"/>
    <mergeCell ref="AK212:AN212"/>
    <mergeCell ref="AO212:AV212"/>
    <mergeCell ref="AW212:AY212"/>
    <mergeCell ref="AZ212:BO212"/>
    <mergeCell ref="B212:C212"/>
    <mergeCell ref="D212:H212"/>
    <mergeCell ref="I212:P212"/>
    <mergeCell ref="Q212:X212"/>
    <mergeCell ref="Y212:Z212"/>
    <mergeCell ref="AA212:AD212"/>
    <mergeCell ref="AE212:AG212"/>
    <mergeCell ref="AH213:AJ213"/>
    <mergeCell ref="AK213:AN213"/>
    <mergeCell ref="AO213:AV213"/>
    <mergeCell ref="AW213:AY213"/>
    <mergeCell ref="AZ213:BO213"/>
    <mergeCell ref="B213:C213"/>
    <mergeCell ref="D213:H213"/>
    <mergeCell ref="I213:P213"/>
    <mergeCell ref="Q213:X213"/>
    <mergeCell ref="Y213:Z213"/>
    <mergeCell ref="AA213:AD213"/>
    <mergeCell ref="AE213:AG213"/>
    <mergeCell ref="AH210:AJ210"/>
    <mergeCell ref="AK210:AN210"/>
    <mergeCell ref="AO210:AV210"/>
    <mergeCell ref="AW210:AY210"/>
    <mergeCell ref="AZ210:BO210"/>
    <mergeCell ref="B210:C210"/>
    <mergeCell ref="D210:H210"/>
    <mergeCell ref="I210:P210"/>
    <mergeCell ref="Q210:X210"/>
    <mergeCell ref="Y210:Z210"/>
    <mergeCell ref="AA210:AD210"/>
    <mergeCell ref="AE210:AG210"/>
    <mergeCell ref="AH211:AJ211"/>
    <mergeCell ref="AK211:AN211"/>
    <mergeCell ref="AO211:AV211"/>
    <mergeCell ref="AW211:AY211"/>
    <mergeCell ref="AZ211:BO211"/>
    <mergeCell ref="B211:C211"/>
    <mergeCell ref="D211:H211"/>
    <mergeCell ref="I211:P211"/>
    <mergeCell ref="Q211:X211"/>
    <mergeCell ref="Y211:Z211"/>
    <mergeCell ref="AA211:AD211"/>
    <mergeCell ref="AE211:AG211"/>
    <mergeCell ref="AH208:AJ208"/>
    <mergeCell ref="AK208:AN208"/>
    <mergeCell ref="AO208:AV208"/>
    <mergeCell ref="AW208:AY208"/>
    <mergeCell ref="AZ208:BO208"/>
    <mergeCell ref="B208:C208"/>
    <mergeCell ref="D208:H208"/>
    <mergeCell ref="I208:P208"/>
    <mergeCell ref="Q208:X208"/>
    <mergeCell ref="Y208:Z208"/>
    <mergeCell ref="AA208:AD208"/>
    <mergeCell ref="AE208:AG208"/>
    <mergeCell ref="AH209:AJ209"/>
    <mergeCell ref="AK209:AN209"/>
    <mergeCell ref="AO209:AV209"/>
    <mergeCell ref="AW209:AY209"/>
    <mergeCell ref="AZ209:BO209"/>
    <mergeCell ref="B209:C209"/>
    <mergeCell ref="D209:H209"/>
    <mergeCell ref="I209:P209"/>
    <mergeCell ref="Q209:X209"/>
    <mergeCell ref="Y209:Z209"/>
    <mergeCell ref="AA209:AD209"/>
    <mergeCell ref="AE209:AG209"/>
    <mergeCell ref="AH206:AJ206"/>
    <mergeCell ref="AK206:AN206"/>
    <mergeCell ref="AO206:AV206"/>
    <mergeCell ref="AW206:AY206"/>
    <mergeCell ref="AZ206:BO206"/>
    <mergeCell ref="B206:C206"/>
    <mergeCell ref="D206:H206"/>
    <mergeCell ref="I206:P206"/>
    <mergeCell ref="Q206:X206"/>
    <mergeCell ref="Y206:Z206"/>
    <mergeCell ref="AA206:AD206"/>
    <mergeCell ref="AE206:AG206"/>
    <mergeCell ref="AH207:AJ207"/>
    <mergeCell ref="AK207:AN207"/>
    <mergeCell ref="AO207:AV207"/>
    <mergeCell ref="AW207:AY207"/>
    <mergeCell ref="AZ207:BO207"/>
    <mergeCell ref="B207:C207"/>
    <mergeCell ref="D207:H207"/>
    <mergeCell ref="I207:P207"/>
    <mergeCell ref="Q207:X207"/>
    <mergeCell ref="Y207:Z207"/>
    <mergeCell ref="AA207:AD207"/>
    <mergeCell ref="AE207:AG207"/>
    <mergeCell ref="AH204:AJ204"/>
    <mergeCell ref="AK204:AN204"/>
    <mergeCell ref="AO204:AV204"/>
    <mergeCell ref="AW204:AY204"/>
    <mergeCell ref="AZ204:BO204"/>
    <mergeCell ref="B204:C204"/>
    <mergeCell ref="D204:H204"/>
    <mergeCell ref="I204:P204"/>
    <mergeCell ref="Q204:X204"/>
    <mergeCell ref="Y204:Z204"/>
    <mergeCell ref="AA204:AD204"/>
    <mergeCell ref="AE204:AG204"/>
    <mergeCell ref="AH205:AJ205"/>
    <mergeCell ref="AK205:AN205"/>
    <mergeCell ref="AO205:AV205"/>
    <mergeCell ref="AW205:AY205"/>
    <mergeCell ref="AZ205:BO205"/>
    <mergeCell ref="B205:C205"/>
    <mergeCell ref="D205:H205"/>
    <mergeCell ref="I205:P205"/>
    <mergeCell ref="Q205:X205"/>
    <mergeCell ref="Y205:Z205"/>
    <mergeCell ref="AA205:AD205"/>
    <mergeCell ref="AE205:AG205"/>
    <mergeCell ref="AH202:AJ202"/>
    <mergeCell ref="AK202:AN202"/>
    <mergeCell ref="AO202:AV202"/>
    <mergeCell ref="AW202:AY202"/>
    <mergeCell ref="AZ202:BO202"/>
    <mergeCell ref="B202:C202"/>
    <mergeCell ref="D202:H202"/>
    <mergeCell ref="I202:P202"/>
    <mergeCell ref="Q202:X202"/>
    <mergeCell ref="Y202:Z202"/>
    <mergeCell ref="AA202:AD202"/>
    <mergeCell ref="AE202:AG202"/>
    <mergeCell ref="AH203:AJ203"/>
    <mergeCell ref="AK203:AN203"/>
    <mergeCell ref="AO203:AV203"/>
    <mergeCell ref="AW203:AY203"/>
    <mergeCell ref="AZ203:BO203"/>
    <mergeCell ref="B203:C203"/>
    <mergeCell ref="D203:H203"/>
    <mergeCell ref="I203:P203"/>
    <mergeCell ref="Q203:X203"/>
    <mergeCell ref="Y203:Z203"/>
    <mergeCell ref="AA203:AD203"/>
    <mergeCell ref="AE203:AG203"/>
    <mergeCell ref="AH200:AJ200"/>
    <mergeCell ref="AK200:AN200"/>
    <mergeCell ref="AO200:AV200"/>
    <mergeCell ref="AW200:AY200"/>
    <mergeCell ref="AZ200:BO200"/>
    <mergeCell ref="B200:C200"/>
    <mergeCell ref="D200:H200"/>
    <mergeCell ref="I200:P200"/>
    <mergeCell ref="Q200:X200"/>
    <mergeCell ref="Y200:Z200"/>
    <mergeCell ref="AA200:AD200"/>
    <mergeCell ref="AE200:AG200"/>
    <mergeCell ref="AH201:AJ201"/>
    <mergeCell ref="AK201:AN201"/>
    <mergeCell ref="AO201:AV201"/>
    <mergeCell ref="AW201:AY201"/>
    <mergeCell ref="AZ201:BO201"/>
    <mergeCell ref="B201:C201"/>
    <mergeCell ref="D201:H201"/>
    <mergeCell ref="I201:P201"/>
    <mergeCell ref="Q201:X201"/>
    <mergeCell ref="Y201:Z201"/>
    <mergeCell ref="AA201:AD201"/>
    <mergeCell ref="AE201:AG201"/>
    <mergeCell ref="AH198:AJ198"/>
    <mergeCell ref="AK198:AN198"/>
    <mergeCell ref="AO198:AV198"/>
    <mergeCell ref="AW198:AY198"/>
    <mergeCell ref="AZ198:BO198"/>
    <mergeCell ref="B198:C198"/>
    <mergeCell ref="D198:H198"/>
    <mergeCell ref="I198:P198"/>
    <mergeCell ref="Q198:X198"/>
    <mergeCell ref="Y198:Z198"/>
    <mergeCell ref="AA198:AD198"/>
    <mergeCell ref="AE198:AG198"/>
    <mergeCell ref="AH199:AJ199"/>
    <mergeCell ref="AK199:AN199"/>
    <mergeCell ref="AO199:AV199"/>
    <mergeCell ref="AW199:AY199"/>
    <mergeCell ref="AZ199:BO199"/>
    <mergeCell ref="B199:C199"/>
    <mergeCell ref="D199:H199"/>
    <mergeCell ref="I199:P199"/>
    <mergeCell ref="Q199:X199"/>
    <mergeCell ref="Y199:Z199"/>
    <mergeCell ref="AA199:AD199"/>
    <mergeCell ref="AE199:AG199"/>
    <mergeCell ref="AH196:AJ196"/>
    <mergeCell ref="AK196:AN196"/>
    <mergeCell ref="AO196:AV196"/>
    <mergeCell ref="AW196:AY196"/>
    <mergeCell ref="AZ196:BO196"/>
    <mergeCell ref="B196:C196"/>
    <mergeCell ref="D196:H196"/>
    <mergeCell ref="I196:P196"/>
    <mergeCell ref="Q196:X196"/>
    <mergeCell ref="Y196:Z196"/>
    <mergeCell ref="AA196:AD196"/>
    <mergeCell ref="AE196:AG196"/>
    <mergeCell ref="AH197:AJ197"/>
    <mergeCell ref="AK197:AN197"/>
    <mergeCell ref="AO197:AV197"/>
    <mergeCell ref="AW197:AY197"/>
    <mergeCell ref="AZ197:BO197"/>
    <mergeCell ref="B197:C197"/>
    <mergeCell ref="D197:H197"/>
    <mergeCell ref="I197:P197"/>
    <mergeCell ref="Q197:X197"/>
    <mergeCell ref="Y197:Z197"/>
    <mergeCell ref="AA197:AD197"/>
    <mergeCell ref="AE197:AG197"/>
    <mergeCell ref="AH194:AJ194"/>
    <mergeCell ref="AK194:AN194"/>
    <mergeCell ref="AO194:AV194"/>
    <mergeCell ref="AW194:AY194"/>
    <mergeCell ref="AZ194:BO194"/>
    <mergeCell ref="B194:C194"/>
    <mergeCell ref="D194:H194"/>
    <mergeCell ref="I194:P194"/>
    <mergeCell ref="Q194:X194"/>
    <mergeCell ref="Y194:Z194"/>
    <mergeCell ref="AA194:AD194"/>
    <mergeCell ref="AE194:AG194"/>
    <mergeCell ref="AH195:AJ195"/>
    <mergeCell ref="AK195:AN195"/>
    <mergeCell ref="AO195:AV195"/>
    <mergeCell ref="AW195:AY195"/>
    <mergeCell ref="AZ195:BO195"/>
    <mergeCell ref="B195:C195"/>
    <mergeCell ref="D195:H195"/>
    <mergeCell ref="I195:P195"/>
    <mergeCell ref="Q195:X195"/>
    <mergeCell ref="Y195:Z195"/>
    <mergeCell ref="AA195:AD195"/>
    <mergeCell ref="AE195:AG195"/>
    <mergeCell ref="AH192:AJ192"/>
    <mergeCell ref="AK192:AN192"/>
    <mergeCell ref="AO192:AV192"/>
    <mergeCell ref="AW192:AY192"/>
    <mergeCell ref="AZ192:BO192"/>
    <mergeCell ref="B192:C192"/>
    <mergeCell ref="D192:H192"/>
    <mergeCell ref="I192:P192"/>
    <mergeCell ref="Q192:X192"/>
    <mergeCell ref="Y192:Z192"/>
    <mergeCell ref="AA192:AD192"/>
    <mergeCell ref="AE192:AG192"/>
    <mergeCell ref="AH193:AJ193"/>
    <mergeCell ref="AK193:AN193"/>
    <mergeCell ref="AO193:AV193"/>
    <mergeCell ref="AW193:AY193"/>
    <mergeCell ref="AZ193:BO193"/>
    <mergeCell ref="B193:C193"/>
    <mergeCell ref="D193:H193"/>
    <mergeCell ref="I193:P193"/>
    <mergeCell ref="Q193:X193"/>
    <mergeCell ref="Y193:Z193"/>
    <mergeCell ref="AA193:AD193"/>
    <mergeCell ref="AE193:AG193"/>
    <mergeCell ref="AH190:AJ190"/>
    <mergeCell ref="AK190:AN190"/>
    <mergeCell ref="AO190:AV190"/>
    <mergeCell ref="AW190:AY190"/>
    <mergeCell ref="AZ190:BO190"/>
    <mergeCell ref="B190:C190"/>
    <mergeCell ref="D190:H190"/>
    <mergeCell ref="I190:P190"/>
    <mergeCell ref="Q190:X190"/>
    <mergeCell ref="Y190:Z190"/>
    <mergeCell ref="AA190:AD190"/>
    <mergeCell ref="AE190:AG190"/>
    <mergeCell ref="AH191:AJ191"/>
    <mergeCell ref="AK191:AN191"/>
    <mergeCell ref="AO191:AV191"/>
    <mergeCell ref="AW191:AY191"/>
    <mergeCell ref="AZ191:BO191"/>
    <mergeCell ref="B191:C191"/>
    <mergeCell ref="D191:H191"/>
    <mergeCell ref="I191:P191"/>
    <mergeCell ref="Q191:X191"/>
    <mergeCell ref="Y191:Z191"/>
    <mergeCell ref="AA191:AD191"/>
    <mergeCell ref="AE191:AG191"/>
    <mergeCell ref="AH188:AJ188"/>
    <mergeCell ref="AK188:AN188"/>
    <mergeCell ref="AO188:AV188"/>
    <mergeCell ref="AW188:AY188"/>
    <mergeCell ref="AZ188:BO188"/>
    <mergeCell ref="B188:C188"/>
    <mergeCell ref="D188:H188"/>
    <mergeCell ref="I188:P188"/>
    <mergeCell ref="Q188:X188"/>
    <mergeCell ref="Y188:Z188"/>
    <mergeCell ref="AA188:AD188"/>
    <mergeCell ref="AE188:AG188"/>
    <mergeCell ref="AH189:AJ189"/>
    <mergeCell ref="AK189:AN189"/>
    <mergeCell ref="AO189:AV189"/>
    <mergeCell ref="AW189:AY189"/>
    <mergeCell ref="AZ189:BO189"/>
    <mergeCell ref="B189:C189"/>
    <mergeCell ref="D189:H189"/>
    <mergeCell ref="I189:P189"/>
    <mergeCell ref="Q189:X189"/>
    <mergeCell ref="Y189:Z189"/>
    <mergeCell ref="AA189:AD189"/>
    <mergeCell ref="AE189:AG189"/>
    <mergeCell ref="AH186:AJ186"/>
    <mergeCell ref="AK186:AN186"/>
    <mergeCell ref="AO186:AV186"/>
    <mergeCell ref="AW186:AY186"/>
    <mergeCell ref="AZ186:BO186"/>
    <mergeCell ref="B186:C186"/>
    <mergeCell ref="D186:H186"/>
    <mergeCell ref="I186:P186"/>
    <mergeCell ref="Q186:X186"/>
    <mergeCell ref="Y186:Z186"/>
    <mergeCell ref="AA186:AD186"/>
    <mergeCell ref="AE186:AG186"/>
    <mergeCell ref="AH187:AJ187"/>
    <mergeCell ref="AK187:AN187"/>
    <mergeCell ref="AO187:AV187"/>
    <mergeCell ref="AW187:AY187"/>
    <mergeCell ref="AZ187:BO187"/>
    <mergeCell ref="B187:C187"/>
    <mergeCell ref="D187:H187"/>
    <mergeCell ref="I187:P187"/>
    <mergeCell ref="Q187:X187"/>
    <mergeCell ref="Y187:Z187"/>
    <mergeCell ref="AA187:AD187"/>
    <mergeCell ref="AE187:AG187"/>
    <mergeCell ref="AH184:AJ184"/>
    <mergeCell ref="AK184:AN184"/>
    <mergeCell ref="AO184:AV184"/>
    <mergeCell ref="AW184:AY184"/>
    <mergeCell ref="AZ184:BO184"/>
    <mergeCell ref="B184:C184"/>
    <mergeCell ref="D184:H184"/>
    <mergeCell ref="I184:P184"/>
    <mergeCell ref="Q184:X184"/>
    <mergeCell ref="Y184:Z184"/>
    <mergeCell ref="AA184:AD184"/>
    <mergeCell ref="AE184:AG184"/>
    <mergeCell ref="AH185:AJ185"/>
    <mergeCell ref="AK185:AN185"/>
    <mergeCell ref="AO185:AV185"/>
    <mergeCell ref="AW185:AY185"/>
    <mergeCell ref="AZ185:BO185"/>
    <mergeCell ref="B185:C185"/>
    <mergeCell ref="D185:H185"/>
    <mergeCell ref="I185:P185"/>
    <mergeCell ref="Q185:X185"/>
    <mergeCell ref="Y185:Z185"/>
    <mergeCell ref="AA185:AD185"/>
    <mergeCell ref="AE185:AG185"/>
    <mergeCell ref="AH182:AJ182"/>
    <mergeCell ref="AK182:AN182"/>
    <mergeCell ref="AO182:AV182"/>
    <mergeCell ref="AW182:AY182"/>
    <mergeCell ref="AZ182:BO182"/>
    <mergeCell ref="B182:C182"/>
    <mergeCell ref="D182:H182"/>
    <mergeCell ref="I182:P182"/>
    <mergeCell ref="Q182:X182"/>
    <mergeCell ref="Y182:Z182"/>
    <mergeCell ref="AA182:AD182"/>
    <mergeCell ref="AE182:AG182"/>
    <mergeCell ref="AH183:AJ183"/>
    <mergeCell ref="AK183:AN183"/>
    <mergeCell ref="AO183:AV183"/>
    <mergeCell ref="AW183:AY183"/>
    <mergeCell ref="AZ183:BO183"/>
    <mergeCell ref="B183:C183"/>
    <mergeCell ref="D183:H183"/>
    <mergeCell ref="I183:P183"/>
    <mergeCell ref="Q183:X183"/>
    <mergeCell ref="Y183:Z183"/>
    <mergeCell ref="AA183:AD183"/>
    <mergeCell ref="AE183:AG183"/>
    <mergeCell ref="AH180:AJ180"/>
    <mergeCell ref="AK180:AN180"/>
    <mergeCell ref="AO180:AV180"/>
    <mergeCell ref="AW180:AY180"/>
    <mergeCell ref="AZ180:BO180"/>
    <mergeCell ref="B180:C180"/>
    <mergeCell ref="D180:H180"/>
    <mergeCell ref="I180:P180"/>
    <mergeCell ref="Q180:X180"/>
    <mergeCell ref="Y180:Z180"/>
    <mergeCell ref="AA180:AD180"/>
    <mergeCell ref="AE180:AG180"/>
    <mergeCell ref="AH181:AJ181"/>
    <mergeCell ref="AK181:AN181"/>
    <mergeCell ref="AO181:AV181"/>
    <mergeCell ref="AW181:AY181"/>
    <mergeCell ref="AZ181:BO181"/>
    <mergeCell ref="B181:C181"/>
    <mergeCell ref="D181:H181"/>
    <mergeCell ref="I181:P181"/>
    <mergeCell ref="Q181:X181"/>
    <mergeCell ref="Y181:Z181"/>
    <mergeCell ref="AA181:AD181"/>
    <mergeCell ref="AE181:AG181"/>
    <mergeCell ref="AH178:AJ178"/>
    <mergeCell ref="AK178:AN178"/>
    <mergeCell ref="AO178:AV178"/>
    <mergeCell ref="AW178:AY178"/>
    <mergeCell ref="AZ178:BO178"/>
    <mergeCell ref="B178:C178"/>
    <mergeCell ref="D178:H178"/>
    <mergeCell ref="I178:P178"/>
    <mergeCell ref="Q178:X178"/>
    <mergeCell ref="Y178:Z178"/>
    <mergeCell ref="AA178:AD178"/>
    <mergeCell ref="AE178:AG178"/>
    <mergeCell ref="AH179:AJ179"/>
    <mergeCell ref="AK179:AN179"/>
    <mergeCell ref="AO179:AV179"/>
    <mergeCell ref="AW179:AY179"/>
    <mergeCell ref="AZ179:BO179"/>
    <mergeCell ref="B179:C179"/>
    <mergeCell ref="D179:H179"/>
    <mergeCell ref="I179:P179"/>
    <mergeCell ref="Q179:X179"/>
    <mergeCell ref="Y179:Z179"/>
    <mergeCell ref="AA179:AD179"/>
    <mergeCell ref="AE179:AG179"/>
    <mergeCell ref="AH176:AJ176"/>
    <mergeCell ref="AK176:AN176"/>
    <mergeCell ref="AO176:AV176"/>
    <mergeCell ref="AW176:AY176"/>
    <mergeCell ref="AZ176:BO176"/>
    <mergeCell ref="B176:C176"/>
    <mergeCell ref="D176:H176"/>
    <mergeCell ref="I176:P176"/>
    <mergeCell ref="Q176:X176"/>
    <mergeCell ref="Y176:Z176"/>
    <mergeCell ref="AA176:AD176"/>
    <mergeCell ref="AE176:AG176"/>
    <mergeCell ref="AH177:AJ177"/>
    <mergeCell ref="AK177:AN177"/>
    <mergeCell ref="AO177:AV177"/>
    <mergeCell ref="AW177:AY177"/>
    <mergeCell ref="AZ177:BO177"/>
    <mergeCell ref="B177:C177"/>
    <mergeCell ref="D177:H177"/>
    <mergeCell ref="I177:P177"/>
    <mergeCell ref="Q177:X177"/>
    <mergeCell ref="Y177:Z177"/>
    <mergeCell ref="AA177:AD177"/>
    <mergeCell ref="AE177:AG177"/>
    <mergeCell ref="AH174:AJ174"/>
    <mergeCell ref="AK174:AN174"/>
    <mergeCell ref="AO174:AV174"/>
    <mergeCell ref="AW174:AY174"/>
    <mergeCell ref="AZ174:BO174"/>
    <mergeCell ref="B174:C174"/>
    <mergeCell ref="D174:H174"/>
    <mergeCell ref="I174:P174"/>
    <mergeCell ref="Q174:X174"/>
    <mergeCell ref="Y174:Z174"/>
    <mergeCell ref="AA174:AD174"/>
    <mergeCell ref="AE174:AG174"/>
    <mergeCell ref="AH175:AJ175"/>
    <mergeCell ref="AK175:AN175"/>
    <mergeCell ref="AO175:AV175"/>
    <mergeCell ref="AW175:AY175"/>
    <mergeCell ref="AZ175:BO175"/>
    <mergeCell ref="B175:C175"/>
    <mergeCell ref="D175:H175"/>
    <mergeCell ref="I175:P175"/>
    <mergeCell ref="Q175:X175"/>
    <mergeCell ref="Y175:Z175"/>
    <mergeCell ref="AA175:AD175"/>
    <mergeCell ref="AE175:AG175"/>
    <mergeCell ref="AH172:AJ172"/>
    <mergeCell ref="AK172:AN172"/>
    <mergeCell ref="AO172:AV172"/>
    <mergeCell ref="AW172:AY172"/>
    <mergeCell ref="AZ172:BO172"/>
    <mergeCell ref="B172:C172"/>
    <mergeCell ref="D172:H172"/>
    <mergeCell ref="I172:P172"/>
    <mergeCell ref="Q172:X172"/>
    <mergeCell ref="Y172:Z172"/>
    <mergeCell ref="AA172:AD172"/>
    <mergeCell ref="AE172:AG172"/>
    <mergeCell ref="AH173:AJ173"/>
    <mergeCell ref="AK173:AN173"/>
    <mergeCell ref="AO173:AV173"/>
    <mergeCell ref="AW173:AY173"/>
    <mergeCell ref="AZ173:BO173"/>
    <mergeCell ref="B173:C173"/>
    <mergeCell ref="D173:H173"/>
    <mergeCell ref="I173:P173"/>
    <mergeCell ref="Q173:X173"/>
    <mergeCell ref="Y173:Z173"/>
    <mergeCell ref="AA173:AD173"/>
    <mergeCell ref="AE173:AG173"/>
    <mergeCell ref="AH170:AJ170"/>
    <mergeCell ref="AK170:AN170"/>
    <mergeCell ref="AO170:AV170"/>
    <mergeCell ref="AW170:AY170"/>
    <mergeCell ref="AZ170:BO170"/>
    <mergeCell ref="B170:C170"/>
    <mergeCell ref="D170:H170"/>
    <mergeCell ref="I170:P170"/>
    <mergeCell ref="Q170:X170"/>
    <mergeCell ref="Y170:Z170"/>
    <mergeCell ref="AA170:AD170"/>
    <mergeCell ref="AE170:AG170"/>
    <mergeCell ref="AH171:AJ171"/>
    <mergeCell ref="AK171:AN171"/>
    <mergeCell ref="AO171:AV171"/>
    <mergeCell ref="AW171:AY171"/>
    <mergeCell ref="AZ171:BO171"/>
    <mergeCell ref="B171:C171"/>
    <mergeCell ref="D171:H171"/>
    <mergeCell ref="I171:P171"/>
    <mergeCell ref="Q171:X171"/>
    <mergeCell ref="Y171:Z171"/>
    <mergeCell ref="AA171:AD171"/>
    <mergeCell ref="AE171:AG171"/>
    <mergeCell ref="AH168:AJ168"/>
    <mergeCell ref="AK168:AN168"/>
    <mergeCell ref="AO168:AV168"/>
    <mergeCell ref="AW168:AY168"/>
    <mergeCell ref="AZ168:BO168"/>
    <mergeCell ref="B168:C168"/>
    <mergeCell ref="D168:H168"/>
    <mergeCell ref="I168:P168"/>
    <mergeCell ref="Q168:X168"/>
    <mergeCell ref="Y168:Z168"/>
    <mergeCell ref="AA168:AD168"/>
    <mergeCell ref="AE168:AG168"/>
    <mergeCell ref="AH169:AJ169"/>
    <mergeCell ref="AK169:AN169"/>
    <mergeCell ref="AO169:AV169"/>
    <mergeCell ref="AW169:AY169"/>
    <mergeCell ref="AZ169:BO169"/>
    <mergeCell ref="B169:C169"/>
    <mergeCell ref="D169:H169"/>
    <mergeCell ref="I169:P169"/>
    <mergeCell ref="Q169:X169"/>
    <mergeCell ref="Y169:Z169"/>
    <mergeCell ref="AA169:AD169"/>
    <mergeCell ref="AE169:AG169"/>
    <mergeCell ref="AH166:AJ166"/>
    <mergeCell ref="AK166:AN166"/>
    <mergeCell ref="AO166:AV166"/>
    <mergeCell ref="AW166:AY166"/>
    <mergeCell ref="AZ166:BO166"/>
    <mergeCell ref="B166:C166"/>
    <mergeCell ref="D166:H166"/>
    <mergeCell ref="I166:P166"/>
    <mergeCell ref="Q166:X166"/>
    <mergeCell ref="Y166:Z166"/>
    <mergeCell ref="AA166:AD166"/>
    <mergeCell ref="AE166:AG166"/>
    <mergeCell ref="AH167:AJ167"/>
    <mergeCell ref="AK167:AN167"/>
    <mergeCell ref="AO167:AV167"/>
    <mergeCell ref="AW167:AY167"/>
    <mergeCell ref="AZ167:BO167"/>
    <mergeCell ref="B167:C167"/>
    <mergeCell ref="D167:H167"/>
    <mergeCell ref="I167:P167"/>
    <mergeCell ref="Q167:X167"/>
    <mergeCell ref="Y167:Z167"/>
    <mergeCell ref="AA167:AD167"/>
    <mergeCell ref="AE167:AG167"/>
    <mergeCell ref="AH164:AJ164"/>
    <mergeCell ref="AK164:AN164"/>
    <mergeCell ref="AO164:AV164"/>
    <mergeCell ref="AW164:AY164"/>
    <mergeCell ref="AZ164:BO164"/>
    <mergeCell ref="B164:C164"/>
    <mergeCell ref="D164:H164"/>
    <mergeCell ref="I164:P164"/>
    <mergeCell ref="Q164:X164"/>
    <mergeCell ref="Y164:Z164"/>
    <mergeCell ref="AA164:AD164"/>
    <mergeCell ref="AE164:AG164"/>
    <mergeCell ref="AH165:AJ165"/>
    <mergeCell ref="AK165:AN165"/>
    <mergeCell ref="AO165:AV165"/>
    <mergeCell ref="AW165:AY165"/>
    <mergeCell ref="AZ165:BO165"/>
    <mergeCell ref="B165:C165"/>
    <mergeCell ref="D165:H165"/>
    <mergeCell ref="I165:P165"/>
    <mergeCell ref="Q165:X165"/>
    <mergeCell ref="Y165:Z165"/>
    <mergeCell ref="AA165:AD165"/>
    <mergeCell ref="AE165:AG165"/>
    <mergeCell ref="AH162:AJ162"/>
    <mergeCell ref="AK162:AN162"/>
    <mergeCell ref="AO162:AV162"/>
    <mergeCell ref="AW162:AY162"/>
    <mergeCell ref="AZ162:BO162"/>
    <mergeCell ref="B162:C162"/>
    <mergeCell ref="D162:H162"/>
    <mergeCell ref="I162:P162"/>
    <mergeCell ref="Q162:X162"/>
    <mergeCell ref="Y162:Z162"/>
    <mergeCell ref="AA162:AD162"/>
    <mergeCell ref="AE162:AG162"/>
    <mergeCell ref="AH163:AJ163"/>
    <mergeCell ref="AK163:AN163"/>
    <mergeCell ref="AO163:AV163"/>
    <mergeCell ref="AW163:AY163"/>
    <mergeCell ref="AZ163:BO163"/>
    <mergeCell ref="B163:C163"/>
    <mergeCell ref="D163:H163"/>
    <mergeCell ref="I163:P163"/>
    <mergeCell ref="Q163:X163"/>
    <mergeCell ref="Y163:Z163"/>
    <mergeCell ref="AA163:AD163"/>
    <mergeCell ref="AE163:AG163"/>
    <mergeCell ref="AH160:AJ160"/>
    <mergeCell ref="AK160:AN160"/>
    <mergeCell ref="AO160:AV160"/>
    <mergeCell ref="AW160:AY160"/>
    <mergeCell ref="AZ160:BO160"/>
    <mergeCell ref="B160:C160"/>
    <mergeCell ref="D160:H160"/>
    <mergeCell ref="I160:P160"/>
    <mergeCell ref="Q160:X160"/>
    <mergeCell ref="Y160:Z160"/>
    <mergeCell ref="AA160:AD160"/>
    <mergeCell ref="AE160:AG160"/>
    <mergeCell ref="AH161:AJ161"/>
    <mergeCell ref="AK161:AN161"/>
    <mergeCell ref="AO161:AV161"/>
    <mergeCell ref="AW161:AY161"/>
    <mergeCell ref="AZ161:BO161"/>
    <mergeCell ref="B161:C161"/>
    <mergeCell ref="D161:H161"/>
    <mergeCell ref="I161:P161"/>
    <mergeCell ref="Q161:X161"/>
    <mergeCell ref="Y161:Z161"/>
    <mergeCell ref="AA161:AD161"/>
    <mergeCell ref="AE161:AG161"/>
    <mergeCell ref="AH158:AJ158"/>
    <mergeCell ref="AK158:AN158"/>
    <mergeCell ref="AO158:AV158"/>
    <mergeCell ref="AW158:AY158"/>
    <mergeCell ref="AZ158:BO158"/>
    <mergeCell ref="B158:C158"/>
    <mergeCell ref="D158:H158"/>
    <mergeCell ref="I158:P158"/>
    <mergeCell ref="Q158:X158"/>
    <mergeCell ref="Y158:Z158"/>
    <mergeCell ref="AA158:AD158"/>
    <mergeCell ref="AE158:AG158"/>
    <mergeCell ref="AH159:AJ159"/>
    <mergeCell ref="AK159:AN159"/>
    <mergeCell ref="AO159:AV159"/>
    <mergeCell ref="AW159:AY159"/>
    <mergeCell ref="AZ159:BO159"/>
    <mergeCell ref="B159:C159"/>
    <mergeCell ref="D159:H159"/>
    <mergeCell ref="I159:P159"/>
    <mergeCell ref="Q159:X159"/>
    <mergeCell ref="Y159:Z159"/>
    <mergeCell ref="AA159:AD159"/>
    <mergeCell ref="AE159:AG159"/>
    <mergeCell ref="AH156:AJ156"/>
    <mergeCell ref="AK156:AN156"/>
    <mergeCell ref="AO156:AV156"/>
    <mergeCell ref="AW156:AY156"/>
    <mergeCell ref="AZ156:BO156"/>
    <mergeCell ref="B156:C156"/>
    <mergeCell ref="D156:H156"/>
    <mergeCell ref="I156:P156"/>
    <mergeCell ref="Q156:X156"/>
    <mergeCell ref="Y156:Z156"/>
    <mergeCell ref="AA156:AD156"/>
    <mergeCell ref="AE156:AG156"/>
    <mergeCell ref="AH157:AJ157"/>
    <mergeCell ref="AK157:AN157"/>
    <mergeCell ref="AO157:AV157"/>
    <mergeCell ref="AW157:AY157"/>
    <mergeCell ref="AZ157:BO157"/>
    <mergeCell ref="B157:C157"/>
    <mergeCell ref="D157:H157"/>
    <mergeCell ref="I157:P157"/>
    <mergeCell ref="Q157:X157"/>
    <mergeCell ref="Y157:Z157"/>
    <mergeCell ref="AA157:AD157"/>
    <mergeCell ref="AE157:AG157"/>
    <mergeCell ref="AH154:AJ154"/>
    <mergeCell ref="AK154:AN154"/>
    <mergeCell ref="AO154:AV154"/>
    <mergeCell ref="AW154:AY154"/>
    <mergeCell ref="AZ154:BO154"/>
    <mergeCell ref="B154:C154"/>
    <mergeCell ref="D154:H154"/>
    <mergeCell ref="I154:P154"/>
    <mergeCell ref="Q154:X154"/>
    <mergeCell ref="Y154:Z154"/>
    <mergeCell ref="AA154:AD154"/>
    <mergeCell ref="AE154:AG154"/>
    <mergeCell ref="AH155:AJ155"/>
    <mergeCell ref="AK155:AN155"/>
    <mergeCell ref="AO155:AV155"/>
    <mergeCell ref="AW155:AY155"/>
    <mergeCell ref="AZ155:BO155"/>
    <mergeCell ref="B155:C155"/>
    <mergeCell ref="D155:H155"/>
    <mergeCell ref="I155:P155"/>
    <mergeCell ref="Q155:X155"/>
    <mergeCell ref="Y155:Z155"/>
    <mergeCell ref="AA155:AD155"/>
    <mergeCell ref="AE155:AG155"/>
    <mergeCell ref="AH152:AJ152"/>
    <mergeCell ref="AK152:AN152"/>
    <mergeCell ref="AO152:AV152"/>
    <mergeCell ref="AW152:AY152"/>
    <mergeCell ref="AZ152:BO152"/>
    <mergeCell ref="B152:C152"/>
    <mergeCell ref="D152:H152"/>
    <mergeCell ref="I152:P152"/>
    <mergeCell ref="Q152:X152"/>
    <mergeCell ref="Y152:Z152"/>
    <mergeCell ref="AA152:AD152"/>
    <mergeCell ref="AE152:AG152"/>
    <mergeCell ref="AH153:AJ153"/>
    <mergeCell ref="AK153:AN153"/>
    <mergeCell ref="AO153:AV153"/>
    <mergeCell ref="AW153:AY153"/>
    <mergeCell ref="AZ153:BO153"/>
    <mergeCell ref="B153:C153"/>
    <mergeCell ref="D153:H153"/>
    <mergeCell ref="I153:P153"/>
    <mergeCell ref="Q153:X153"/>
    <mergeCell ref="Y153:Z153"/>
    <mergeCell ref="AA153:AD153"/>
    <mergeCell ref="AE153:AG153"/>
    <mergeCell ref="AH150:AJ150"/>
    <mergeCell ref="AK150:AN150"/>
    <mergeCell ref="AO150:AV150"/>
    <mergeCell ref="AW150:AY150"/>
    <mergeCell ref="AZ150:BO150"/>
    <mergeCell ref="B150:C150"/>
    <mergeCell ref="D150:H150"/>
    <mergeCell ref="I150:P150"/>
    <mergeCell ref="Q150:X150"/>
    <mergeCell ref="Y150:Z150"/>
    <mergeCell ref="AA150:AD150"/>
    <mergeCell ref="AE150:AG150"/>
    <mergeCell ref="AH151:AJ151"/>
    <mergeCell ref="AK151:AN151"/>
    <mergeCell ref="AO151:AV151"/>
    <mergeCell ref="AW151:AY151"/>
    <mergeCell ref="AZ151:BO151"/>
    <mergeCell ref="B151:C151"/>
    <mergeCell ref="D151:H151"/>
    <mergeCell ref="I151:P151"/>
    <mergeCell ref="Q151:X151"/>
    <mergeCell ref="Y151:Z151"/>
    <mergeCell ref="AA151:AD151"/>
    <mergeCell ref="AE151:AG151"/>
    <mergeCell ref="AH148:AJ148"/>
    <mergeCell ref="AK148:AN148"/>
    <mergeCell ref="AO148:AV148"/>
    <mergeCell ref="AW148:AY148"/>
    <mergeCell ref="AZ148:BO148"/>
    <mergeCell ref="B148:C148"/>
    <mergeCell ref="D148:H148"/>
    <mergeCell ref="I148:P148"/>
    <mergeCell ref="Q148:X148"/>
    <mergeCell ref="Y148:Z148"/>
    <mergeCell ref="AA148:AD148"/>
    <mergeCell ref="AE148:AG148"/>
    <mergeCell ref="AH149:AJ149"/>
    <mergeCell ref="AK149:AN149"/>
    <mergeCell ref="AO149:AV149"/>
    <mergeCell ref="AW149:AY149"/>
    <mergeCell ref="AZ149:BO149"/>
    <mergeCell ref="B149:C149"/>
    <mergeCell ref="D149:H149"/>
    <mergeCell ref="I149:P149"/>
    <mergeCell ref="Q149:X149"/>
    <mergeCell ref="Y149:Z149"/>
    <mergeCell ref="AA149:AD149"/>
    <mergeCell ref="AE149:AG149"/>
    <mergeCell ref="AH146:AJ146"/>
    <mergeCell ref="AK146:AN146"/>
    <mergeCell ref="AO146:AV146"/>
    <mergeCell ref="AW146:AY146"/>
    <mergeCell ref="AZ146:BO146"/>
    <mergeCell ref="B146:C146"/>
    <mergeCell ref="D146:H146"/>
    <mergeCell ref="I146:P146"/>
    <mergeCell ref="Q146:X146"/>
    <mergeCell ref="Y146:Z146"/>
    <mergeCell ref="AA146:AD146"/>
    <mergeCell ref="AE146:AG146"/>
    <mergeCell ref="AH147:AJ147"/>
    <mergeCell ref="AK147:AN147"/>
    <mergeCell ref="AO147:AV147"/>
    <mergeCell ref="AW147:AY147"/>
    <mergeCell ref="AZ147:BO147"/>
    <mergeCell ref="B147:C147"/>
    <mergeCell ref="D147:H147"/>
    <mergeCell ref="I147:P147"/>
    <mergeCell ref="Q147:X147"/>
    <mergeCell ref="Y147:Z147"/>
    <mergeCell ref="AA147:AD147"/>
    <mergeCell ref="AE147:AG147"/>
    <mergeCell ref="AH144:AJ144"/>
    <mergeCell ref="AK144:AN144"/>
    <mergeCell ref="AO144:AV144"/>
    <mergeCell ref="AW144:AY144"/>
    <mergeCell ref="AZ144:BO144"/>
    <mergeCell ref="B144:C144"/>
    <mergeCell ref="D144:H144"/>
    <mergeCell ref="I144:P144"/>
    <mergeCell ref="Q144:X144"/>
    <mergeCell ref="Y144:Z144"/>
    <mergeCell ref="AA144:AD144"/>
    <mergeCell ref="AE144:AG144"/>
    <mergeCell ref="AH145:AJ145"/>
    <mergeCell ref="AK145:AN145"/>
    <mergeCell ref="AO145:AV145"/>
    <mergeCell ref="AW145:AY145"/>
    <mergeCell ref="AZ145:BO145"/>
    <mergeCell ref="B145:C145"/>
    <mergeCell ref="D145:H145"/>
    <mergeCell ref="I145:P145"/>
    <mergeCell ref="Q145:X145"/>
    <mergeCell ref="Y145:Z145"/>
    <mergeCell ref="AA145:AD145"/>
    <mergeCell ref="AE145:AG145"/>
    <mergeCell ref="AH142:AJ142"/>
    <mergeCell ref="AK142:AN142"/>
    <mergeCell ref="AO142:AV142"/>
    <mergeCell ref="AW142:AY142"/>
    <mergeCell ref="AZ142:BO142"/>
    <mergeCell ref="B142:C142"/>
    <mergeCell ref="D142:H142"/>
    <mergeCell ref="I142:P142"/>
    <mergeCell ref="Q142:X142"/>
    <mergeCell ref="Y142:Z142"/>
    <mergeCell ref="AA142:AD142"/>
    <mergeCell ref="AE142:AG142"/>
    <mergeCell ref="AH143:AJ143"/>
    <mergeCell ref="AK143:AN143"/>
    <mergeCell ref="AO143:AV143"/>
    <mergeCell ref="AW143:AY143"/>
    <mergeCell ref="AZ143:BO143"/>
    <mergeCell ref="B143:C143"/>
    <mergeCell ref="D143:H143"/>
    <mergeCell ref="I143:P143"/>
    <mergeCell ref="Q143:X143"/>
    <mergeCell ref="Y143:Z143"/>
    <mergeCell ref="AA143:AD143"/>
    <mergeCell ref="AE143:AG143"/>
    <mergeCell ref="AH140:AJ140"/>
    <mergeCell ref="AK140:AN140"/>
    <mergeCell ref="AO140:AV140"/>
    <mergeCell ref="AW140:AY140"/>
    <mergeCell ref="AZ140:BO140"/>
    <mergeCell ref="B140:C140"/>
    <mergeCell ref="D140:H140"/>
    <mergeCell ref="I140:P140"/>
    <mergeCell ref="Q140:X140"/>
    <mergeCell ref="Y140:Z140"/>
    <mergeCell ref="AA140:AD140"/>
    <mergeCell ref="AE140:AG140"/>
    <mergeCell ref="AH141:AJ141"/>
    <mergeCell ref="AK141:AN141"/>
    <mergeCell ref="AO141:AV141"/>
    <mergeCell ref="AW141:AY141"/>
    <mergeCell ref="AZ141:BO141"/>
    <mergeCell ref="B141:C141"/>
    <mergeCell ref="D141:H141"/>
    <mergeCell ref="I141:P141"/>
    <mergeCell ref="Q141:X141"/>
    <mergeCell ref="Y141:Z141"/>
    <mergeCell ref="AA141:AD141"/>
    <mergeCell ref="AE141:AG141"/>
    <mergeCell ref="AH138:AJ138"/>
    <mergeCell ref="AK138:AN138"/>
    <mergeCell ref="AO138:AV138"/>
    <mergeCell ref="AW138:AY138"/>
    <mergeCell ref="AZ138:BO138"/>
    <mergeCell ref="B138:C138"/>
    <mergeCell ref="D138:H138"/>
    <mergeCell ref="I138:P138"/>
    <mergeCell ref="Q138:X138"/>
    <mergeCell ref="Y138:Z138"/>
    <mergeCell ref="AA138:AD138"/>
    <mergeCell ref="AE138:AG138"/>
    <mergeCell ref="AH139:AJ139"/>
    <mergeCell ref="AK139:AN139"/>
    <mergeCell ref="AO139:AV139"/>
    <mergeCell ref="AW139:AY139"/>
    <mergeCell ref="AZ139:BO139"/>
    <mergeCell ref="B139:C139"/>
    <mergeCell ref="D139:H139"/>
    <mergeCell ref="I139:P139"/>
    <mergeCell ref="Q139:X139"/>
    <mergeCell ref="Y139:Z139"/>
    <mergeCell ref="AA139:AD139"/>
    <mergeCell ref="AE139:AG139"/>
    <mergeCell ref="AH136:AJ136"/>
    <mergeCell ref="AK136:AN136"/>
    <mergeCell ref="AO136:AV136"/>
    <mergeCell ref="AW136:AY136"/>
    <mergeCell ref="AZ136:BO136"/>
    <mergeCell ref="B136:C136"/>
    <mergeCell ref="D136:H136"/>
    <mergeCell ref="I136:P136"/>
    <mergeCell ref="Q136:X136"/>
    <mergeCell ref="Y136:Z136"/>
    <mergeCell ref="AA136:AD136"/>
    <mergeCell ref="AE136:AG136"/>
    <mergeCell ref="AH137:AJ137"/>
    <mergeCell ref="AK137:AN137"/>
    <mergeCell ref="AO137:AV137"/>
    <mergeCell ref="AW137:AY137"/>
    <mergeCell ref="AZ137:BO137"/>
    <mergeCell ref="B137:C137"/>
    <mergeCell ref="D137:H137"/>
    <mergeCell ref="I137:P137"/>
    <mergeCell ref="Q137:X137"/>
    <mergeCell ref="Y137:Z137"/>
    <mergeCell ref="AA137:AD137"/>
    <mergeCell ref="AE137:AG137"/>
    <mergeCell ref="AH134:AJ134"/>
    <mergeCell ref="AK134:AN134"/>
    <mergeCell ref="AO134:AV134"/>
    <mergeCell ref="AW134:AY134"/>
    <mergeCell ref="AZ134:BO134"/>
    <mergeCell ref="B134:C134"/>
    <mergeCell ref="D134:H134"/>
    <mergeCell ref="I134:P134"/>
    <mergeCell ref="Q134:X134"/>
    <mergeCell ref="Y134:Z134"/>
    <mergeCell ref="AA134:AD134"/>
    <mergeCell ref="AE134:AG134"/>
    <mergeCell ref="AH135:AJ135"/>
    <mergeCell ref="AK135:AN135"/>
    <mergeCell ref="AO135:AV135"/>
    <mergeCell ref="AW135:AY135"/>
    <mergeCell ref="AZ135:BO135"/>
    <mergeCell ref="B135:C135"/>
    <mergeCell ref="D135:H135"/>
    <mergeCell ref="I135:P135"/>
    <mergeCell ref="Q135:X135"/>
    <mergeCell ref="Y135:Z135"/>
    <mergeCell ref="AA135:AD135"/>
    <mergeCell ref="AE135:AG135"/>
    <mergeCell ref="AH132:AJ132"/>
    <mergeCell ref="AK132:AN132"/>
    <mergeCell ref="AO132:AV132"/>
    <mergeCell ref="AW132:AY132"/>
    <mergeCell ref="AZ132:BO132"/>
    <mergeCell ref="B132:C132"/>
    <mergeCell ref="D132:H132"/>
    <mergeCell ref="I132:P132"/>
    <mergeCell ref="Q132:X132"/>
    <mergeCell ref="Y132:Z132"/>
    <mergeCell ref="AA132:AD132"/>
    <mergeCell ref="AE132:AG132"/>
    <mergeCell ref="AH133:AJ133"/>
    <mergeCell ref="AK133:AN133"/>
    <mergeCell ref="AO133:AV133"/>
    <mergeCell ref="AW133:AY133"/>
    <mergeCell ref="AZ133:BO133"/>
    <mergeCell ref="B133:C133"/>
    <mergeCell ref="D133:H133"/>
    <mergeCell ref="I133:P133"/>
    <mergeCell ref="Q133:X133"/>
    <mergeCell ref="Y133:Z133"/>
    <mergeCell ref="AA133:AD133"/>
    <mergeCell ref="AE133:AG133"/>
    <mergeCell ref="AH130:AJ130"/>
    <mergeCell ref="AK130:AN130"/>
    <mergeCell ref="AO130:AV130"/>
    <mergeCell ref="AW130:AY130"/>
    <mergeCell ref="AZ130:BO130"/>
    <mergeCell ref="B130:C130"/>
    <mergeCell ref="D130:H130"/>
    <mergeCell ref="I130:P130"/>
    <mergeCell ref="Q130:X130"/>
    <mergeCell ref="Y130:Z130"/>
    <mergeCell ref="AA130:AD130"/>
    <mergeCell ref="AE130:AG130"/>
    <mergeCell ref="AH131:AJ131"/>
    <mergeCell ref="AK131:AN131"/>
    <mergeCell ref="AO131:AV131"/>
    <mergeCell ref="AW131:AY131"/>
    <mergeCell ref="AZ131:BO131"/>
    <mergeCell ref="B131:C131"/>
    <mergeCell ref="D131:H131"/>
    <mergeCell ref="I131:P131"/>
    <mergeCell ref="Q131:X131"/>
    <mergeCell ref="Y131:Z131"/>
    <mergeCell ref="AA131:AD131"/>
    <mergeCell ref="AE131:AG131"/>
    <mergeCell ref="AH128:AJ128"/>
    <mergeCell ref="AK128:AN128"/>
    <mergeCell ref="AO128:AV128"/>
    <mergeCell ref="AW128:AY128"/>
    <mergeCell ref="AZ128:BO128"/>
    <mergeCell ref="B128:C128"/>
    <mergeCell ref="D128:H128"/>
    <mergeCell ref="I128:P128"/>
    <mergeCell ref="Q128:X128"/>
    <mergeCell ref="Y128:Z128"/>
    <mergeCell ref="AA128:AD128"/>
    <mergeCell ref="AE128:AG128"/>
    <mergeCell ref="AH129:AJ129"/>
    <mergeCell ref="AK129:AN129"/>
    <mergeCell ref="AO129:AV129"/>
    <mergeCell ref="AW129:AY129"/>
    <mergeCell ref="AZ129:BO129"/>
    <mergeCell ref="B129:C129"/>
    <mergeCell ref="D129:H129"/>
    <mergeCell ref="I129:P129"/>
    <mergeCell ref="Q129:X129"/>
    <mergeCell ref="Y129:Z129"/>
    <mergeCell ref="AA129:AD129"/>
    <mergeCell ref="AE129:AG129"/>
    <mergeCell ref="AH126:AJ126"/>
    <mergeCell ref="AK126:AN126"/>
    <mergeCell ref="AO126:AV126"/>
    <mergeCell ref="AW126:AY126"/>
    <mergeCell ref="AZ126:BO126"/>
    <mergeCell ref="B126:C126"/>
    <mergeCell ref="D126:H126"/>
    <mergeCell ref="I126:P126"/>
    <mergeCell ref="Q126:X126"/>
    <mergeCell ref="Y126:Z126"/>
    <mergeCell ref="AA126:AD126"/>
    <mergeCell ref="AE126:AG126"/>
    <mergeCell ref="AH127:AJ127"/>
    <mergeCell ref="AK127:AN127"/>
    <mergeCell ref="AO127:AV127"/>
    <mergeCell ref="AW127:AY127"/>
    <mergeCell ref="AZ127:BO127"/>
    <mergeCell ref="B127:C127"/>
    <mergeCell ref="D127:H127"/>
    <mergeCell ref="I127:P127"/>
    <mergeCell ref="Q127:X127"/>
    <mergeCell ref="Y127:Z127"/>
    <mergeCell ref="AA127:AD127"/>
    <mergeCell ref="AE127:AG127"/>
    <mergeCell ref="AH124:AJ124"/>
    <mergeCell ref="AK124:AN124"/>
    <mergeCell ref="AO124:AV124"/>
    <mergeCell ref="AW124:AY124"/>
    <mergeCell ref="AZ124:BO124"/>
    <mergeCell ref="B124:C124"/>
    <mergeCell ref="D124:H124"/>
    <mergeCell ref="I124:P124"/>
    <mergeCell ref="Q124:X124"/>
    <mergeCell ref="Y124:Z124"/>
    <mergeCell ref="AA124:AD124"/>
    <mergeCell ref="AE124:AG124"/>
    <mergeCell ref="AH125:AJ125"/>
    <mergeCell ref="AK125:AN125"/>
    <mergeCell ref="AO125:AV125"/>
    <mergeCell ref="AW125:AY125"/>
    <mergeCell ref="AZ125:BO125"/>
    <mergeCell ref="B125:C125"/>
    <mergeCell ref="D125:H125"/>
    <mergeCell ref="I125:P125"/>
    <mergeCell ref="Q125:X125"/>
    <mergeCell ref="Y125:Z125"/>
    <mergeCell ref="AA125:AD125"/>
    <mergeCell ref="AE125:AG125"/>
    <mergeCell ref="AH122:AJ122"/>
    <mergeCell ref="AK122:AN122"/>
    <mergeCell ref="AO122:AV122"/>
    <mergeCell ref="AW122:AY122"/>
    <mergeCell ref="AZ122:BO122"/>
    <mergeCell ref="B122:C122"/>
    <mergeCell ref="D122:H122"/>
    <mergeCell ref="I122:P122"/>
    <mergeCell ref="Q122:X122"/>
    <mergeCell ref="Y122:Z122"/>
    <mergeCell ref="AA122:AD122"/>
    <mergeCell ref="AE122:AG122"/>
    <mergeCell ref="AH123:AJ123"/>
    <mergeCell ref="AK123:AN123"/>
    <mergeCell ref="AO123:AV123"/>
    <mergeCell ref="AW123:AY123"/>
    <mergeCell ref="AZ123:BO123"/>
    <mergeCell ref="B123:C123"/>
    <mergeCell ref="D123:H123"/>
    <mergeCell ref="I123:P123"/>
    <mergeCell ref="Q123:X123"/>
    <mergeCell ref="Y123:Z123"/>
    <mergeCell ref="AA123:AD123"/>
    <mergeCell ref="AE123:AG123"/>
    <mergeCell ref="AH120:AJ120"/>
    <mergeCell ref="AK120:AN120"/>
    <mergeCell ref="AO120:AV120"/>
    <mergeCell ref="AW120:AY120"/>
    <mergeCell ref="AZ120:BO120"/>
    <mergeCell ref="B120:C120"/>
    <mergeCell ref="D120:H120"/>
    <mergeCell ref="I120:P120"/>
    <mergeCell ref="Q120:X120"/>
    <mergeCell ref="Y120:Z120"/>
    <mergeCell ref="AA120:AD120"/>
    <mergeCell ref="AE120:AG120"/>
    <mergeCell ref="AH121:AJ121"/>
    <mergeCell ref="AK121:AN121"/>
    <mergeCell ref="AO121:AV121"/>
    <mergeCell ref="AW121:AY121"/>
    <mergeCell ref="AZ121:BO121"/>
    <mergeCell ref="B121:C121"/>
    <mergeCell ref="D121:H121"/>
    <mergeCell ref="I121:P121"/>
    <mergeCell ref="Q121:X121"/>
    <mergeCell ref="Y121:Z121"/>
    <mergeCell ref="AA121:AD121"/>
    <mergeCell ref="AE121:AG121"/>
    <mergeCell ref="AH118:AJ118"/>
    <mergeCell ref="AK118:AN118"/>
    <mergeCell ref="AO118:AV118"/>
    <mergeCell ref="AW118:AY118"/>
    <mergeCell ref="AZ118:BO118"/>
    <mergeCell ref="B118:C118"/>
    <mergeCell ref="D118:H118"/>
    <mergeCell ref="I118:P118"/>
    <mergeCell ref="Q118:X118"/>
    <mergeCell ref="Y118:Z118"/>
    <mergeCell ref="AA118:AD118"/>
    <mergeCell ref="AE118:AG118"/>
    <mergeCell ref="AH119:AJ119"/>
    <mergeCell ref="AK119:AN119"/>
    <mergeCell ref="AO119:AV119"/>
    <mergeCell ref="AW119:AY119"/>
    <mergeCell ref="AZ119:BO119"/>
    <mergeCell ref="B119:C119"/>
    <mergeCell ref="D119:H119"/>
    <mergeCell ref="I119:P119"/>
    <mergeCell ref="Q119:X119"/>
    <mergeCell ref="Y119:Z119"/>
    <mergeCell ref="AA119:AD119"/>
    <mergeCell ref="AE119:AG119"/>
    <mergeCell ref="AH116:AJ116"/>
    <mergeCell ref="AK116:AN116"/>
    <mergeCell ref="AO116:AV116"/>
    <mergeCell ref="AW116:AY116"/>
    <mergeCell ref="AZ116:BO116"/>
    <mergeCell ref="B116:C116"/>
    <mergeCell ref="D116:H116"/>
    <mergeCell ref="I116:P116"/>
    <mergeCell ref="Q116:X116"/>
    <mergeCell ref="Y116:Z116"/>
    <mergeCell ref="AA116:AD116"/>
    <mergeCell ref="AE116:AG116"/>
    <mergeCell ref="AH117:AJ117"/>
    <mergeCell ref="AK117:AN117"/>
    <mergeCell ref="AO117:AV117"/>
    <mergeCell ref="AW117:AY117"/>
    <mergeCell ref="AZ117:BO117"/>
    <mergeCell ref="B117:C117"/>
    <mergeCell ref="D117:H117"/>
    <mergeCell ref="I117:P117"/>
    <mergeCell ref="Q117:X117"/>
    <mergeCell ref="Y117:Z117"/>
    <mergeCell ref="AA117:AD117"/>
    <mergeCell ref="AE117:AG117"/>
    <mergeCell ref="AH114:AJ114"/>
    <mergeCell ref="AK114:AN114"/>
    <mergeCell ref="AO114:AV114"/>
    <mergeCell ref="AW114:AY114"/>
    <mergeCell ref="AZ114:BO114"/>
    <mergeCell ref="B114:C114"/>
    <mergeCell ref="D114:H114"/>
    <mergeCell ref="I114:P114"/>
    <mergeCell ref="Q114:X114"/>
    <mergeCell ref="Y114:Z114"/>
    <mergeCell ref="AA114:AD114"/>
    <mergeCell ref="AE114:AG114"/>
    <mergeCell ref="AH115:AJ115"/>
    <mergeCell ref="AK115:AN115"/>
    <mergeCell ref="AO115:AV115"/>
    <mergeCell ref="AW115:AY115"/>
    <mergeCell ref="AZ115:BO115"/>
    <mergeCell ref="B115:C115"/>
    <mergeCell ref="D115:H115"/>
    <mergeCell ref="I115:P115"/>
    <mergeCell ref="Q115:X115"/>
    <mergeCell ref="Y115:Z115"/>
    <mergeCell ref="AA115:AD115"/>
    <mergeCell ref="AE115:AG115"/>
    <mergeCell ref="AH112:AJ112"/>
    <mergeCell ref="AK112:AN112"/>
    <mergeCell ref="AO112:AV112"/>
    <mergeCell ref="AW112:AY112"/>
    <mergeCell ref="AZ112:BO112"/>
    <mergeCell ref="B112:C112"/>
    <mergeCell ref="D112:H112"/>
    <mergeCell ref="I112:P112"/>
    <mergeCell ref="Q112:X112"/>
    <mergeCell ref="Y112:Z112"/>
    <mergeCell ref="AA112:AD112"/>
    <mergeCell ref="AE112:AG112"/>
    <mergeCell ref="AH113:AJ113"/>
    <mergeCell ref="AK113:AN113"/>
    <mergeCell ref="AO113:AV113"/>
    <mergeCell ref="AW113:AY113"/>
    <mergeCell ref="AZ113:BO113"/>
    <mergeCell ref="B113:C113"/>
    <mergeCell ref="D113:H113"/>
    <mergeCell ref="I113:P113"/>
    <mergeCell ref="Q113:X113"/>
    <mergeCell ref="Y113:Z113"/>
    <mergeCell ref="AA113:AD113"/>
    <mergeCell ref="AE113:AG113"/>
    <mergeCell ref="AH110:AJ110"/>
    <mergeCell ref="AK110:AN110"/>
    <mergeCell ref="AO110:AV110"/>
    <mergeCell ref="AW110:AY110"/>
    <mergeCell ref="AZ110:BO110"/>
    <mergeCell ref="B110:C110"/>
    <mergeCell ref="D110:H110"/>
    <mergeCell ref="I110:P110"/>
    <mergeCell ref="Q110:X110"/>
    <mergeCell ref="Y110:Z110"/>
    <mergeCell ref="AA110:AD110"/>
    <mergeCell ref="AE110:AG110"/>
    <mergeCell ref="AH111:AJ111"/>
    <mergeCell ref="AK111:AN111"/>
    <mergeCell ref="AO111:AV111"/>
    <mergeCell ref="AW111:AY111"/>
    <mergeCell ref="AZ111:BO111"/>
    <mergeCell ref="B111:C111"/>
    <mergeCell ref="D111:H111"/>
    <mergeCell ref="I111:P111"/>
    <mergeCell ref="Q111:X111"/>
    <mergeCell ref="Y111:Z111"/>
    <mergeCell ref="AA111:AD111"/>
    <mergeCell ref="AE111:AG111"/>
    <mergeCell ref="AH108:AJ108"/>
    <mergeCell ref="AK108:AN108"/>
    <mergeCell ref="AO108:AV108"/>
    <mergeCell ref="AW108:AY108"/>
    <mergeCell ref="AZ108:BO108"/>
    <mergeCell ref="B108:C108"/>
    <mergeCell ref="D108:H108"/>
    <mergeCell ref="I108:P108"/>
    <mergeCell ref="Q108:X108"/>
    <mergeCell ref="Y108:Z108"/>
    <mergeCell ref="AA108:AD108"/>
    <mergeCell ref="AE108:AG108"/>
    <mergeCell ref="AH109:AJ109"/>
    <mergeCell ref="AK109:AN109"/>
    <mergeCell ref="AO109:AV109"/>
    <mergeCell ref="AW109:AY109"/>
    <mergeCell ref="AZ109:BO109"/>
    <mergeCell ref="B109:C109"/>
    <mergeCell ref="D109:H109"/>
    <mergeCell ref="I109:P109"/>
    <mergeCell ref="Q109:X109"/>
    <mergeCell ref="Y109:Z109"/>
    <mergeCell ref="AA109:AD109"/>
    <mergeCell ref="AE109:AG109"/>
    <mergeCell ref="AH106:AJ106"/>
    <mergeCell ref="AK106:AN106"/>
    <mergeCell ref="AO106:AV106"/>
    <mergeCell ref="AW106:AY106"/>
    <mergeCell ref="AZ106:BO106"/>
    <mergeCell ref="B106:C106"/>
    <mergeCell ref="D106:H106"/>
    <mergeCell ref="I106:P106"/>
    <mergeCell ref="Q106:X106"/>
    <mergeCell ref="Y106:Z106"/>
    <mergeCell ref="AA106:AD106"/>
    <mergeCell ref="AE106:AG106"/>
    <mergeCell ref="AH107:AJ107"/>
    <mergeCell ref="AK107:AN107"/>
    <mergeCell ref="AO107:AV107"/>
    <mergeCell ref="AW107:AY107"/>
    <mergeCell ref="AZ107:BO107"/>
    <mergeCell ref="B107:C107"/>
    <mergeCell ref="D107:H107"/>
    <mergeCell ref="I107:P107"/>
    <mergeCell ref="Q107:X107"/>
    <mergeCell ref="Y107:Z107"/>
    <mergeCell ref="AA107:AD107"/>
    <mergeCell ref="AE107:AG107"/>
    <mergeCell ref="AH104:AJ104"/>
    <mergeCell ref="AK104:AN104"/>
    <mergeCell ref="AO104:AV104"/>
    <mergeCell ref="AW104:AY104"/>
    <mergeCell ref="AZ104:BO104"/>
    <mergeCell ref="B104:C104"/>
    <mergeCell ref="D104:H104"/>
    <mergeCell ref="I104:P104"/>
    <mergeCell ref="Q104:X104"/>
    <mergeCell ref="Y104:Z104"/>
    <mergeCell ref="AA104:AD104"/>
    <mergeCell ref="AE104:AG104"/>
    <mergeCell ref="AH105:AJ105"/>
    <mergeCell ref="AK105:AN105"/>
    <mergeCell ref="AO105:AV105"/>
    <mergeCell ref="AW105:AY105"/>
    <mergeCell ref="AZ105:BO105"/>
    <mergeCell ref="B105:C105"/>
    <mergeCell ref="D105:H105"/>
    <mergeCell ref="I105:P105"/>
    <mergeCell ref="Q105:X105"/>
    <mergeCell ref="Y105:Z105"/>
    <mergeCell ref="AA105:AD105"/>
    <mergeCell ref="AE105:AG105"/>
    <mergeCell ref="AH102:AJ102"/>
    <mergeCell ref="AK102:AN102"/>
    <mergeCell ref="AO102:AV102"/>
    <mergeCell ref="AW102:AY102"/>
    <mergeCell ref="AZ102:BO102"/>
    <mergeCell ref="B102:C102"/>
    <mergeCell ref="D102:H102"/>
    <mergeCell ref="I102:P102"/>
    <mergeCell ref="Q102:X102"/>
    <mergeCell ref="Y102:Z102"/>
    <mergeCell ref="AA102:AD102"/>
    <mergeCell ref="AE102:AG102"/>
    <mergeCell ref="AH103:AJ103"/>
    <mergeCell ref="AK103:AN103"/>
    <mergeCell ref="AO103:AV103"/>
    <mergeCell ref="AW103:AY103"/>
    <mergeCell ref="AZ103:BO103"/>
    <mergeCell ref="B103:C103"/>
    <mergeCell ref="D103:H103"/>
    <mergeCell ref="I103:P103"/>
    <mergeCell ref="Q103:X103"/>
    <mergeCell ref="Y103:Z103"/>
    <mergeCell ref="AA103:AD103"/>
    <mergeCell ref="AE103:AG103"/>
    <mergeCell ref="AH100:AJ100"/>
    <mergeCell ref="AK100:AN100"/>
    <mergeCell ref="AO100:AV100"/>
    <mergeCell ref="AW100:AY100"/>
    <mergeCell ref="AZ100:BO100"/>
    <mergeCell ref="B100:C100"/>
    <mergeCell ref="D100:H100"/>
    <mergeCell ref="I100:P100"/>
    <mergeCell ref="Q100:X100"/>
    <mergeCell ref="Y100:Z100"/>
    <mergeCell ref="AA100:AD100"/>
    <mergeCell ref="AE100:AG100"/>
    <mergeCell ref="AH101:AJ101"/>
    <mergeCell ref="AK101:AN101"/>
    <mergeCell ref="AO101:AV101"/>
    <mergeCell ref="AW101:AY101"/>
    <mergeCell ref="AZ101:BO101"/>
    <mergeCell ref="B101:C101"/>
    <mergeCell ref="D101:H101"/>
    <mergeCell ref="I101:P101"/>
    <mergeCell ref="Q101:X101"/>
    <mergeCell ref="Y101:Z101"/>
    <mergeCell ref="AA101:AD101"/>
    <mergeCell ref="AE101:AG101"/>
    <mergeCell ref="AH98:AJ98"/>
    <mergeCell ref="AK98:AN98"/>
    <mergeCell ref="AO98:AV98"/>
    <mergeCell ref="AW98:AY98"/>
    <mergeCell ref="AZ98:BO98"/>
    <mergeCell ref="B98:C98"/>
    <mergeCell ref="D98:H98"/>
    <mergeCell ref="I98:P98"/>
    <mergeCell ref="Q98:X98"/>
    <mergeCell ref="Y98:Z98"/>
    <mergeCell ref="AA98:AD98"/>
    <mergeCell ref="AE98:AG98"/>
    <mergeCell ref="AH99:AJ99"/>
    <mergeCell ref="AK99:AN99"/>
    <mergeCell ref="AO99:AV99"/>
    <mergeCell ref="AW99:AY99"/>
    <mergeCell ref="AZ99:BO99"/>
    <mergeCell ref="B99:C99"/>
    <mergeCell ref="D99:H99"/>
    <mergeCell ref="I99:P99"/>
    <mergeCell ref="Q99:X99"/>
    <mergeCell ref="Y99:Z99"/>
    <mergeCell ref="AA99:AD99"/>
    <mergeCell ref="AE99:AG99"/>
    <mergeCell ref="AH96:AJ96"/>
    <mergeCell ref="AK96:AN96"/>
    <mergeCell ref="AO96:AV96"/>
    <mergeCell ref="AW96:AY96"/>
    <mergeCell ref="AZ96:BO96"/>
    <mergeCell ref="B96:C96"/>
    <mergeCell ref="D96:H96"/>
    <mergeCell ref="I96:P96"/>
    <mergeCell ref="Q96:X96"/>
    <mergeCell ref="Y96:Z96"/>
    <mergeCell ref="AA96:AD96"/>
    <mergeCell ref="AE96:AG96"/>
    <mergeCell ref="AH97:AJ97"/>
    <mergeCell ref="AK97:AN97"/>
    <mergeCell ref="AO97:AV97"/>
    <mergeCell ref="AW97:AY97"/>
    <mergeCell ref="AZ97:BO97"/>
    <mergeCell ref="B97:C97"/>
    <mergeCell ref="D97:H97"/>
    <mergeCell ref="I97:P97"/>
    <mergeCell ref="Q97:X97"/>
    <mergeCell ref="Y97:Z97"/>
    <mergeCell ref="AA97:AD97"/>
    <mergeCell ref="AE97:AG97"/>
    <mergeCell ref="AH94:AJ94"/>
    <mergeCell ref="AK94:AN94"/>
    <mergeCell ref="AO94:AV94"/>
    <mergeCell ref="AW94:AY94"/>
    <mergeCell ref="AZ94:BO94"/>
    <mergeCell ref="B94:C94"/>
    <mergeCell ref="D94:H94"/>
    <mergeCell ref="I94:P94"/>
    <mergeCell ref="Q94:X94"/>
    <mergeCell ref="Y94:Z94"/>
    <mergeCell ref="AA94:AD94"/>
    <mergeCell ref="AE94:AG94"/>
    <mergeCell ref="AH95:AJ95"/>
    <mergeCell ref="AK95:AN95"/>
    <mergeCell ref="AO95:AV95"/>
    <mergeCell ref="AW95:AY95"/>
    <mergeCell ref="AZ95:BO95"/>
    <mergeCell ref="B95:C95"/>
    <mergeCell ref="D95:H95"/>
    <mergeCell ref="I95:P95"/>
    <mergeCell ref="Q95:X95"/>
    <mergeCell ref="Y95:Z95"/>
    <mergeCell ref="AA95:AD95"/>
    <mergeCell ref="AE95:AG95"/>
    <mergeCell ref="AH92:AJ92"/>
    <mergeCell ref="AK92:AN92"/>
    <mergeCell ref="AO92:AV92"/>
    <mergeCell ref="AW92:AY92"/>
    <mergeCell ref="AZ92:BO92"/>
    <mergeCell ref="B92:C92"/>
    <mergeCell ref="D92:H92"/>
    <mergeCell ref="I92:P92"/>
    <mergeCell ref="Q92:X92"/>
    <mergeCell ref="Y92:Z92"/>
    <mergeCell ref="AA92:AD92"/>
    <mergeCell ref="AE92:AG92"/>
    <mergeCell ref="AH93:AJ93"/>
    <mergeCell ref="AK93:AN93"/>
    <mergeCell ref="AO93:AV93"/>
    <mergeCell ref="AW93:AY93"/>
    <mergeCell ref="AZ93:BO93"/>
    <mergeCell ref="B93:C93"/>
    <mergeCell ref="D93:H93"/>
    <mergeCell ref="I93:P93"/>
    <mergeCell ref="Q93:X93"/>
    <mergeCell ref="Y93:Z93"/>
    <mergeCell ref="AA93:AD93"/>
    <mergeCell ref="AE93:AG93"/>
    <mergeCell ref="AH90:AJ90"/>
    <mergeCell ref="AK90:AN90"/>
    <mergeCell ref="AO90:AV90"/>
    <mergeCell ref="AW90:AY90"/>
    <mergeCell ref="AZ90:BO90"/>
    <mergeCell ref="B90:C90"/>
    <mergeCell ref="D90:H90"/>
    <mergeCell ref="I90:P90"/>
    <mergeCell ref="Q90:X90"/>
    <mergeCell ref="Y90:Z90"/>
    <mergeCell ref="AA90:AD90"/>
    <mergeCell ref="AE90:AG90"/>
    <mergeCell ref="AH91:AJ91"/>
    <mergeCell ref="AK91:AN91"/>
    <mergeCell ref="AO91:AV91"/>
    <mergeCell ref="AW91:AY91"/>
    <mergeCell ref="AZ91:BO91"/>
    <mergeCell ref="B91:C91"/>
    <mergeCell ref="D91:H91"/>
    <mergeCell ref="I91:P91"/>
    <mergeCell ref="Q91:X91"/>
    <mergeCell ref="Y91:Z91"/>
    <mergeCell ref="AA91:AD91"/>
    <mergeCell ref="AE91:AG91"/>
    <mergeCell ref="AH88:AJ88"/>
    <mergeCell ref="AK88:AN88"/>
    <mergeCell ref="AO88:AV88"/>
    <mergeCell ref="AW88:AY88"/>
    <mergeCell ref="AZ88:BO88"/>
    <mergeCell ref="B88:C88"/>
    <mergeCell ref="D88:H88"/>
    <mergeCell ref="I88:P88"/>
    <mergeCell ref="Q88:X88"/>
    <mergeCell ref="Y88:Z88"/>
    <mergeCell ref="AA88:AD88"/>
    <mergeCell ref="AE88:AG88"/>
    <mergeCell ref="AH89:AJ89"/>
    <mergeCell ref="AK89:AN89"/>
    <mergeCell ref="AO89:AV89"/>
    <mergeCell ref="AW89:AY89"/>
    <mergeCell ref="AZ89:BO89"/>
    <mergeCell ref="B89:C89"/>
    <mergeCell ref="D89:H89"/>
    <mergeCell ref="I89:P89"/>
    <mergeCell ref="Q89:X89"/>
    <mergeCell ref="Y89:Z89"/>
    <mergeCell ref="AA89:AD89"/>
    <mergeCell ref="AE89:AG89"/>
    <mergeCell ref="AH86:AJ86"/>
    <mergeCell ref="AK86:AN86"/>
    <mergeCell ref="AO86:AV86"/>
    <mergeCell ref="AW86:AY86"/>
    <mergeCell ref="AZ86:BO86"/>
    <mergeCell ref="B86:C86"/>
    <mergeCell ref="D86:H86"/>
    <mergeCell ref="I86:P86"/>
    <mergeCell ref="Q86:X86"/>
    <mergeCell ref="Y86:Z86"/>
    <mergeCell ref="AA86:AD86"/>
    <mergeCell ref="AE86:AG86"/>
    <mergeCell ref="AH87:AJ87"/>
    <mergeCell ref="AK87:AN87"/>
    <mergeCell ref="AO87:AV87"/>
    <mergeCell ref="AW87:AY87"/>
    <mergeCell ref="AZ87:BO87"/>
    <mergeCell ref="B87:C87"/>
    <mergeCell ref="D87:H87"/>
    <mergeCell ref="I87:P87"/>
    <mergeCell ref="Q87:X87"/>
    <mergeCell ref="Y87:Z87"/>
    <mergeCell ref="AA87:AD87"/>
    <mergeCell ref="AE87:AG87"/>
    <mergeCell ref="AH84:AJ84"/>
    <mergeCell ref="AK84:AN84"/>
    <mergeCell ref="AO84:AV84"/>
    <mergeCell ref="AW84:AY84"/>
    <mergeCell ref="AZ84:BO84"/>
    <mergeCell ref="B84:C84"/>
    <mergeCell ref="D84:H84"/>
    <mergeCell ref="I84:P84"/>
    <mergeCell ref="Q84:X84"/>
    <mergeCell ref="Y84:Z84"/>
    <mergeCell ref="AA84:AD84"/>
    <mergeCell ref="AE84:AG84"/>
    <mergeCell ref="AH85:AJ85"/>
    <mergeCell ref="AK85:AN85"/>
    <mergeCell ref="AO85:AV85"/>
    <mergeCell ref="AW85:AY85"/>
    <mergeCell ref="AZ85:BO85"/>
    <mergeCell ref="B85:C85"/>
    <mergeCell ref="D85:H85"/>
    <mergeCell ref="I85:P85"/>
    <mergeCell ref="Q85:X85"/>
    <mergeCell ref="Y85:Z85"/>
    <mergeCell ref="AA85:AD85"/>
    <mergeCell ref="AE85:AG85"/>
    <mergeCell ref="AH82:AJ82"/>
    <mergeCell ref="AK82:AN82"/>
    <mergeCell ref="AO82:AV82"/>
    <mergeCell ref="AW82:AY82"/>
    <mergeCell ref="AZ82:BO82"/>
    <mergeCell ref="B82:C82"/>
    <mergeCell ref="D82:H82"/>
    <mergeCell ref="I82:P82"/>
    <mergeCell ref="Q82:X82"/>
    <mergeCell ref="Y82:Z82"/>
    <mergeCell ref="AA82:AD82"/>
    <mergeCell ref="AE82:AG82"/>
    <mergeCell ref="AH83:AJ83"/>
    <mergeCell ref="AK83:AN83"/>
    <mergeCell ref="AO83:AV83"/>
    <mergeCell ref="AW83:AY83"/>
    <mergeCell ref="AZ83:BO83"/>
    <mergeCell ref="B83:C83"/>
    <mergeCell ref="D83:H83"/>
    <mergeCell ref="I83:P83"/>
    <mergeCell ref="Q83:X83"/>
    <mergeCell ref="Y83:Z83"/>
    <mergeCell ref="AA83:AD83"/>
    <mergeCell ref="AE83:AG83"/>
    <mergeCell ref="AH80:AJ80"/>
    <mergeCell ref="AK80:AN80"/>
    <mergeCell ref="AO80:AV80"/>
    <mergeCell ref="AW80:AY80"/>
    <mergeCell ref="AZ80:BO80"/>
    <mergeCell ref="B80:C80"/>
    <mergeCell ref="D80:H80"/>
    <mergeCell ref="I80:P80"/>
    <mergeCell ref="Q80:X80"/>
    <mergeCell ref="Y80:Z80"/>
    <mergeCell ref="AA80:AD80"/>
    <mergeCell ref="AE80:AG80"/>
    <mergeCell ref="AH81:AJ81"/>
    <mergeCell ref="AK81:AN81"/>
    <mergeCell ref="AO81:AV81"/>
    <mergeCell ref="AW81:AY81"/>
    <mergeCell ref="AZ81:BO81"/>
    <mergeCell ref="B81:C81"/>
    <mergeCell ref="D81:H81"/>
    <mergeCell ref="I81:P81"/>
    <mergeCell ref="Q81:X81"/>
    <mergeCell ref="Y81:Z81"/>
    <mergeCell ref="AA81:AD81"/>
    <mergeCell ref="AE81:AG81"/>
    <mergeCell ref="AH78:AJ78"/>
    <mergeCell ref="AK78:AN78"/>
    <mergeCell ref="AO78:AV78"/>
    <mergeCell ref="AW78:AY78"/>
    <mergeCell ref="AZ78:BO78"/>
    <mergeCell ref="B78:C78"/>
    <mergeCell ref="D78:H78"/>
    <mergeCell ref="I78:P78"/>
    <mergeCell ref="Q78:X78"/>
    <mergeCell ref="Y78:Z78"/>
    <mergeCell ref="AA78:AD78"/>
    <mergeCell ref="AE78:AG78"/>
    <mergeCell ref="AH79:AJ79"/>
    <mergeCell ref="AK79:AN79"/>
    <mergeCell ref="AO79:AV79"/>
    <mergeCell ref="AW79:AY79"/>
    <mergeCell ref="AZ79:BO79"/>
    <mergeCell ref="B79:C79"/>
    <mergeCell ref="D79:H79"/>
    <mergeCell ref="I79:P79"/>
    <mergeCell ref="Q79:X79"/>
    <mergeCell ref="Y79:Z79"/>
    <mergeCell ref="AA79:AD79"/>
    <mergeCell ref="AE79:AG79"/>
    <mergeCell ref="AH76:AJ76"/>
    <mergeCell ref="AK76:AN76"/>
    <mergeCell ref="AO76:AV76"/>
    <mergeCell ref="AW76:AY76"/>
    <mergeCell ref="AZ76:BO76"/>
    <mergeCell ref="B76:C76"/>
    <mergeCell ref="D76:H76"/>
    <mergeCell ref="I76:P76"/>
    <mergeCell ref="Q76:X76"/>
    <mergeCell ref="Y76:Z76"/>
    <mergeCell ref="AA76:AD76"/>
    <mergeCell ref="AE76:AG76"/>
    <mergeCell ref="AH77:AJ77"/>
    <mergeCell ref="AK77:AN77"/>
    <mergeCell ref="AO77:AV77"/>
    <mergeCell ref="AW77:AY77"/>
    <mergeCell ref="AZ77:BO77"/>
    <mergeCell ref="B77:C77"/>
    <mergeCell ref="D77:H77"/>
    <mergeCell ref="I77:P77"/>
    <mergeCell ref="Q77:X77"/>
    <mergeCell ref="Y77:Z77"/>
    <mergeCell ref="AA77:AD77"/>
    <mergeCell ref="AE77:AG77"/>
    <mergeCell ref="AH74:AJ74"/>
    <mergeCell ref="AK74:AN74"/>
    <mergeCell ref="AO74:AV74"/>
    <mergeCell ref="AW74:AY74"/>
    <mergeCell ref="AZ74:BO74"/>
    <mergeCell ref="B74:C74"/>
    <mergeCell ref="D74:H74"/>
    <mergeCell ref="I74:P74"/>
    <mergeCell ref="Q74:X74"/>
    <mergeCell ref="Y74:Z74"/>
    <mergeCell ref="AA74:AD74"/>
    <mergeCell ref="AE74:AG74"/>
    <mergeCell ref="AH75:AJ75"/>
    <mergeCell ref="AK75:AN75"/>
    <mergeCell ref="AO75:AV75"/>
    <mergeCell ref="AW75:AY75"/>
    <mergeCell ref="AZ75:BO75"/>
    <mergeCell ref="B75:C75"/>
    <mergeCell ref="D75:H75"/>
    <mergeCell ref="I75:P75"/>
    <mergeCell ref="Q75:X75"/>
    <mergeCell ref="Y75:Z75"/>
    <mergeCell ref="AA75:AD75"/>
    <mergeCell ref="AE75:AG75"/>
    <mergeCell ref="AH72:AJ72"/>
    <mergeCell ref="AK72:AN72"/>
    <mergeCell ref="AO72:AV72"/>
    <mergeCell ref="AW72:AY72"/>
    <mergeCell ref="AZ72:BO72"/>
    <mergeCell ref="B72:C72"/>
    <mergeCell ref="D72:H72"/>
    <mergeCell ref="I72:P72"/>
    <mergeCell ref="Q72:X72"/>
    <mergeCell ref="Y72:Z72"/>
    <mergeCell ref="AA72:AD72"/>
    <mergeCell ref="AE72:AG72"/>
    <mergeCell ref="AH73:AJ73"/>
    <mergeCell ref="AK73:AN73"/>
    <mergeCell ref="AO73:AV73"/>
    <mergeCell ref="AW73:AY73"/>
    <mergeCell ref="AZ73:BO73"/>
    <mergeCell ref="B73:C73"/>
    <mergeCell ref="D73:H73"/>
    <mergeCell ref="I73:P73"/>
    <mergeCell ref="Q73:X73"/>
    <mergeCell ref="Y73:Z73"/>
    <mergeCell ref="AA73:AD73"/>
    <mergeCell ref="AE73:AG73"/>
    <mergeCell ref="AH70:AJ70"/>
    <mergeCell ref="AK70:AN70"/>
    <mergeCell ref="AO70:AV70"/>
    <mergeCell ref="AW70:AY70"/>
    <mergeCell ref="AZ70:BO70"/>
    <mergeCell ref="B70:C70"/>
    <mergeCell ref="D70:H70"/>
    <mergeCell ref="I70:P70"/>
    <mergeCell ref="Q70:X70"/>
    <mergeCell ref="Y70:Z70"/>
    <mergeCell ref="AA70:AD70"/>
    <mergeCell ref="AE70:AG70"/>
    <mergeCell ref="AH71:AJ71"/>
    <mergeCell ref="AK71:AN71"/>
    <mergeCell ref="AO71:AV71"/>
    <mergeCell ref="AW71:AY71"/>
    <mergeCell ref="AZ71:BO71"/>
    <mergeCell ref="B71:C71"/>
    <mergeCell ref="D71:H71"/>
    <mergeCell ref="I71:P71"/>
    <mergeCell ref="Q71:X71"/>
    <mergeCell ref="Y71:Z71"/>
    <mergeCell ref="AA71:AD71"/>
    <mergeCell ref="AE71:AG71"/>
    <mergeCell ref="AH68:AJ68"/>
    <mergeCell ref="AK68:AN68"/>
    <mergeCell ref="AO68:AV68"/>
    <mergeCell ref="AW68:AY68"/>
    <mergeCell ref="AZ68:BO68"/>
    <mergeCell ref="B68:C68"/>
    <mergeCell ref="D68:H68"/>
    <mergeCell ref="I68:P68"/>
    <mergeCell ref="Q68:X68"/>
    <mergeCell ref="Y68:Z68"/>
    <mergeCell ref="AA68:AD68"/>
    <mergeCell ref="AE68:AG68"/>
    <mergeCell ref="AH69:AJ69"/>
    <mergeCell ref="AK69:AN69"/>
    <mergeCell ref="AO69:AV69"/>
    <mergeCell ref="AW69:AY69"/>
    <mergeCell ref="AZ69:BO69"/>
    <mergeCell ref="B69:C69"/>
    <mergeCell ref="D69:H69"/>
    <mergeCell ref="I69:P69"/>
    <mergeCell ref="Q69:X69"/>
    <mergeCell ref="Y69:Z69"/>
    <mergeCell ref="AA69:AD69"/>
    <mergeCell ref="AE69:AG69"/>
    <mergeCell ref="AH66:AJ66"/>
    <mergeCell ref="AK66:AN66"/>
    <mergeCell ref="AO66:AV66"/>
    <mergeCell ref="AW66:AY66"/>
    <mergeCell ref="AZ66:BO66"/>
    <mergeCell ref="B66:C66"/>
    <mergeCell ref="D66:H66"/>
    <mergeCell ref="I66:P66"/>
    <mergeCell ref="Q66:X66"/>
    <mergeCell ref="Y66:Z66"/>
    <mergeCell ref="AA66:AD66"/>
    <mergeCell ref="AE66:AG66"/>
    <mergeCell ref="AH67:AJ67"/>
    <mergeCell ref="AK67:AN67"/>
    <mergeCell ref="AO67:AV67"/>
    <mergeCell ref="AW67:AY67"/>
    <mergeCell ref="AZ67:BO67"/>
    <mergeCell ref="B67:C67"/>
    <mergeCell ref="D67:H67"/>
    <mergeCell ref="I67:P67"/>
    <mergeCell ref="Q67:X67"/>
    <mergeCell ref="Y67:Z67"/>
    <mergeCell ref="AA67:AD67"/>
    <mergeCell ref="AE67:AG67"/>
    <mergeCell ref="AH64:AJ64"/>
    <mergeCell ref="AK64:AN64"/>
    <mergeCell ref="AO64:AV64"/>
    <mergeCell ref="AW64:AY64"/>
    <mergeCell ref="AZ64:BO64"/>
    <mergeCell ref="B64:C64"/>
    <mergeCell ref="D64:H64"/>
    <mergeCell ref="I64:P64"/>
    <mergeCell ref="Q64:X64"/>
    <mergeCell ref="Y64:Z64"/>
    <mergeCell ref="AA64:AD64"/>
    <mergeCell ref="AE64:AG64"/>
    <mergeCell ref="AH65:AJ65"/>
    <mergeCell ref="AK65:AN65"/>
    <mergeCell ref="AO65:AV65"/>
    <mergeCell ref="AW65:AY65"/>
    <mergeCell ref="AZ65:BO65"/>
    <mergeCell ref="B65:C65"/>
    <mergeCell ref="D65:H65"/>
    <mergeCell ref="I65:P65"/>
    <mergeCell ref="Q65:X65"/>
    <mergeCell ref="Y65:Z65"/>
    <mergeCell ref="AA65:AD65"/>
    <mergeCell ref="AE65:AG65"/>
    <mergeCell ref="AH62:AJ62"/>
    <mergeCell ref="AK62:AN62"/>
    <mergeCell ref="AO62:AV62"/>
    <mergeCell ref="AW62:AY62"/>
    <mergeCell ref="AZ62:BO62"/>
    <mergeCell ref="B62:C62"/>
    <mergeCell ref="D62:H62"/>
    <mergeCell ref="I62:P62"/>
    <mergeCell ref="Q62:X62"/>
    <mergeCell ref="Y62:Z62"/>
    <mergeCell ref="AA62:AD62"/>
    <mergeCell ref="AE62:AG62"/>
    <mergeCell ref="AH63:AJ63"/>
    <mergeCell ref="AK63:AN63"/>
    <mergeCell ref="AO63:AV63"/>
    <mergeCell ref="AW63:AY63"/>
    <mergeCell ref="AZ63:BO63"/>
    <mergeCell ref="B63:C63"/>
    <mergeCell ref="D63:H63"/>
    <mergeCell ref="I63:P63"/>
    <mergeCell ref="Q63:X63"/>
    <mergeCell ref="Y63:Z63"/>
    <mergeCell ref="AA63:AD63"/>
    <mergeCell ref="AE63:AG63"/>
    <mergeCell ref="AH60:AJ60"/>
    <mergeCell ref="AK60:AN60"/>
    <mergeCell ref="AO60:AV60"/>
    <mergeCell ref="AW60:AY60"/>
    <mergeCell ref="AZ60:BO60"/>
    <mergeCell ref="B60:C60"/>
    <mergeCell ref="D60:H60"/>
    <mergeCell ref="I60:P60"/>
    <mergeCell ref="Q60:X60"/>
    <mergeCell ref="Y60:Z60"/>
    <mergeCell ref="AA60:AD60"/>
    <mergeCell ref="AE60:AG60"/>
    <mergeCell ref="AH61:AJ61"/>
    <mergeCell ref="AK61:AN61"/>
    <mergeCell ref="AO61:AV61"/>
    <mergeCell ref="AW61:AY61"/>
    <mergeCell ref="AZ61:BO61"/>
    <mergeCell ref="B61:C61"/>
    <mergeCell ref="D61:H61"/>
    <mergeCell ref="I61:P61"/>
    <mergeCell ref="Q61:X61"/>
    <mergeCell ref="Y61:Z61"/>
    <mergeCell ref="AA61:AD61"/>
    <mergeCell ref="AE61:AG61"/>
    <mergeCell ref="AH58:AJ58"/>
    <mergeCell ref="AK58:AN58"/>
    <mergeCell ref="AO58:AV58"/>
    <mergeCell ref="AW58:AY58"/>
    <mergeCell ref="AZ58:BO58"/>
    <mergeCell ref="B58:C58"/>
    <mergeCell ref="D58:H58"/>
    <mergeCell ref="I58:P58"/>
    <mergeCell ref="Q58:X58"/>
    <mergeCell ref="Y58:Z58"/>
    <mergeCell ref="AA58:AD58"/>
    <mergeCell ref="AE58:AG58"/>
    <mergeCell ref="AH59:AJ59"/>
    <mergeCell ref="AK59:AN59"/>
    <mergeCell ref="AO59:AV59"/>
    <mergeCell ref="AW59:AY59"/>
    <mergeCell ref="AZ59:BO59"/>
    <mergeCell ref="B59:C59"/>
    <mergeCell ref="D59:H59"/>
    <mergeCell ref="I59:P59"/>
    <mergeCell ref="Q59:X59"/>
    <mergeCell ref="Y59:Z59"/>
    <mergeCell ref="AA59:AD59"/>
    <mergeCell ref="AE59:AG59"/>
    <mergeCell ref="AH56:AJ56"/>
    <mergeCell ref="AK56:AN56"/>
    <mergeCell ref="AO56:AV56"/>
    <mergeCell ref="AW56:AY56"/>
    <mergeCell ref="AZ56:BO56"/>
    <mergeCell ref="B56:C56"/>
    <mergeCell ref="D56:H56"/>
    <mergeCell ref="I56:P56"/>
    <mergeCell ref="Q56:X56"/>
    <mergeCell ref="Y56:Z56"/>
    <mergeCell ref="AA56:AD56"/>
    <mergeCell ref="AE56:AG56"/>
    <mergeCell ref="AH57:AJ57"/>
    <mergeCell ref="AK57:AN57"/>
    <mergeCell ref="AO57:AV57"/>
    <mergeCell ref="AW57:AY57"/>
    <mergeCell ref="AZ57:BO57"/>
    <mergeCell ref="B57:C57"/>
    <mergeCell ref="D57:H57"/>
    <mergeCell ref="I57:P57"/>
    <mergeCell ref="Q57:X57"/>
    <mergeCell ref="Y57:Z57"/>
    <mergeCell ref="AA57:AD57"/>
    <mergeCell ref="AE57:AG57"/>
    <mergeCell ref="AH54:AJ54"/>
    <mergeCell ref="AK54:AN54"/>
    <mergeCell ref="AO54:AV54"/>
    <mergeCell ref="AW54:AY54"/>
    <mergeCell ref="AZ54:BO54"/>
    <mergeCell ref="B54:C54"/>
    <mergeCell ref="D54:H54"/>
    <mergeCell ref="I54:P54"/>
    <mergeCell ref="Q54:X54"/>
    <mergeCell ref="Y54:Z54"/>
    <mergeCell ref="AA54:AD54"/>
    <mergeCell ref="AE54:AG54"/>
    <mergeCell ref="AH55:AJ55"/>
    <mergeCell ref="AK55:AN55"/>
    <mergeCell ref="AO55:AV55"/>
    <mergeCell ref="AW55:AY55"/>
    <mergeCell ref="AZ55:BO55"/>
    <mergeCell ref="B55:C55"/>
    <mergeCell ref="D55:H55"/>
    <mergeCell ref="I55:P55"/>
    <mergeCell ref="Q55:X55"/>
    <mergeCell ref="Y55:Z55"/>
    <mergeCell ref="AA55:AD55"/>
    <mergeCell ref="AE55:AG55"/>
    <mergeCell ref="AH52:AJ52"/>
    <mergeCell ref="AK52:AN52"/>
    <mergeCell ref="AO52:AV52"/>
    <mergeCell ref="AW52:AY52"/>
    <mergeCell ref="AZ52:BO52"/>
    <mergeCell ref="B52:C52"/>
    <mergeCell ref="D52:H52"/>
    <mergeCell ref="I52:P52"/>
    <mergeCell ref="Q52:X52"/>
    <mergeCell ref="Y52:Z52"/>
    <mergeCell ref="AA52:AD52"/>
    <mergeCell ref="AE52:AG52"/>
    <mergeCell ref="AH53:AJ53"/>
    <mergeCell ref="AK53:AN53"/>
    <mergeCell ref="AO53:AV53"/>
    <mergeCell ref="AW53:AY53"/>
    <mergeCell ref="AZ53:BO53"/>
    <mergeCell ref="B53:C53"/>
    <mergeCell ref="D53:H53"/>
    <mergeCell ref="I53:P53"/>
    <mergeCell ref="Q53:X53"/>
    <mergeCell ref="Y53:Z53"/>
    <mergeCell ref="AA53:AD53"/>
    <mergeCell ref="AE53:AG53"/>
    <mergeCell ref="AH50:AJ50"/>
    <mergeCell ref="AK50:AN50"/>
    <mergeCell ref="AO50:AV50"/>
    <mergeCell ref="AW50:AY50"/>
    <mergeCell ref="AZ50:BO50"/>
    <mergeCell ref="B50:C50"/>
    <mergeCell ref="D50:H50"/>
    <mergeCell ref="I50:P50"/>
    <mergeCell ref="Q50:X50"/>
    <mergeCell ref="Y50:Z50"/>
    <mergeCell ref="AA50:AD50"/>
    <mergeCell ref="AE50:AG50"/>
    <mergeCell ref="AH51:AJ51"/>
    <mergeCell ref="AK51:AN51"/>
    <mergeCell ref="AO51:AV51"/>
    <mergeCell ref="AW51:AY51"/>
    <mergeCell ref="AZ51:BO51"/>
    <mergeCell ref="B51:C51"/>
    <mergeCell ref="D51:H51"/>
    <mergeCell ref="I51:P51"/>
    <mergeCell ref="Q51:X51"/>
    <mergeCell ref="Y51:Z51"/>
    <mergeCell ref="AA51:AD51"/>
    <mergeCell ref="AE51:AG51"/>
    <mergeCell ref="AH48:AJ48"/>
    <mergeCell ref="AK48:AN48"/>
    <mergeCell ref="AO48:AV48"/>
    <mergeCell ref="AW48:AY48"/>
    <mergeCell ref="AZ48:BO48"/>
    <mergeCell ref="B48:C48"/>
    <mergeCell ref="D48:H48"/>
    <mergeCell ref="I48:P48"/>
    <mergeCell ref="Q48:X48"/>
    <mergeCell ref="Y48:Z48"/>
    <mergeCell ref="AA48:AD48"/>
    <mergeCell ref="AE48:AG48"/>
    <mergeCell ref="AH49:AJ49"/>
    <mergeCell ref="AK49:AN49"/>
    <mergeCell ref="AO49:AV49"/>
    <mergeCell ref="AW49:AY49"/>
    <mergeCell ref="AZ49:BO49"/>
    <mergeCell ref="B49:C49"/>
    <mergeCell ref="D49:H49"/>
    <mergeCell ref="I49:P49"/>
    <mergeCell ref="Q49:X49"/>
    <mergeCell ref="Y49:Z49"/>
    <mergeCell ref="AA49:AD49"/>
    <mergeCell ref="AE49:AG49"/>
    <mergeCell ref="AH46:AJ46"/>
    <mergeCell ref="AK46:AN46"/>
    <mergeCell ref="AO46:AV46"/>
    <mergeCell ref="AW46:AY46"/>
    <mergeCell ref="AZ46:BO46"/>
    <mergeCell ref="B46:C46"/>
    <mergeCell ref="D46:H46"/>
    <mergeCell ref="I46:P46"/>
    <mergeCell ref="Q46:X46"/>
    <mergeCell ref="Y46:Z46"/>
    <mergeCell ref="AA46:AD46"/>
    <mergeCell ref="AE46:AG46"/>
    <mergeCell ref="AH47:AJ47"/>
    <mergeCell ref="AK47:AN47"/>
    <mergeCell ref="AO47:AV47"/>
    <mergeCell ref="AW47:AY47"/>
    <mergeCell ref="AZ47:BO47"/>
    <mergeCell ref="B47:C47"/>
    <mergeCell ref="D47:H47"/>
    <mergeCell ref="I47:P47"/>
    <mergeCell ref="Q47:X47"/>
    <mergeCell ref="Y47:Z47"/>
    <mergeCell ref="AA47:AD47"/>
    <mergeCell ref="AE47:AG47"/>
    <mergeCell ref="AH44:AJ44"/>
    <mergeCell ref="AK44:AN44"/>
    <mergeCell ref="AO44:AV44"/>
    <mergeCell ref="AW44:AY44"/>
    <mergeCell ref="AZ44:BO44"/>
    <mergeCell ref="B44:C44"/>
    <mergeCell ref="D44:H44"/>
    <mergeCell ref="I44:P44"/>
    <mergeCell ref="Q44:X44"/>
    <mergeCell ref="Y44:Z44"/>
    <mergeCell ref="AA44:AD44"/>
    <mergeCell ref="AE44:AG44"/>
    <mergeCell ref="AH45:AJ45"/>
    <mergeCell ref="AK45:AN45"/>
    <mergeCell ref="AO45:AV45"/>
    <mergeCell ref="AW45:AY45"/>
    <mergeCell ref="AZ45:BO45"/>
    <mergeCell ref="B45:C45"/>
    <mergeCell ref="D45:H45"/>
    <mergeCell ref="I45:P45"/>
    <mergeCell ref="Q45:X45"/>
    <mergeCell ref="Y45:Z45"/>
    <mergeCell ref="AA45:AD45"/>
    <mergeCell ref="AE45:AG45"/>
    <mergeCell ref="AH42:AJ42"/>
    <mergeCell ref="AK42:AN42"/>
    <mergeCell ref="AO42:AV42"/>
    <mergeCell ref="AW42:AY42"/>
    <mergeCell ref="AZ42:BO42"/>
    <mergeCell ref="B42:C42"/>
    <mergeCell ref="D42:H42"/>
    <mergeCell ref="I42:P42"/>
    <mergeCell ref="Q42:X42"/>
    <mergeCell ref="Y42:Z42"/>
    <mergeCell ref="AA42:AD42"/>
    <mergeCell ref="AE42:AG42"/>
    <mergeCell ref="AH43:AJ43"/>
    <mergeCell ref="AK43:AN43"/>
    <mergeCell ref="AO43:AV43"/>
    <mergeCell ref="AW43:AY43"/>
    <mergeCell ref="AZ43:BO43"/>
    <mergeCell ref="B43:C43"/>
    <mergeCell ref="D43:H43"/>
    <mergeCell ref="I43:P43"/>
    <mergeCell ref="Q43:X43"/>
    <mergeCell ref="Y43:Z43"/>
    <mergeCell ref="AA43:AD43"/>
    <mergeCell ref="AE43:AG43"/>
    <mergeCell ref="AH40:AJ40"/>
    <mergeCell ref="AK40:AN40"/>
    <mergeCell ref="AO40:AV40"/>
    <mergeCell ref="AW40:AY40"/>
    <mergeCell ref="AZ40:BO40"/>
    <mergeCell ref="B40:C40"/>
    <mergeCell ref="D40:H40"/>
    <mergeCell ref="I40:P40"/>
    <mergeCell ref="Q40:X40"/>
    <mergeCell ref="Y40:Z40"/>
    <mergeCell ref="AA40:AD40"/>
    <mergeCell ref="AE40:AG40"/>
    <mergeCell ref="AH41:AJ41"/>
    <mergeCell ref="AK41:AN41"/>
    <mergeCell ref="AO41:AV41"/>
    <mergeCell ref="AW41:AY41"/>
    <mergeCell ref="AZ41:BO41"/>
    <mergeCell ref="B41:C41"/>
    <mergeCell ref="D41:H41"/>
    <mergeCell ref="I41:P41"/>
    <mergeCell ref="Q41:X41"/>
    <mergeCell ref="Y41:Z41"/>
    <mergeCell ref="AA41:AD41"/>
    <mergeCell ref="AE41:AG41"/>
    <mergeCell ref="AH38:AJ38"/>
    <mergeCell ref="AK38:AN38"/>
    <mergeCell ref="AO38:AV38"/>
    <mergeCell ref="AW38:AY38"/>
    <mergeCell ref="AZ38:BO38"/>
    <mergeCell ref="B38:C38"/>
    <mergeCell ref="D38:H38"/>
    <mergeCell ref="I38:P38"/>
    <mergeCell ref="Q38:X38"/>
    <mergeCell ref="Y38:Z38"/>
    <mergeCell ref="AA38:AD38"/>
    <mergeCell ref="AE38:AG38"/>
    <mergeCell ref="AH39:AJ39"/>
    <mergeCell ref="AK39:AN39"/>
    <mergeCell ref="AO39:AV39"/>
    <mergeCell ref="AW39:AY39"/>
    <mergeCell ref="AZ39:BO39"/>
    <mergeCell ref="B39:C39"/>
    <mergeCell ref="D39:H39"/>
    <mergeCell ref="I39:P39"/>
    <mergeCell ref="Q39:X39"/>
    <mergeCell ref="Y39:Z39"/>
    <mergeCell ref="AA39:AD39"/>
    <mergeCell ref="AE39:AG39"/>
    <mergeCell ref="AH36:AJ36"/>
    <mergeCell ref="AK36:AN36"/>
    <mergeCell ref="AO36:AV36"/>
    <mergeCell ref="AW36:AY36"/>
    <mergeCell ref="AZ36:BO36"/>
    <mergeCell ref="B36:C36"/>
    <mergeCell ref="D36:H36"/>
    <mergeCell ref="I36:P36"/>
    <mergeCell ref="Q36:X36"/>
    <mergeCell ref="Y36:Z36"/>
    <mergeCell ref="AA36:AD36"/>
    <mergeCell ref="AE36:AG36"/>
    <mergeCell ref="AH37:AJ37"/>
    <mergeCell ref="AK37:AN37"/>
    <mergeCell ref="AO37:AV37"/>
    <mergeCell ref="AW37:AY37"/>
    <mergeCell ref="AZ37:BO37"/>
    <mergeCell ref="B37:C37"/>
    <mergeCell ref="D37:H37"/>
    <mergeCell ref="I37:P37"/>
    <mergeCell ref="Q37:X37"/>
    <mergeCell ref="Y37:Z37"/>
    <mergeCell ref="AA37:AD37"/>
    <mergeCell ref="AE37:AG37"/>
    <mergeCell ref="AH34:AJ34"/>
    <mergeCell ref="AK34:AN34"/>
    <mergeCell ref="AO34:AV34"/>
    <mergeCell ref="AW34:AY34"/>
    <mergeCell ref="AZ34:BO34"/>
    <mergeCell ref="B34:C34"/>
    <mergeCell ref="D34:H34"/>
    <mergeCell ref="I34:P34"/>
    <mergeCell ref="Q34:X34"/>
    <mergeCell ref="Y34:Z34"/>
    <mergeCell ref="AA34:AD34"/>
    <mergeCell ref="AE34:AG34"/>
    <mergeCell ref="AH35:AJ35"/>
    <mergeCell ref="AK35:AN35"/>
    <mergeCell ref="AO35:AV35"/>
    <mergeCell ref="AW35:AY35"/>
    <mergeCell ref="AZ35:BO35"/>
    <mergeCell ref="B35:C35"/>
    <mergeCell ref="D35:H35"/>
    <mergeCell ref="I35:P35"/>
    <mergeCell ref="Q35:X35"/>
    <mergeCell ref="Y35:Z35"/>
    <mergeCell ref="AA35:AD35"/>
    <mergeCell ref="AE35:AG35"/>
    <mergeCell ref="AH32:AJ32"/>
    <mergeCell ref="AK32:AN32"/>
    <mergeCell ref="AO32:AV32"/>
    <mergeCell ref="AW32:AY32"/>
    <mergeCell ref="AZ32:BO32"/>
    <mergeCell ref="B32:C32"/>
    <mergeCell ref="D32:H32"/>
    <mergeCell ref="I32:P32"/>
    <mergeCell ref="Q32:X32"/>
    <mergeCell ref="Y32:Z32"/>
    <mergeCell ref="AA32:AD32"/>
    <mergeCell ref="AE32:AG32"/>
    <mergeCell ref="AH33:AJ33"/>
    <mergeCell ref="AK33:AN33"/>
    <mergeCell ref="AO33:AV33"/>
    <mergeCell ref="AW33:AY33"/>
    <mergeCell ref="AZ33:BO33"/>
    <mergeCell ref="B33:C33"/>
    <mergeCell ref="D33:H33"/>
    <mergeCell ref="I33:P33"/>
    <mergeCell ref="Q33:X33"/>
    <mergeCell ref="Y33:Z33"/>
    <mergeCell ref="AA33:AD33"/>
    <mergeCell ref="AE33:AG33"/>
    <mergeCell ref="AH30:AJ30"/>
    <mergeCell ref="AK30:AN30"/>
    <mergeCell ref="AO30:AV30"/>
    <mergeCell ref="AW30:AY30"/>
    <mergeCell ref="AZ30:BO30"/>
    <mergeCell ref="B30:C30"/>
    <mergeCell ref="D30:H30"/>
    <mergeCell ref="I30:P30"/>
    <mergeCell ref="Q30:X30"/>
    <mergeCell ref="Y30:Z30"/>
    <mergeCell ref="AA30:AD30"/>
    <mergeCell ref="AE30:AG30"/>
    <mergeCell ref="AH31:AJ31"/>
    <mergeCell ref="AK31:AN31"/>
    <mergeCell ref="AO31:AV31"/>
    <mergeCell ref="AW31:AY31"/>
    <mergeCell ref="AZ31:BO31"/>
    <mergeCell ref="B31:C31"/>
    <mergeCell ref="D31:H31"/>
    <mergeCell ref="I31:P31"/>
    <mergeCell ref="Q31:X31"/>
    <mergeCell ref="Y31:Z31"/>
    <mergeCell ref="AA31:AD31"/>
    <mergeCell ref="AE31:AG31"/>
    <mergeCell ref="AH28:AJ28"/>
    <mergeCell ref="AK28:AN28"/>
    <mergeCell ref="AO28:AV28"/>
    <mergeCell ref="AW28:AY28"/>
    <mergeCell ref="AZ28:BO28"/>
    <mergeCell ref="B28:C28"/>
    <mergeCell ref="D28:H28"/>
    <mergeCell ref="I28:P28"/>
    <mergeCell ref="Q28:X28"/>
    <mergeCell ref="Y28:Z28"/>
    <mergeCell ref="AA28:AD28"/>
    <mergeCell ref="AE28:AG28"/>
    <mergeCell ref="AH29:AJ29"/>
    <mergeCell ref="AK29:AN29"/>
    <mergeCell ref="AO29:AV29"/>
    <mergeCell ref="AW29:AY29"/>
    <mergeCell ref="AZ29:BO29"/>
    <mergeCell ref="B29:C29"/>
    <mergeCell ref="D29:H29"/>
    <mergeCell ref="I29:P29"/>
    <mergeCell ref="Q29:X29"/>
    <mergeCell ref="Y29:Z29"/>
    <mergeCell ref="AA29:AD29"/>
    <mergeCell ref="AE29:AG29"/>
    <mergeCell ref="AH26:AJ26"/>
    <mergeCell ref="AK26:AN26"/>
    <mergeCell ref="AO26:AV26"/>
    <mergeCell ref="AW26:AY26"/>
    <mergeCell ref="AZ26:BO26"/>
    <mergeCell ref="B26:C26"/>
    <mergeCell ref="D26:H26"/>
    <mergeCell ref="I26:P26"/>
    <mergeCell ref="Q26:X26"/>
    <mergeCell ref="Y26:Z26"/>
    <mergeCell ref="AA26:AD26"/>
    <mergeCell ref="AE26:AG26"/>
    <mergeCell ref="AH27:AJ27"/>
    <mergeCell ref="AK27:AN27"/>
    <mergeCell ref="AO27:AV27"/>
    <mergeCell ref="AW27:AY27"/>
    <mergeCell ref="AZ27:BO27"/>
    <mergeCell ref="B27:C27"/>
    <mergeCell ref="D27:H27"/>
    <mergeCell ref="I27:P27"/>
    <mergeCell ref="Q27:X27"/>
    <mergeCell ref="Y27:Z27"/>
    <mergeCell ref="AA27:AD27"/>
    <mergeCell ref="AE27:AG27"/>
    <mergeCell ref="AH24:AJ24"/>
    <mergeCell ref="AK24:AN24"/>
    <mergeCell ref="AO24:AV24"/>
    <mergeCell ref="AW24:AY24"/>
    <mergeCell ref="AZ24:BO24"/>
    <mergeCell ref="B24:C24"/>
    <mergeCell ref="D24:H24"/>
    <mergeCell ref="I24:P24"/>
    <mergeCell ref="Q24:X24"/>
    <mergeCell ref="Y24:Z24"/>
    <mergeCell ref="AA24:AD24"/>
    <mergeCell ref="AE24:AG24"/>
    <mergeCell ref="AH25:AJ25"/>
    <mergeCell ref="AK25:AN25"/>
    <mergeCell ref="AO25:AV25"/>
    <mergeCell ref="AW25:AY25"/>
    <mergeCell ref="AZ25:BO25"/>
    <mergeCell ref="B25:C25"/>
    <mergeCell ref="D25:H25"/>
    <mergeCell ref="I25:P25"/>
    <mergeCell ref="Q25:X25"/>
    <mergeCell ref="Y25:Z25"/>
    <mergeCell ref="AA25:AD25"/>
    <mergeCell ref="AE25:AG25"/>
    <mergeCell ref="AH22:AJ22"/>
    <mergeCell ref="AK22:AN22"/>
    <mergeCell ref="AO22:AV22"/>
    <mergeCell ref="AW22:AY22"/>
    <mergeCell ref="AZ22:BO22"/>
    <mergeCell ref="B22:C22"/>
    <mergeCell ref="D22:H22"/>
    <mergeCell ref="I22:P22"/>
    <mergeCell ref="Q22:X22"/>
    <mergeCell ref="Y22:Z22"/>
    <mergeCell ref="AA22:AD22"/>
    <mergeCell ref="AE22:AG22"/>
    <mergeCell ref="AH23:AJ23"/>
    <mergeCell ref="AK23:AN23"/>
    <mergeCell ref="AO23:AV23"/>
    <mergeCell ref="AW23:AY23"/>
    <mergeCell ref="AZ23:BO23"/>
    <mergeCell ref="B23:C23"/>
    <mergeCell ref="D23:H23"/>
    <mergeCell ref="I23:P23"/>
    <mergeCell ref="Q23:X23"/>
    <mergeCell ref="Y23:Z23"/>
    <mergeCell ref="AA23:AD23"/>
    <mergeCell ref="AE23:AG23"/>
    <mergeCell ref="AH20:AJ20"/>
    <mergeCell ref="AK20:AN20"/>
    <mergeCell ref="AO20:AV20"/>
    <mergeCell ref="AW20:AY20"/>
    <mergeCell ref="AZ20:BO20"/>
    <mergeCell ref="B20:C20"/>
    <mergeCell ref="D20:H20"/>
    <mergeCell ref="I20:P20"/>
    <mergeCell ref="Q20:X20"/>
    <mergeCell ref="Y20:Z20"/>
    <mergeCell ref="AA20:AD20"/>
    <mergeCell ref="AE20:AG20"/>
    <mergeCell ref="AH21:AJ21"/>
    <mergeCell ref="AK21:AN21"/>
    <mergeCell ref="AO21:AV21"/>
    <mergeCell ref="AW21:AY21"/>
    <mergeCell ref="AZ21:BO21"/>
    <mergeCell ref="B21:C21"/>
    <mergeCell ref="D21:H21"/>
    <mergeCell ref="I21:P21"/>
    <mergeCell ref="Q21:X21"/>
    <mergeCell ref="Y21:Z21"/>
    <mergeCell ref="AA21:AD21"/>
    <mergeCell ref="AE21:AG21"/>
    <mergeCell ref="AH18:AJ18"/>
    <mergeCell ref="AK18:AN18"/>
    <mergeCell ref="AO18:AV18"/>
    <mergeCell ref="AW18:AY18"/>
    <mergeCell ref="AZ18:BO18"/>
    <mergeCell ref="B18:C18"/>
    <mergeCell ref="D18:H18"/>
    <mergeCell ref="I18:P18"/>
    <mergeCell ref="Q18:X18"/>
    <mergeCell ref="Y18:Z18"/>
    <mergeCell ref="AA18:AD18"/>
    <mergeCell ref="AE18:AG18"/>
    <mergeCell ref="AH19:AJ19"/>
    <mergeCell ref="AK19:AN19"/>
    <mergeCell ref="AO19:AV19"/>
    <mergeCell ref="AW19:AY19"/>
    <mergeCell ref="AZ19:BO19"/>
    <mergeCell ref="B19:C19"/>
    <mergeCell ref="D19:H19"/>
    <mergeCell ref="I19:P19"/>
    <mergeCell ref="Q19:X19"/>
    <mergeCell ref="Y19:Z19"/>
    <mergeCell ref="AA19:AD19"/>
    <mergeCell ref="AE19:AG19"/>
    <mergeCell ref="AH16:AJ16"/>
    <mergeCell ref="AK16:AN16"/>
    <mergeCell ref="AO16:AV16"/>
    <mergeCell ref="AW16:AY16"/>
    <mergeCell ref="AZ16:BO16"/>
    <mergeCell ref="B16:C16"/>
    <mergeCell ref="D16:H16"/>
    <mergeCell ref="I16:P16"/>
    <mergeCell ref="Q16:X16"/>
    <mergeCell ref="Y16:Z16"/>
    <mergeCell ref="AA16:AD16"/>
    <mergeCell ref="AE16:AG16"/>
    <mergeCell ref="AH17:AJ17"/>
    <mergeCell ref="AK17:AN17"/>
    <mergeCell ref="AO17:AV17"/>
    <mergeCell ref="AW17:AY17"/>
    <mergeCell ref="AZ17:BO17"/>
    <mergeCell ref="B17:C17"/>
    <mergeCell ref="D17:H17"/>
    <mergeCell ref="I17:P17"/>
    <mergeCell ref="Q17:X17"/>
    <mergeCell ref="Y17:Z17"/>
    <mergeCell ref="AA17:AD17"/>
    <mergeCell ref="AE17:AG17"/>
    <mergeCell ref="Q13:X13"/>
    <mergeCell ref="Y13:Z13"/>
    <mergeCell ref="AA13:AD13"/>
    <mergeCell ref="AE13:AG13"/>
    <mergeCell ref="AH14:AJ14"/>
    <mergeCell ref="AK14:AN14"/>
    <mergeCell ref="AO14:AV14"/>
    <mergeCell ref="AW14:AY14"/>
    <mergeCell ref="AZ14:BO14"/>
    <mergeCell ref="B14:C14"/>
    <mergeCell ref="D14:H14"/>
    <mergeCell ref="I14:P14"/>
    <mergeCell ref="Q14:X14"/>
    <mergeCell ref="Y14:Z14"/>
    <mergeCell ref="AA14:AD14"/>
    <mergeCell ref="AE14:AG14"/>
    <mergeCell ref="AH15:AJ15"/>
    <mergeCell ref="AK15:AN15"/>
    <mergeCell ref="AO15:AV15"/>
    <mergeCell ref="AW15:AY15"/>
    <mergeCell ref="AZ15:BO15"/>
    <mergeCell ref="B15:C15"/>
    <mergeCell ref="D15:H15"/>
    <mergeCell ref="I15:P15"/>
    <mergeCell ref="Q15:X15"/>
    <mergeCell ref="Y15:Z15"/>
    <mergeCell ref="AA15:AD15"/>
    <mergeCell ref="AE15:AG15"/>
    <mergeCell ref="AH501:AJ501"/>
    <mergeCell ref="AK501:AN501"/>
    <mergeCell ref="AO501:AV501"/>
    <mergeCell ref="AW501:AY501"/>
    <mergeCell ref="AZ501:BO501"/>
    <mergeCell ref="B501:C501"/>
    <mergeCell ref="D501:H501"/>
    <mergeCell ref="I501:P501"/>
    <mergeCell ref="Q501:X501"/>
    <mergeCell ref="Y501:Z501"/>
    <mergeCell ref="AA501:AD501"/>
    <mergeCell ref="AE501:AG501"/>
    <mergeCell ref="AH12:AJ12"/>
    <mergeCell ref="AK12:AN12"/>
    <mergeCell ref="AO12:AV12"/>
    <mergeCell ref="AW12:AY12"/>
    <mergeCell ref="AZ12:BO12"/>
    <mergeCell ref="B12:C12"/>
    <mergeCell ref="D12:H12"/>
    <mergeCell ref="I12:P12"/>
    <mergeCell ref="Q12:X12"/>
    <mergeCell ref="Y12:Z12"/>
    <mergeCell ref="AA12:AD12"/>
    <mergeCell ref="AE12:AG12"/>
    <mergeCell ref="AH13:AJ13"/>
    <mergeCell ref="AK13:AN13"/>
    <mergeCell ref="AO13:AV13"/>
    <mergeCell ref="AW13:AY13"/>
    <mergeCell ref="AZ13:BO13"/>
    <mergeCell ref="B13:C13"/>
    <mergeCell ref="D13:H13"/>
    <mergeCell ref="I13:P13"/>
    <mergeCell ref="AH499:AJ499"/>
    <mergeCell ref="AK499:AN499"/>
    <mergeCell ref="AO499:AV499"/>
    <mergeCell ref="AW499:AY499"/>
    <mergeCell ref="AZ499:BO499"/>
    <mergeCell ref="B499:C499"/>
    <mergeCell ref="D499:H499"/>
    <mergeCell ref="I499:P499"/>
    <mergeCell ref="Q499:X499"/>
    <mergeCell ref="Y499:Z499"/>
    <mergeCell ref="AA499:AD499"/>
    <mergeCell ref="AE499:AG499"/>
    <mergeCell ref="AH500:AJ500"/>
    <mergeCell ref="AK500:AN500"/>
    <mergeCell ref="AO500:AV500"/>
    <mergeCell ref="AW500:AY500"/>
    <mergeCell ref="AZ500:BO500"/>
    <mergeCell ref="B500:C500"/>
    <mergeCell ref="D500:H500"/>
    <mergeCell ref="I500:P500"/>
    <mergeCell ref="Q500:X500"/>
    <mergeCell ref="Y500:Z500"/>
    <mergeCell ref="AA500:AD500"/>
    <mergeCell ref="AE500:AG500"/>
    <mergeCell ref="AH497:AJ497"/>
    <mergeCell ref="AK497:AN497"/>
    <mergeCell ref="AO497:AV497"/>
    <mergeCell ref="AW497:AY497"/>
    <mergeCell ref="AZ497:BO497"/>
    <mergeCell ref="B497:C497"/>
    <mergeCell ref="D497:H497"/>
    <mergeCell ref="I497:P497"/>
    <mergeCell ref="Q497:X497"/>
    <mergeCell ref="Y497:Z497"/>
    <mergeCell ref="AA497:AD497"/>
    <mergeCell ref="AE497:AG497"/>
    <mergeCell ref="AH498:AJ498"/>
    <mergeCell ref="AK498:AN498"/>
    <mergeCell ref="AO498:AV498"/>
    <mergeCell ref="AW498:AY498"/>
    <mergeCell ref="AZ498:BO498"/>
    <mergeCell ref="B498:C498"/>
    <mergeCell ref="D498:H498"/>
    <mergeCell ref="I498:P498"/>
    <mergeCell ref="Q498:X498"/>
    <mergeCell ref="Y498:Z498"/>
    <mergeCell ref="AA498:AD498"/>
    <mergeCell ref="AE498:AG498"/>
    <mergeCell ref="AH495:AJ495"/>
    <mergeCell ref="AK495:AN495"/>
    <mergeCell ref="AO495:AV495"/>
    <mergeCell ref="AW495:AY495"/>
    <mergeCell ref="AZ495:BO495"/>
    <mergeCell ref="B495:C495"/>
    <mergeCell ref="D495:H495"/>
    <mergeCell ref="I495:P495"/>
    <mergeCell ref="Q495:X495"/>
    <mergeCell ref="Y495:Z495"/>
    <mergeCell ref="AA495:AD495"/>
    <mergeCell ref="AE495:AG495"/>
    <mergeCell ref="AH496:AJ496"/>
    <mergeCell ref="AK496:AN496"/>
    <mergeCell ref="AO496:AV496"/>
    <mergeCell ref="AW496:AY496"/>
    <mergeCell ref="AZ496:BO496"/>
    <mergeCell ref="B496:C496"/>
    <mergeCell ref="D496:H496"/>
    <mergeCell ref="I496:P496"/>
    <mergeCell ref="Q496:X496"/>
    <mergeCell ref="Y496:Z496"/>
    <mergeCell ref="AA496:AD496"/>
    <mergeCell ref="AE496:AG496"/>
    <mergeCell ref="AH493:AJ493"/>
    <mergeCell ref="AK493:AN493"/>
    <mergeCell ref="AO493:AV493"/>
    <mergeCell ref="AW493:AY493"/>
    <mergeCell ref="AZ493:BO493"/>
    <mergeCell ref="B493:C493"/>
    <mergeCell ref="D493:H493"/>
    <mergeCell ref="I493:P493"/>
    <mergeCell ref="Q493:X493"/>
    <mergeCell ref="Y493:Z493"/>
    <mergeCell ref="AA493:AD493"/>
    <mergeCell ref="AE493:AG493"/>
    <mergeCell ref="AH494:AJ494"/>
    <mergeCell ref="AK494:AN494"/>
    <mergeCell ref="AO494:AV494"/>
    <mergeCell ref="AW494:AY494"/>
    <mergeCell ref="AZ494:BO494"/>
    <mergeCell ref="B494:C494"/>
    <mergeCell ref="D494:H494"/>
    <mergeCell ref="I494:P494"/>
    <mergeCell ref="Q494:X494"/>
    <mergeCell ref="Y494:Z494"/>
    <mergeCell ref="AA494:AD494"/>
    <mergeCell ref="AE494:AG494"/>
    <mergeCell ref="AH491:AJ491"/>
    <mergeCell ref="AK491:AN491"/>
    <mergeCell ref="AO491:AV491"/>
    <mergeCell ref="AW491:AY491"/>
    <mergeCell ref="AZ491:BO491"/>
    <mergeCell ref="B491:C491"/>
    <mergeCell ref="D491:H491"/>
    <mergeCell ref="I491:P491"/>
    <mergeCell ref="Q491:X491"/>
    <mergeCell ref="Y491:Z491"/>
    <mergeCell ref="AA491:AD491"/>
    <mergeCell ref="AE491:AG491"/>
    <mergeCell ref="AH492:AJ492"/>
    <mergeCell ref="AK492:AN492"/>
    <mergeCell ref="AO492:AV492"/>
    <mergeCell ref="AW492:AY492"/>
    <mergeCell ref="AZ492:BO492"/>
    <mergeCell ref="B492:C492"/>
    <mergeCell ref="D492:H492"/>
    <mergeCell ref="I492:P492"/>
    <mergeCell ref="Q492:X492"/>
    <mergeCell ref="Y492:Z492"/>
    <mergeCell ref="AA492:AD492"/>
    <mergeCell ref="AE492:AG492"/>
    <mergeCell ref="AH489:AJ489"/>
    <mergeCell ref="AK489:AN489"/>
    <mergeCell ref="AO489:AV489"/>
    <mergeCell ref="AW489:AY489"/>
    <mergeCell ref="AZ489:BO489"/>
    <mergeCell ref="B489:C489"/>
    <mergeCell ref="D489:H489"/>
    <mergeCell ref="I489:P489"/>
    <mergeCell ref="Q489:X489"/>
    <mergeCell ref="Y489:Z489"/>
    <mergeCell ref="AA489:AD489"/>
    <mergeCell ref="AE489:AG489"/>
    <mergeCell ref="AH490:AJ490"/>
    <mergeCell ref="AK490:AN490"/>
    <mergeCell ref="AO490:AV490"/>
    <mergeCell ref="AW490:AY490"/>
    <mergeCell ref="AZ490:BO490"/>
    <mergeCell ref="B490:C490"/>
    <mergeCell ref="D490:H490"/>
    <mergeCell ref="I490:P490"/>
    <mergeCell ref="Q490:X490"/>
    <mergeCell ref="Y490:Z490"/>
    <mergeCell ref="AA490:AD490"/>
    <mergeCell ref="AE490:AG490"/>
    <mergeCell ref="AH487:AJ487"/>
    <mergeCell ref="AK487:AN487"/>
    <mergeCell ref="AO487:AV487"/>
    <mergeCell ref="AW487:AY487"/>
    <mergeCell ref="AZ487:BO487"/>
    <mergeCell ref="B487:C487"/>
    <mergeCell ref="D487:H487"/>
    <mergeCell ref="I487:P487"/>
    <mergeCell ref="Q487:X487"/>
    <mergeCell ref="Y487:Z487"/>
    <mergeCell ref="AA487:AD487"/>
    <mergeCell ref="AE487:AG487"/>
    <mergeCell ref="AH488:AJ488"/>
    <mergeCell ref="AK488:AN488"/>
    <mergeCell ref="AO488:AV488"/>
    <mergeCell ref="AW488:AY488"/>
    <mergeCell ref="AZ488:BO488"/>
    <mergeCell ref="B488:C488"/>
    <mergeCell ref="D488:H488"/>
    <mergeCell ref="I488:P488"/>
    <mergeCell ref="Q488:X488"/>
    <mergeCell ref="Y488:Z488"/>
    <mergeCell ref="AA488:AD488"/>
    <mergeCell ref="AE488:AG488"/>
    <mergeCell ref="AH485:AJ485"/>
    <mergeCell ref="AK485:AN485"/>
    <mergeCell ref="AO485:AV485"/>
    <mergeCell ref="AW485:AY485"/>
    <mergeCell ref="AZ485:BO485"/>
    <mergeCell ref="B485:C485"/>
    <mergeCell ref="D485:H485"/>
    <mergeCell ref="I485:P485"/>
    <mergeCell ref="Q485:X485"/>
    <mergeCell ref="Y485:Z485"/>
    <mergeCell ref="AA485:AD485"/>
    <mergeCell ref="AE485:AG485"/>
    <mergeCell ref="AH486:AJ486"/>
    <mergeCell ref="AK486:AN486"/>
    <mergeCell ref="AO486:AV486"/>
    <mergeCell ref="AW486:AY486"/>
    <mergeCell ref="AZ486:BO486"/>
    <mergeCell ref="B486:C486"/>
    <mergeCell ref="D486:H486"/>
    <mergeCell ref="I486:P486"/>
    <mergeCell ref="Q486:X486"/>
    <mergeCell ref="Y486:Z486"/>
    <mergeCell ref="AA486:AD486"/>
    <mergeCell ref="AE486:AG486"/>
    <mergeCell ref="AH483:AJ483"/>
    <mergeCell ref="AK483:AN483"/>
    <mergeCell ref="AO483:AV483"/>
    <mergeCell ref="AW483:AY483"/>
    <mergeCell ref="AZ483:BO483"/>
    <mergeCell ref="B483:C483"/>
    <mergeCell ref="D483:H483"/>
    <mergeCell ref="I483:P483"/>
    <mergeCell ref="Q483:X483"/>
    <mergeCell ref="Y483:Z483"/>
    <mergeCell ref="AA483:AD483"/>
    <mergeCell ref="AE483:AG483"/>
    <mergeCell ref="AH484:AJ484"/>
    <mergeCell ref="AK484:AN484"/>
    <mergeCell ref="AO484:AV484"/>
    <mergeCell ref="AW484:AY484"/>
    <mergeCell ref="AZ484:BO484"/>
    <mergeCell ref="B484:C484"/>
    <mergeCell ref="D484:H484"/>
    <mergeCell ref="I484:P484"/>
    <mergeCell ref="Q484:X484"/>
    <mergeCell ref="Y484:Z484"/>
    <mergeCell ref="AA484:AD484"/>
    <mergeCell ref="AE484:AG484"/>
    <mergeCell ref="AH481:AJ481"/>
    <mergeCell ref="AK481:AN481"/>
    <mergeCell ref="AO481:AV481"/>
    <mergeCell ref="AW481:AY481"/>
    <mergeCell ref="AZ481:BO481"/>
    <mergeCell ref="B481:C481"/>
    <mergeCell ref="D481:H481"/>
    <mergeCell ref="I481:P481"/>
    <mergeCell ref="Q481:X481"/>
    <mergeCell ref="Y481:Z481"/>
    <mergeCell ref="AA481:AD481"/>
    <mergeCell ref="AE481:AG481"/>
    <mergeCell ref="AH482:AJ482"/>
    <mergeCell ref="AK482:AN482"/>
    <mergeCell ref="AO482:AV482"/>
    <mergeCell ref="AW482:AY482"/>
    <mergeCell ref="AZ482:BO482"/>
    <mergeCell ref="B482:C482"/>
    <mergeCell ref="D482:H482"/>
    <mergeCell ref="I482:P482"/>
    <mergeCell ref="Q482:X482"/>
    <mergeCell ref="Y482:Z482"/>
    <mergeCell ref="AA482:AD482"/>
    <mergeCell ref="AE482:AG482"/>
    <mergeCell ref="AH479:AJ479"/>
    <mergeCell ref="AK479:AN479"/>
    <mergeCell ref="AO479:AV479"/>
    <mergeCell ref="AW479:AY479"/>
    <mergeCell ref="AZ479:BO479"/>
    <mergeCell ref="B479:C479"/>
    <mergeCell ref="D479:H479"/>
    <mergeCell ref="I479:P479"/>
    <mergeCell ref="Q479:X479"/>
    <mergeCell ref="Y479:Z479"/>
    <mergeCell ref="AA479:AD479"/>
    <mergeCell ref="AE479:AG479"/>
    <mergeCell ref="AH480:AJ480"/>
    <mergeCell ref="AK480:AN480"/>
    <mergeCell ref="AO480:AV480"/>
    <mergeCell ref="AW480:AY480"/>
    <mergeCell ref="AZ480:BO480"/>
    <mergeCell ref="B480:C480"/>
    <mergeCell ref="D480:H480"/>
    <mergeCell ref="I480:P480"/>
    <mergeCell ref="Q480:X480"/>
    <mergeCell ref="Y480:Z480"/>
    <mergeCell ref="AA480:AD480"/>
    <mergeCell ref="AE480:AG480"/>
    <mergeCell ref="AH477:AJ477"/>
    <mergeCell ref="AK477:AN477"/>
    <mergeCell ref="AO477:AV477"/>
    <mergeCell ref="AW477:AY477"/>
    <mergeCell ref="AZ477:BO477"/>
    <mergeCell ref="B477:C477"/>
    <mergeCell ref="D477:H477"/>
    <mergeCell ref="I477:P477"/>
    <mergeCell ref="Q477:X477"/>
    <mergeCell ref="Y477:Z477"/>
    <mergeCell ref="AA477:AD477"/>
    <mergeCell ref="AE477:AG477"/>
    <mergeCell ref="AH478:AJ478"/>
    <mergeCell ref="AK478:AN478"/>
    <mergeCell ref="AO478:AV478"/>
    <mergeCell ref="AW478:AY478"/>
    <mergeCell ref="AZ478:BO478"/>
    <mergeCell ref="B478:C478"/>
    <mergeCell ref="D478:H478"/>
    <mergeCell ref="I478:P478"/>
    <mergeCell ref="Q478:X478"/>
    <mergeCell ref="Y478:Z478"/>
    <mergeCell ref="AA478:AD478"/>
    <mergeCell ref="AE478:AG478"/>
    <mergeCell ref="AH475:AJ475"/>
    <mergeCell ref="AK475:AN475"/>
    <mergeCell ref="AO475:AV475"/>
    <mergeCell ref="AW475:AY475"/>
    <mergeCell ref="AZ475:BO475"/>
    <mergeCell ref="B475:C475"/>
    <mergeCell ref="D475:H475"/>
    <mergeCell ref="I475:P475"/>
    <mergeCell ref="Q475:X475"/>
    <mergeCell ref="Y475:Z475"/>
    <mergeCell ref="AA475:AD475"/>
    <mergeCell ref="AE475:AG475"/>
    <mergeCell ref="AH476:AJ476"/>
    <mergeCell ref="AK476:AN476"/>
    <mergeCell ref="AO476:AV476"/>
    <mergeCell ref="AW476:AY476"/>
    <mergeCell ref="AZ476:BO476"/>
    <mergeCell ref="B476:C476"/>
    <mergeCell ref="D476:H476"/>
    <mergeCell ref="I476:P476"/>
    <mergeCell ref="Q476:X476"/>
    <mergeCell ref="Y476:Z476"/>
    <mergeCell ref="AA476:AD476"/>
    <mergeCell ref="AE476:AG476"/>
    <mergeCell ref="AH473:AJ473"/>
    <mergeCell ref="AK473:AN473"/>
    <mergeCell ref="AO473:AV473"/>
    <mergeCell ref="AW473:AY473"/>
    <mergeCell ref="AZ473:BO473"/>
    <mergeCell ref="B473:C473"/>
    <mergeCell ref="D473:H473"/>
    <mergeCell ref="I473:P473"/>
    <mergeCell ref="Q473:X473"/>
    <mergeCell ref="Y473:Z473"/>
    <mergeCell ref="AA473:AD473"/>
    <mergeCell ref="AE473:AG473"/>
    <mergeCell ref="AH474:AJ474"/>
    <mergeCell ref="AK474:AN474"/>
    <mergeCell ref="AO474:AV474"/>
    <mergeCell ref="AW474:AY474"/>
    <mergeCell ref="AZ474:BO474"/>
    <mergeCell ref="B474:C474"/>
    <mergeCell ref="D474:H474"/>
    <mergeCell ref="I474:P474"/>
    <mergeCell ref="Q474:X474"/>
    <mergeCell ref="Y474:Z474"/>
    <mergeCell ref="AA474:AD474"/>
    <mergeCell ref="AE474:AG474"/>
    <mergeCell ref="AH471:AJ471"/>
    <mergeCell ref="AK471:AN471"/>
    <mergeCell ref="AO471:AV471"/>
    <mergeCell ref="AW471:AY471"/>
    <mergeCell ref="AZ471:BO471"/>
    <mergeCell ref="B471:C471"/>
    <mergeCell ref="D471:H471"/>
    <mergeCell ref="I471:P471"/>
    <mergeCell ref="Q471:X471"/>
    <mergeCell ref="Y471:Z471"/>
    <mergeCell ref="AA471:AD471"/>
    <mergeCell ref="AE471:AG471"/>
    <mergeCell ref="AH472:AJ472"/>
    <mergeCell ref="AK472:AN472"/>
    <mergeCell ref="AO472:AV472"/>
    <mergeCell ref="AW472:AY472"/>
    <mergeCell ref="AZ472:BO472"/>
    <mergeCell ref="B472:C472"/>
    <mergeCell ref="D472:H472"/>
    <mergeCell ref="I472:P472"/>
    <mergeCell ref="Q472:X472"/>
    <mergeCell ref="Y472:Z472"/>
    <mergeCell ref="AA472:AD472"/>
    <mergeCell ref="AE472:AG472"/>
    <mergeCell ref="AH469:AJ469"/>
    <mergeCell ref="AK469:AN469"/>
    <mergeCell ref="AO469:AV469"/>
    <mergeCell ref="AW469:AY469"/>
    <mergeCell ref="AZ469:BO469"/>
    <mergeCell ref="B469:C469"/>
    <mergeCell ref="D469:H469"/>
    <mergeCell ref="I469:P469"/>
    <mergeCell ref="Q469:X469"/>
    <mergeCell ref="Y469:Z469"/>
    <mergeCell ref="AA469:AD469"/>
    <mergeCell ref="AE469:AG469"/>
    <mergeCell ref="AH470:AJ470"/>
    <mergeCell ref="AK470:AN470"/>
    <mergeCell ref="AO470:AV470"/>
    <mergeCell ref="AW470:AY470"/>
    <mergeCell ref="AZ470:BO470"/>
    <mergeCell ref="B470:C470"/>
    <mergeCell ref="D470:H470"/>
    <mergeCell ref="I470:P470"/>
    <mergeCell ref="Q470:X470"/>
    <mergeCell ref="Y470:Z470"/>
    <mergeCell ref="AA470:AD470"/>
    <mergeCell ref="AE470:AG470"/>
    <mergeCell ref="AH467:AJ467"/>
    <mergeCell ref="AK467:AN467"/>
    <mergeCell ref="AO467:AV467"/>
    <mergeCell ref="AW467:AY467"/>
    <mergeCell ref="AZ467:BO467"/>
    <mergeCell ref="B467:C467"/>
    <mergeCell ref="D467:H467"/>
    <mergeCell ref="I467:P467"/>
    <mergeCell ref="Q467:X467"/>
    <mergeCell ref="Y467:Z467"/>
    <mergeCell ref="AA467:AD467"/>
    <mergeCell ref="AE467:AG467"/>
    <mergeCell ref="AH468:AJ468"/>
    <mergeCell ref="AK468:AN468"/>
    <mergeCell ref="AO468:AV468"/>
    <mergeCell ref="AW468:AY468"/>
    <mergeCell ref="AZ468:BO468"/>
    <mergeCell ref="B468:C468"/>
    <mergeCell ref="D468:H468"/>
    <mergeCell ref="I468:P468"/>
    <mergeCell ref="Q468:X468"/>
    <mergeCell ref="Y468:Z468"/>
    <mergeCell ref="AA468:AD468"/>
    <mergeCell ref="AE468:AG468"/>
    <mergeCell ref="AH465:AJ465"/>
    <mergeCell ref="AK465:AN465"/>
    <mergeCell ref="AO465:AV465"/>
    <mergeCell ref="AW465:AY465"/>
    <mergeCell ref="AZ465:BO465"/>
    <mergeCell ref="B465:C465"/>
    <mergeCell ref="D465:H465"/>
    <mergeCell ref="I465:P465"/>
    <mergeCell ref="Q465:X465"/>
    <mergeCell ref="Y465:Z465"/>
    <mergeCell ref="AA465:AD465"/>
    <mergeCell ref="AE465:AG465"/>
    <mergeCell ref="AH466:AJ466"/>
    <mergeCell ref="AK466:AN466"/>
    <mergeCell ref="AO466:AV466"/>
    <mergeCell ref="AW466:AY466"/>
    <mergeCell ref="AZ466:BO466"/>
    <mergeCell ref="B466:C466"/>
    <mergeCell ref="D466:H466"/>
    <mergeCell ref="I466:P466"/>
    <mergeCell ref="Q466:X466"/>
    <mergeCell ref="Y466:Z466"/>
    <mergeCell ref="AA466:AD466"/>
    <mergeCell ref="AE466:AG466"/>
    <mergeCell ref="AH463:AJ463"/>
    <mergeCell ref="AK463:AN463"/>
    <mergeCell ref="AO463:AV463"/>
    <mergeCell ref="AW463:AY463"/>
    <mergeCell ref="AZ463:BO463"/>
    <mergeCell ref="B463:C463"/>
    <mergeCell ref="D463:H463"/>
    <mergeCell ref="I463:P463"/>
    <mergeCell ref="Q463:X463"/>
    <mergeCell ref="Y463:Z463"/>
    <mergeCell ref="AA463:AD463"/>
    <mergeCell ref="AE463:AG463"/>
    <mergeCell ref="AH464:AJ464"/>
    <mergeCell ref="AK464:AN464"/>
    <mergeCell ref="AO464:AV464"/>
    <mergeCell ref="AW464:AY464"/>
    <mergeCell ref="AZ464:BO464"/>
    <mergeCell ref="B464:C464"/>
    <mergeCell ref="D464:H464"/>
    <mergeCell ref="I464:P464"/>
    <mergeCell ref="Q464:X464"/>
    <mergeCell ref="Y464:Z464"/>
    <mergeCell ref="AA464:AD464"/>
    <mergeCell ref="AE464:AG464"/>
    <mergeCell ref="AH461:AJ461"/>
    <mergeCell ref="AK461:AN461"/>
    <mergeCell ref="AO461:AV461"/>
    <mergeCell ref="AW461:AY461"/>
    <mergeCell ref="AZ461:BO461"/>
    <mergeCell ref="B461:C461"/>
    <mergeCell ref="D461:H461"/>
    <mergeCell ref="I461:P461"/>
    <mergeCell ref="Q461:X461"/>
    <mergeCell ref="Y461:Z461"/>
    <mergeCell ref="AA461:AD461"/>
    <mergeCell ref="AE461:AG461"/>
    <mergeCell ref="AH462:AJ462"/>
    <mergeCell ref="AK462:AN462"/>
    <mergeCell ref="AO462:AV462"/>
    <mergeCell ref="AW462:AY462"/>
    <mergeCell ref="AZ462:BO462"/>
    <mergeCell ref="B462:C462"/>
    <mergeCell ref="D462:H462"/>
    <mergeCell ref="I462:P462"/>
    <mergeCell ref="Q462:X462"/>
    <mergeCell ref="Y462:Z462"/>
    <mergeCell ref="AA462:AD462"/>
    <mergeCell ref="AE462:AG462"/>
    <mergeCell ref="AH459:AJ459"/>
    <mergeCell ref="AK459:AN459"/>
    <mergeCell ref="AO459:AV459"/>
    <mergeCell ref="AW459:AY459"/>
    <mergeCell ref="AZ459:BO459"/>
    <mergeCell ref="B459:C459"/>
    <mergeCell ref="D459:H459"/>
    <mergeCell ref="I459:P459"/>
    <mergeCell ref="Q459:X459"/>
    <mergeCell ref="Y459:Z459"/>
    <mergeCell ref="AA459:AD459"/>
    <mergeCell ref="AE459:AG459"/>
    <mergeCell ref="AH460:AJ460"/>
    <mergeCell ref="AK460:AN460"/>
    <mergeCell ref="AO460:AV460"/>
    <mergeCell ref="AW460:AY460"/>
    <mergeCell ref="AZ460:BO460"/>
    <mergeCell ref="B460:C460"/>
    <mergeCell ref="D460:H460"/>
    <mergeCell ref="I460:P460"/>
    <mergeCell ref="Q460:X460"/>
    <mergeCell ref="Y460:Z460"/>
    <mergeCell ref="AA460:AD460"/>
    <mergeCell ref="AE460:AG460"/>
    <mergeCell ref="AH457:AJ457"/>
    <mergeCell ref="AK457:AN457"/>
    <mergeCell ref="AO457:AV457"/>
    <mergeCell ref="AW457:AY457"/>
    <mergeCell ref="AZ457:BO457"/>
    <mergeCell ref="B457:C457"/>
    <mergeCell ref="D457:H457"/>
    <mergeCell ref="I457:P457"/>
    <mergeCell ref="Q457:X457"/>
    <mergeCell ref="Y457:Z457"/>
    <mergeCell ref="AA457:AD457"/>
    <mergeCell ref="AE457:AG457"/>
    <mergeCell ref="AH458:AJ458"/>
    <mergeCell ref="AK458:AN458"/>
    <mergeCell ref="AO458:AV458"/>
    <mergeCell ref="AW458:AY458"/>
    <mergeCell ref="AZ458:BO458"/>
    <mergeCell ref="B458:C458"/>
    <mergeCell ref="D458:H458"/>
    <mergeCell ref="I458:P458"/>
    <mergeCell ref="Q458:X458"/>
    <mergeCell ref="Y458:Z458"/>
    <mergeCell ref="AA458:AD458"/>
    <mergeCell ref="AE458:AG458"/>
    <mergeCell ref="Q454:X454"/>
    <mergeCell ref="Y454:Z454"/>
    <mergeCell ref="AA454:AD454"/>
    <mergeCell ref="AE454:AG454"/>
    <mergeCell ref="AH455:AJ455"/>
    <mergeCell ref="AK455:AN455"/>
    <mergeCell ref="AO455:AV455"/>
    <mergeCell ref="AW455:AY455"/>
    <mergeCell ref="AZ455:BO455"/>
    <mergeCell ref="B455:C455"/>
    <mergeCell ref="D455:H455"/>
    <mergeCell ref="I455:P455"/>
    <mergeCell ref="Q455:X455"/>
    <mergeCell ref="Y455:Z455"/>
    <mergeCell ref="AA455:AD455"/>
    <mergeCell ref="AE455:AG455"/>
    <mergeCell ref="AH456:AJ456"/>
    <mergeCell ref="AK456:AN456"/>
    <mergeCell ref="AO456:AV456"/>
    <mergeCell ref="AW456:AY456"/>
    <mergeCell ref="AZ456:BO456"/>
    <mergeCell ref="B456:C456"/>
    <mergeCell ref="D456:H456"/>
    <mergeCell ref="I456:P456"/>
    <mergeCell ref="Q456:X456"/>
    <mergeCell ref="Y456:Z456"/>
    <mergeCell ref="AA456:AD456"/>
    <mergeCell ref="AE456:AG456"/>
    <mergeCell ref="AH508:AJ508"/>
    <mergeCell ref="AK508:AN508"/>
    <mergeCell ref="AO508:AV508"/>
    <mergeCell ref="AW508:AY508"/>
    <mergeCell ref="AZ508:BO508"/>
    <mergeCell ref="B508:C508"/>
    <mergeCell ref="D508:H508"/>
    <mergeCell ref="I508:P508"/>
    <mergeCell ref="Q508:X508"/>
    <mergeCell ref="Y508:Z508"/>
    <mergeCell ref="AA508:AD508"/>
    <mergeCell ref="AE508:AG508"/>
    <mergeCell ref="AH453:AJ453"/>
    <mergeCell ref="AK453:AN453"/>
    <mergeCell ref="AO453:AV453"/>
    <mergeCell ref="AW453:AY453"/>
    <mergeCell ref="AZ453:BO453"/>
    <mergeCell ref="B453:C453"/>
    <mergeCell ref="D453:H453"/>
    <mergeCell ref="I453:P453"/>
    <mergeCell ref="Q453:X453"/>
    <mergeCell ref="Y453:Z453"/>
    <mergeCell ref="AA453:AD453"/>
    <mergeCell ref="AE453:AG453"/>
    <mergeCell ref="AH454:AJ454"/>
    <mergeCell ref="AK454:AN454"/>
    <mergeCell ref="AO454:AV454"/>
    <mergeCell ref="AW454:AY454"/>
    <mergeCell ref="AZ454:BO454"/>
    <mergeCell ref="B454:C454"/>
    <mergeCell ref="D454:H454"/>
    <mergeCell ref="I454:P454"/>
    <mergeCell ref="AH506:AJ506"/>
    <mergeCell ref="AK506:AN506"/>
    <mergeCell ref="AO506:AV506"/>
    <mergeCell ref="AW506:AY506"/>
    <mergeCell ref="AZ506:BO506"/>
    <mergeCell ref="B506:C506"/>
    <mergeCell ref="D506:H506"/>
    <mergeCell ref="I506:P506"/>
    <mergeCell ref="Q506:X506"/>
    <mergeCell ref="Y506:Z506"/>
    <mergeCell ref="AA506:AD506"/>
    <mergeCell ref="AE506:AG506"/>
    <mergeCell ref="AH507:AJ507"/>
    <mergeCell ref="AK507:AN507"/>
    <mergeCell ref="AO507:AV507"/>
    <mergeCell ref="AW507:AY507"/>
    <mergeCell ref="AZ507:BO507"/>
    <mergeCell ref="B507:C507"/>
    <mergeCell ref="D507:H507"/>
    <mergeCell ref="I507:P507"/>
    <mergeCell ref="Q507:X507"/>
    <mergeCell ref="Y507:Z507"/>
    <mergeCell ref="AA507:AD507"/>
    <mergeCell ref="AE507:AG507"/>
    <mergeCell ref="D504:H504"/>
    <mergeCell ref="I504:P504"/>
    <mergeCell ref="Q504:X504"/>
    <mergeCell ref="Y504:Z504"/>
    <mergeCell ref="AA504:AD504"/>
    <mergeCell ref="AE504:AG504"/>
    <mergeCell ref="AH505:AJ505"/>
    <mergeCell ref="AK505:AN505"/>
    <mergeCell ref="AO505:AV505"/>
    <mergeCell ref="AW505:AY505"/>
    <mergeCell ref="AZ505:BO505"/>
    <mergeCell ref="B505:C505"/>
    <mergeCell ref="D505:H505"/>
    <mergeCell ref="I505:P505"/>
    <mergeCell ref="Q505:X505"/>
    <mergeCell ref="Y505:Z505"/>
    <mergeCell ref="AA505:AD505"/>
    <mergeCell ref="AE505:AG505"/>
    <mergeCell ref="AH511:AJ511"/>
    <mergeCell ref="AK511:AN511"/>
    <mergeCell ref="AO511:AV511"/>
    <mergeCell ref="AW511:AY511"/>
    <mergeCell ref="AZ511:BO511"/>
    <mergeCell ref="B511:C511"/>
    <mergeCell ref="D511:H511"/>
    <mergeCell ref="I511:P511"/>
    <mergeCell ref="Q511:X511"/>
    <mergeCell ref="Y511:Z511"/>
    <mergeCell ref="AA511:AD511"/>
    <mergeCell ref="AE511:AG511"/>
    <mergeCell ref="AH502:AJ502"/>
    <mergeCell ref="AK502:AN502"/>
    <mergeCell ref="AO502:AV502"/>
    <mergeCell ref="AW502:AY502"/>
    <mergeCell ref="AZ502:BO502"/>
    <mergeCell ref="B502:C502"/>
    <mergeCell ref="D502:H502"/>
    <mergeCell ref="I502:P502"/>
    <mergeCell ref="Q502:X502"/>
    <mergeCell ref="Y502:Z502"/>
    <mergeCell ref="AA502:AD502"/>
    <mergeCell ref="AE502:AG502"/>
    <mergeCell ref="AH503:AJ503"/>
    <mergeCell ref="AK503:AN503"/>
    <mergeCell ref="AO503:AV503"/>
    <mergeCell ref="AW503:AY503"/>
    <mergeCell ref="AZ503:BO503"/>
    <mergeCell ref="B503:C503"/>
    <mergeCell ref="D503:H503"/>
    <mergeCell ref="I503:P503"/>
    <mergeCell ref="A5:M5"/>
    <mergeCell ref="N5:Y5"/>
    <mergeCell ref="AA5:AE5"/>
    <mergeCell ref="AF5:AQ5"/>
    <mergeCell ref="A6:M6"/>
    <mergeCell ref="N6:Y6"/>
    <mergeCell ref="A7:M8"/>
    <mergeCell ref="N7:Y8"/>
    <mergeCell ref="AA7:AE7"/>
    <mergeCell ref="AA8:AE8"/>
    <mergeCell ref="N9:U9"/>
    <mergeCell ref="V9:Y9"/>
    <mergeCell ref="AA9:AE9"/>
    <mergeCell ref="AH11:AJ11"/>
    <mergeCell ref="AK11:AN11"/>
    <mergeCell ref="AO11:AV11"/>
    <mergeCell ref="AW11:AY11"/>
    <mergeCell ref="AH510:AJ510"/>
    <mergeCell ref="AK510:AN510"/>
    <mergeCell ref="AO510:AV510"/>
    <mergeCell ref="AW510:AY510"/>
    <mergeCell ref="AZ510:BO510"/>
    <mergeCell ref="B510:C510"/>
    <mergeCell ref="D510:H510"/>
    <mergeCell ref="I510:P510"/>
    <mergeCell ref="Q510:X510"/>
    <mergeCell ref="Y510:Z510"/>
    <mergeCell ref="AA510:AD510"/>
    <mergeCell ref="AE510:AG510"/>
    <mergeCell ref="B1:C1"/>
    <mergeCell ref="D1:H1"/>
    <mergeCell ref="I1:P1"/>
    <mergeCell ref="Q1:X1"/>
    <mergeCell ref="Y1:Z1"/>
    <mergeCell ref="AA1:AD1"/>
    <mergeCell ref="AE1:AG1"/>
    <mergeCell ref="AH1:AJ1"/>
    <mergeCell ref="AK1:AN1"/>
    <mergeCell ref="AO1:AV1"/>
    <mergeCell ref="AW1:AY1"/>
    <mergeCell ref="AZ1:BO1"/>
    <mergeCell ref="A2:BO2"/>
    <mergeCell ref="A3:BO3"/>
    <mergeCell ref="AA6:AE6"/>
    <mergeCell ref="AF6:AQ6"/>
    <mergeCell ref="AF7:AQ7"/>
    <mergeCell ref="AF8:AQ8"/>
    <mergeCell ref="AF9:AQ9"/>
    <mergeCell ref="A4:AQ4"/>
    <mergeCell ref="AA11:AD11"/>
    <mergeCell ref="AE11:AG11"/>
    <mergeCell ref="A9:M9"/>
    <mergeCell ref="A10:AQ10"/>
    <mergeCell ref="B11:C11"/>
    <mergeCell ref="D11:H11"/>
    <mergeCell ref="I11:P11"/>
    <mergeCell ref="Q11:X11"/>
    <mergeCell ref="Y11:Z11"/>
    <mergeCell ref="AH509:AJ509"/>
    <mergeCell ref="AK509:AN509"/>
    <mergeCell ref="AO509:AV509"/>
    <mergeCell ref="AW509:AY509"/>
    <mergeCell ref="AZ509:BO509"/>
    <mergeCell ref="B509:C509"/>
    <mergeCell ref="D509:H509"/>
    <mergeCell ref="I509:P509"/>
    <mergeCell ref="Q509:X509"/>
    <mergeCell ref="Y509:Z509"/>
    <mergeCell ref="AA509:AD509"/>
    <mergeCell ref="AE509:AG509"/>
    <mergeCell ref="AZ11:BO11"/>
    <mergeCell ref="Q503:X503"/>
    <mergeCell ref="Y503:Z503"/>
    <mergeCell ref="AA503:AD503"/>
    <mergeCell ref="AE503:AG503"/>
    <mergeCell ref="AH504:AJ504"/>
    <mergeCell ref="AK504:AN504"/>
    <mergeCell ref="AO504:AV504"/>
    <mergeCell ref="AW504:AY504"/>
    <mergeCell ref="AZ504:BO504"/>
    <mergeCell ref="B504:C504"/>
    <mergeCell ref="AH451:AJ451"/>
    <mergeCell ref="AK451:AN451"/>
    <mergeCell ref="AO451:AV451"/>
    <mergeCell ref="AW451:AY451"/>
    <mergeCell ref="AZ451:BO451"/>
    <mergeCell ref="B451:C451"/>
    <mergeCell ref="D451:H451"/>
    <mergeCell ref="I451:P451"/>
    <mergeCell ref="Q451:X451"/>
    <mergeCell ref="Y451:Z451"/>
    <mergeCell ref="AA451:AD451"/>
    <mergeCell ref="AE451:AG451"/>
    <mergeCell ref="AH452:AJ452"/>
    <mergeCell ref="AK452:AN452"/>
    <mergeCell ref="AO452:AV452"/>
    <mergeCell ref="AW452:AY452"/>
    <mergeCell ref="AZ452:BO452"/>
    <mergeCell ref="B452:C452"/>
    <mergeCell ref="D452:H452"/>
    <mergeCell ref="I452:P452"/>
    <mergeCell ref="Q452:X452"/>
    <mergeCell ref="Y452:Z452"/>
    <mergeCell ref="AA452:AD452"/>
    <mergeCell ref="AE452:AG452"/>
    <mergeCell ref="AH449:AJ449"/>
    <mergeCell ref="AK449:AN449"/>
    <mergeCell ref="AO449:AV449"/>
    <mergeCell ref="AW449:AY449"/>
    <mergeCell ref="AZ449:BO449"/>
    <mergeCell ref="B449:C449"/>
    <mergeCell ref="D449:H449"/>
    <mergeCell ref="I449:P449"/>
    <mergeCell ref="Q449:X449"/>
    <mergeCell ref="Y449:Z449"/>
    <mergeCell ref="AA449:AD449"/>
    <mergeCell ref="AE449:AG449"/>
    <mergeCell ref="AH450:AJ450"/>
    <mergeCell ref="AK450:AN450"/>
    <mergeCell ref="AO450:AV450"/>
    <mergeCell ref="AW450:AY450"/>
    <mergeCell ref="AZ450:BO450"/>
    <mergeCell ref="B450:C450"/>
    <mergeCell ref="D450:H450"/>
    <mergeCell ref="I450:P450"/>
    <mergeCell ref="Q450:X450"/>
    <mergeCell ref="Y450:Z450"/>
    <mergeCell ref="AA450:AD450"/>
    <mergeCell ref="AE450:AG450"/>
    <mergeCell ref="AH447:AJ447"/>
    <mergeCell ref="AK447:AN447"/>
    <mergeCell ref="AO447:AV447"/>
    <mergeCell ref="AW447:AY447"/>
    <mergeCell ref="AZ447:BO447"/>
    <mergeCell ref="B447:C447"/>
    <mergeCell ref="D447:H447"/>
    <mergeCell ref="I447:P447"/>
    <mergeCell ref="Q447:X447"/>
    <mergeCell ref="Y447:Z447"/>
    <mergeCell ref="AA447:AD447"/>
    <mergeCell ref="AE447:AG447"/>
    <mergeCell ref="AH448:AJ448"/>
    <mergeCell ref="AK448:AN448"/>
    <mergeCell ref="AO448:AV448"/>
    <mergeCell ref="AW448:AY448"/>
    <mergeCell ref="AZ448:BO448"/>
    <mergeCell ref="B448:C448"/>
    <mergeCell ref="D448:H448"/>
    <mergeCell ref="I448:P448"/>
    <mergeCell ref="Q448:X448"/>
    <mergeCell ref="Y448:Z448"/>
    <mergeCell ref="AA448:AD448"/>
    <mergeCell ref="AE448:AG448"/>
    <mergeCell ref="AH445:AJ445"/>
    <mergeCell ref="AK445:AN445"/>
    <mergeCell ref="AO445:AV445"/>
    <mergeCell ref="AW445:AY445"/>
    <mergeCell ref="AZ445:BO445"/>
    <mergeCell ref="B445:C445"/>
    <mergeCell ref="D445:H445"/>
    <mergeCell ref="I445:P445"/>
    <mergeCell ref="Q445:X445"/>
    <mergeCell ref="Y445:Z445"/>
    <mergeCell ref="AA445:AD445"/>
    <mergeCell ref="AE445:AG445"/>
    <mergeCell ref="AH446:AJ446"/>
    <mergeCell ref="AK446:AN446"/>
    <mergeCell ref="AO446:AV446"/>
    <mergeCell ref="AW446:AY446"/>
    <mergeCell ref="AZ446:BO446"/>
    <mergeCell ref="B446:C446"/>
    <mergeCell ref="D446:H446"/>
    <mergeCell ref="I446:P446"/>
    <mergeCell ref="Q446:X446"/>
    <mergeCell ref="Y446:Z446"/>
    <mergeCell ref="AA446:AD446"/>
    <mergeCell ref="AE446:AG446"/>
    <mergeCell ref="AH443:AJ443"/>
    <mergeCell ref="AK443:AN443"/>
    <mergeCell ref="AO443:AV443"/>
    <mergeCell ref="AW443:AY443"/>
    <mergeCell ref="AZ443:BO443"/>
    <mergeCell ref="B443:C443"/>
    <mergeCell ref="D443:H443"/>
    <mergeCell ref="I443:P443"/>
    <mergeCell ref="Q443:X443"/>
    <mergeCell ref="Y443:Z443"/>
    <mergeCell ref="AA443:AD443"/>
    <mergeCell ref="AE443:AG443"/>
    <mergeCell ref="AH444:AJ444"/>
    <mergeCell ref="AK444:AN444"/>
    <mergeCell ref="AO444:AV444"/>
    <mergeCell ref="AW444:AY444"/>
    <mergeCell ref="AZ444:BO444"/>
    <mergeCell ref="B444:C444"/>
    <mergeCell ref="D444:H444"/>
    <mergeCell ref="I444:P444"/>
    <mergeCell ref="Q444:X444"/>
    <mergeCell ref="Y444:Z444"/>
    <mergeCell ref="AA444:AD444"/>
    <mergeCell ref="AE444:AG444"/>
    <mergeCell ref="AH441:AJ441"/>
    <mergeCell ref="AK441:AN441"/>
    <mergeCell ref="AO441:AV441"/>
    <mergeCell ref="AW441:AY441"/>
    <mergeCell ref="AZ441:BO441"/>
    <mergeCell ref="B441:C441"/>
    <mergeCell ref="D441:H441"/>
    <mergeCell ref="I441:P441"/>
    <mergeCell ref="Q441:X441"/>
    <mergeCell ref="Y441:Z441"/>
    <mergeCell ref="AA441:AD441"/>
    <mergeCell ref="AE441:AG441"/>
    <mergeCell ref="AH442:AJ442"/>
    <mergeCell ref="AK442:AN442"/>
    <mergeCell ref="AO442:AV442"/>
    <mergeCell ref="AW442:AY442"/>
    <mergeCell ref="AZ442:BO442"/>
    <mergeCell ref="B442:C442"/>
    <mergeCell ref="D442:H442"/>
    <mergeCell ref="I442:P442"/>
    <mergeCell ref="Q442:X442"/>
    <mergeCell ref="Y442:Z442"/>
    <mergeCell ref="AA442:AD442"/>
    <mergeCell ref="AE442:AG442"/>
    <mergeCell ref="AH439:AJ439"/>
    <mergeCell ref="AK439:AN439"/>
    <mergeCell ref="AO439:AV439"/>
    <mergeCell ref="AW439:AY439"/>
    <mergeCell ref="AZ439:BO439"/>
    <mergeCell ref="B439:C439"/>
    <mergeCell ref="D439:H439"/>
    <mergeCell ref="I439:P439"/>
    <mergeCell ref="Q439:X439"/>
    <mergeCell ref="Y439:Z439"/>
    <mergeCell ref="AA439:AD439"/>
    <mergeCell ref="AE439:AG439"/>
    <mergeCell ref="AH440:AJ440"/>
    <mergeCell ref="AK440:AN440"/>
    <mergeCell ref="AO440:AV440"/>
    <mergeCell ref="AW440:AY440"/>
    <mergeCell ref="AZ440:BO440"/>
    <mergeCell ref="B440:C440"/>
    <mergeCell ref="D440:H440"/>
    <mergeCell ref="I440:P440"/>
    <mergeCell ref="Q440:X440"/>
    <mergeCell ref="Y440:Z440"/>
    <mergeCell ref="AA440:AD440"/>
    <mergeCell ref="AE440:AG440"/>
    <mergeCell ref="AH437:AJ437"/>
    <mergeCell ref="AK437:AN437"/>
    <mergeCell ref="AO437:AV437"/>
    <mergeCell ref="AW437:AY437"/>
    <mergeCell ref="AZ437:BO437"/>
    <mergeCell ref="B437:C437"/>
    <mergeCell ref="D437:H437"/>
    <mergeCell ref="I437:P437"/>
    <mergeCell ref="Q437:X437"/>
    <mergeCell ref="Y437:Z437"/>
    <mergeCell ref="AA437:AD437"/>
    <mergeCell ref="AE437:AG437"/>
    <mergeCell ref="AH438:AJ438"/>
    <mergeCell ref="AK438:AN438"/>
    <mergeCell ref="AO438:AV438"/>
    <mergeCell ref="AW438:AY438"/>
    <mergeCell ref="AZ438:BO438"/>
    <mergeCell ref="B438:C438"/>
    <mergeCell ref="D438:H438"/>
    <mergeCell ref="I438:P438"/>
    <mergeCell ref="Q438:X438"/>
    <mergeCell ref="Y438:Z438"/>
    <mergeCell ref="AA438:AD438"/>
    <mergeCell ref="AE438:AG438"/>
    <mergeCell ref="AH435:AJ435"/>
    <mergeCell ref="AK435:AN435"/>
    <mergeCell ref="AO435:AV435"/>
    <mergeCell ref="AW435:AY435"/>
    <mergeCell ref="AZ435:BO435"/>
    <mergeCell ref="B435:C435"/>
    <mergeCell ref="D435:H435"/>
    <mergeCell ref="I435:P435"/>
    <mergeCell ref="Q435:X435"/>
    <mergeCell ref="Y435:Z435"/>
    <mergeCell ref="AA435:AD435"/>
    <mergeCell ref="AE435:AG435"/>
    <mergeCell ref="AH436:AJ436"/>
    <mergeCell ref="AK436:AN436"/>
    <mergeCell ref="AO436:AV436"/>
    <mergeCell ref="AW436:AY436"/>
    <mergeCell ref="AZ436:BO436"/>
    <mergeCell ref="B436:C436"/>
    <mergeCell ref="D436:H436"/>
    <mergeCell ref="I436:P436"/>
    <mergeCell ref="Q436:X436"/>
    <mergeCell ref="Y436:Z436"/>
    <mergeCell ref="AA436:AD436"/>
    <mergeCell ref="AE436:AG436"/>
    <mergeCell ref="AH433:AJ433"/>
    <mergeCell ref="AK433:AN433"/>
    <mergeCell ref="AO433:AV433"/>
    <mergeCell ref="AW433:AY433"/>
    <mergeCell ref="AZ433:BO433"/>
    <mergeCell ref="B433:C433"/>
    <mergeCell ref="D433:H433"/>
    <mergeCell ref="I433:P433"/>
    <mergeCell ref="Q433:X433"/>
    <mergeCell ref="Y433:Z433"/>
    <mergeCell ref="AA433:AD433"/>
    <mergeCell ref="AE433:AG433"/>
    <mergeCell ref="AH434:AJ434"/>
    <mergeCell ref="AK434:AN434"/>
    <mergeCell ref="AO434:AV434"/>
    <mergeCell ref="AW434:AY434"/>
    <mergeCell ref="AZ434:BO434"/>
    <mergeCell ref="B434:C434"/>
    <mergeCell ref="D434:H434"/>
    <mergeCell ref="I434:P434"/>
    <mergeCell ref="Q434:X434"/>
    <mergeCell ref="Y434:Z434"/>
    <mergeCell ref="AA434:AD434"/>
    <mergeCell ref="AE434:AG434"/>
    <mergeCell ref="AH431:AJ431"/>
    <mergeCell ref="AK431:AN431"/>
    <mergeCell ref="AO431:AV431"/>
    <mergeCell ref="AW431:AY431"/>
    <mergeCell ref="AZ431:BO431"/>
    <mergeCell ref="B431:C431"/>
    <mergeCell ref="D431:H431"/>
    <mergeCell ref="I431:P431"/>
    <mergeCell ref="Q431:X431"/>
    <mergeCell ref="Y431:Z431"/>
    <mergeCell ref="AA431:AD431"/>
    <mergeCell ref="AE431:AG431"/>
    <mergeCell ref="AH432:AJ432"/>
    <mergeCell ref="AK432:AN432"/>
    <mergeCell ref="AO432:AV432"/>
    <mergeCell ref="AW432:AY432"/>
    <mergeCell ref="AZ432:BO432"/>
    <mergeCell ref="B432:C432"/>
    <mergeCell ref="D432:H432"/>
    <mergeCell ref="I432:P432"/>
    <mergeCell ref="Q432:X432"/>
    <mergeCell ref="Y432:Z432"/>
    <mergeCell ref="AA432:AD432"/>
    <mergeCell ref="AE432:AG432"/>
    <mergeCell ref="AH429:AJ429"/>
    <mergeCell ref="AK429:AN429"/>
    <mergeCell ref="AO429:AV429"/>
    <mergeCell ref="AW429:AY429"/>
    <mergeCell ref="AZ429:BO429"/>
    <mergeCell ref="B429:C429"/>
    <mergeCell ref="D429:H429"/>
    <mergeCell ref="I429:P429"/>
    <mergeCell ref="Q429:X429"/>
    <mergeCell ref="Y429:Z429"/>
    <mergeCell ref="AA429:AD429"/>
    <mergeCell ref="AE429:AG429"/>
    <mergeCell ref="AH430:AJ430"/>
    <mergeCell ref="AK430:AN430"/>
    <mergeCell ref="AO430:AV430"/>
    <mergeCell ref="AW430:AY430"/>
    <mergeCell ref="AZ430:BO430"/>
    <mergeCell ref="B430:C430"/>
    <mergeCell ref="D430:H430"/>
    <mergeCell ref="I430:P430"/>
    <mergeCell ref="Q430:X430"/>
    <mergeCell ref="Y430:Z430"/>
    <mergeCell ref="AA430:AD430"/>
    <mergeCell ref="AE430:AG430"/>
    <mergeCell ref="AH427:AJ427"/>
    <mergeCell ref="AK427:AN427"/>
    <mergeCell ref="AO427:AV427"/>
    <mergeCell ref="AW427:AY427"/>
    <mergeCell ref="AZ427:BO427"/>
    <mergeCell ref="B427:C427"/>
    <mergeCell ref="D427:H427"/>
    <mergeCell ref="I427:P427"/>
    <mergeCell ref="Q427:X427"/>
    <mergeCell ref="Y427:Z427"/>
    <mergeCell ref="AA427:AD427"/>
    <mergeCell ref="AE427:AG427"/>
    <mergeCell ref="AH428:AJ428"/>
    <mergeCell ref="AK428:AN428"/>
    <mergeCell ref="AO428:AV428"/>
    <mergeCell ref="AW428:AY428"/>
    <mergeCell ref="AZ428:BO428"/>
    <mergeCell ref="B428:C428"/>
    <mergeCell ref="D428:H428"/>
    <mergeCell ref="I428:P428"/>
    <mergeCell ref="Q428:X428"/>
    <mergeCell ref="Y428:Z428"/>
    <mergeCell ref="AA428:AD428"/>
    <mergeCell ref="AE428:AG428"/>
    <mergeCell ref="AH425:AJ425"/>
    <mergeCell ref="AK425:AN425"/>
    <mergeCell ref="AO425:AV425"/>
    <mergeCell ref="AW425:AY425"/>
    <mergeCell ref="AZ425:BO425"/>
    <mergeCell ref="B425:C425"/>
    <mergeCell ref="D425:H425"/>
    <mergeCell ref="I425:P425"/>
    <mergeCell ref="Q425:X425"/>
    <mergeCell ref="Y425:Z425"/>
    <mergeCell ref="AA425:AD425"/>
    <mergeCell ref="AE425:AG425"/>
    <mergeCell ref="AH426:AJ426"/>
    <mergeCell ref="AK426:AN426"/>
    <mergeCell ref="AO426:AV426"/>
    <mergeCell ref="AW426:AY426"/>
    <mergeCell ref="AZ426:BO426"/>
    <mergeCell ref="B426:C426"/>
    <mergeCell ref="D426:H426"/>
    <mergeCell ref="I426:P426"/>
    <mergeCell ref="Q426:X426"/>
    <mergeCell ref="Y426:Z426"/>
    <mergeCell ref="AA426:AD426"/>
    <mergeCell ref="AE426:AG426"/>
    <mergeCell ref="AH423:AJ423"/>
    <mergeCell ref="AK423:AN423"/>
    <mergeCell ref="AO423:AV423"/>
    <mergeCell ref="AW423:AY423"/>
    <mergeCell ref="AZ423:BO423"/>
    <mergeCell ref="B423:C423"/>
    <mergeCell ref="D423:H423"/>
    <mergeCell ref="I423:P423"/>
    <mergeCell ref="Q423:X423"/>
    <mergeCell ref="Y423:Z423"/>
    <mergeCell ref="AA423:AD423"/>
    <mergeCell ref="AE423:AG423"/>
    <mergeCell ref="AH424:AJ424"/>
    <mergeCell ref="AK424:AN424"/>
    <mergeCell ref="AO424:AV424"/>
    <mergeCell ref="AW424:AY424"/>
    <mergeCell ref="AZ424:BO424"/>
    <mergeCell ref="B424:C424"/>
    <mergeCell ref="D424:H424"/>
    <mergeCell ref="I424:P424"/>
    <mergeCell ref="Q424:X424"/>
    <mergeCell ref="Y424:Z424"/>
    <mergeCell ref="AA424:AD424"/>
    <mergeCell ref="AE424:AG424"/>
    <mergeCell ref="AH421:AJ421"/>
    <mergeCell ref="AK421:AN421"/>
    <mergeCell ref="AO421:AV421"/>
    <mergeCell ref="AW421:AY421"/>
    <mergeCell ref="AZ421:BO421"/>
    <mergeCell ref="B421:C421"/>
    <mergeCell ref="D421:H421"/>
    <mergeCell ref="I421:P421"/>
    <mergeCell ref="Q421:X421"/>
    <mergeCell ref="Y421:Z421"/>
    <mergeCell ref="AA421:AD421"/>
    <mergeCell ref="AE421:AG421"/>
    <mergeCell ref="AH422:AJ422"/>
    <mergeCell ref="AK422:AN422"/>
    <mergeCell ref="AO422:AV422"/>
    <mergeCell ref="AW422:AY422"/>
    <mergeCell ref="AZ422:BO422"/>
    <mergeCell ref="B422:C422"/>
    <mergeCell ref="D422:H422"/>
    <mergeCell ref="I422:P422"/>
    <mergeCell ref="Q422:X422"/>
    <mergeCell ref="Y422:Z422"/>
    <mergeCell ref="AA422:AD422"/>
    <mergeCell ref="AE422:AG422"/>
    <mergeCell ref="AH419:AJ419"/>
    <mergeCell ref="AK419:AN419"/>
    <mergeCell ref="AO419:AV419"/>
    <mergeCell ref="AW419:AY419"/>
    <mergeCell ref="AZ419:BO419"/>
    <mergeCell ref="B419:C419"/>
    <mergeCell ref="D419:H419"/>
    <mergeCell ref="I419:P419"/>
    <mergeCell ref="Q419:X419"/>
    <mergeCell ref="Y419:Z419"/>
    <mergeCell ref="AA419:AD419"/>
    <mergeCell ref="AE419:AG419"/>
    <mergeCell ref="AH420:AJ420"/>
    <mergeCell ref="AK420:AN420"/>
    <mergeCell ref="AO420:AV420"/>
    <mergeCell ref="AW420:AY420"/>
    <mergeCell ref="AZ420:BO420"/>
    <mergeCell ref="B420:C420"/>
    <mergeCell ref="D420:H420"/>
    <mergeCell ref="I420:P420"/>
    <mergeCell ref="Q420:X420"/>
    <mergeCell ref="Y420:Z420"/>
    <mergeCell ref="AA420:AD420"/>
    <mergeCell ref="AE420:AG420"/>
    <mergeCell ref="AH417:AJ417"/>
    <mergeCell ref="AK417:AN417"/>
    <mergeCell ref="AO417:AV417"/>
    <mergeCell ref="AW417:AY417"/>
    <mergeCell ref="AZ417:BO417"/>
    <mergeCell ref="B417:C417"/>
    <mergeCell ref="D417:H417"/>
    <mergeCell ref="I417:P417"/>
    <mergeCell ref="Q417:X417"/>
    <mergeCell ref="Y417:Z417"/>
    <mergeCell ref="AA417:AD417"/>
    <mergeCell ref="AE417:AG417"/>
    <mergeCell ref="AH418:AJ418"/>
    <mergeCell ref="AK418:AN418"/>
    <mergeCell ref="AO418:AV418"/>
    <mergeCell ref="AW418:AY418"/>
    <mergeCell ref="AZ418:BO418"/>
    <mergeCell ref="B418:C418"/>
    <mergeCell ref="D418:H418"/>
    <mergeCell ref="I418:P418"/>
    <mergeCell ref="Q418:X418"/>
    <mergeCell ref="Y418:Z418"/>
    <mergeCell ref="AA418:AD418"/>
    <mergeCell ref="AE418:AG418"/>
    <mergeCell ref="AH415:AJ415"/>
    <mergeCell ref="AK415:AN415"/>
    <mergeCell ref="AO415:AV415"/>
    <mergeCell ref="AW415:AY415"/>
    <mergeCell ref="AZ415:BO415"/>
    <mergeCell ref="B415:C415"/>
    <mergeCell ref="D415:H415"/>
    <mergeCell ref="I415:P415"/>
    <mergeCell ref="Q415:X415"/>
    <mergeCell ref="Y415:Z415"/>
    <mergeCell ref="AA415:AD415"/>
    <mergeCell ref="AE415:AG415"/>
    <mergeCell ref="AH416:AJ416"/>
    <mergeCell ref="AK416:AN416"/>
    <mergeCell ref="AO416:AV416"/>
    <mergeCell ref="AW416:AY416"/>
    <mergeCell ref="AZ416:BO416"/>
    <mergeCell ref="B416:C416"/>
    <mergeCell ref="D416:H416"/>
    <mergeCell ref="I416:P416"/>
    <mergeCell ref="Q416:X416"/>
    <mergeCell ref="Y416:Z416"/>
    <mergeCell ref="AA416:AD416"/>
    <mergeCell ref="AE416:AG416"/>
    <mergeCell ref="AH413:AJ413"/>
    <mergeCell ref="AK413:AN413"/>
    <mergeCell ref="AO413:AV413"/>
    <mergeCell ref="AW413:AY413"/>
    <mergeCell ref="AZ413:BO413"/>
    <mergeCell ref="B413:C413"/>
    <mergeCell ref="D413:H413"/>
    <mergeCell ref="I413:P413"/>
    <mergeCell ref="Q413:X413"/>
    <mergeCell ref="Y413:Z413"/>
    <mergeCell ref="AA413:AD413"/>
    <mergeCell ref="AE413:AG413"/>
    <mergeCell ref="AH414:AJ414"/>
    <mergeCell ref="AK414:AN414"/>
    <mergeCell ref="AO414:AV414"/>
    <mergeCell ref="AW414:AY414"/>
    <mergeCell ref="AZ414:BO414"/>
    <mergeCell ref="B414:C414"/>
    <mergeCell ref="D414:H414"/>
    <mergeCell ref="I414:P414"/>
    <mergeCell ref="Q414:X414"/>
    <mergeCell ref="Y414:Z414"/>
    <mergeCell ref="AA414:AD414"/>
    <mergeCell ref="AE414:AG414"/>
    <mergeCell ref="AH411:AJ411"/>
    <mergeCell ref="AK411:AN411"/>
    <mergeCell ref="AO411:AV411"/>
    <mergeCell ref="AW411:AY411"/>
    <mergeCell ref="AZ411:BO411"/>
    <mergeCell ref="B411:C411"/>
    <mergeCell ref="D411:H411"/>
    <mergeCell ref="I411:P411"/>
    <mergeCell ref="Q411:X411"/>
    <mergeCell ref="Y411:Z411"/>
    <mergeCell ref="AA411:AD411"/>
    <mergeCell ref="AE411:AG411"/>
    <mergeCell ref="AH412:AJ412"/>
    <mergeCell ref="AK412:AN412"/>
    <mergeCell ref="AO412:AV412"/>
    <mergeCell ref="AW412:AY412"/>
    <mergeCell ref="AZ412:BO412"/>
    <mergeCell ref="B412:C412"/>
    <mergeCell ref="D412:H412"/>
    <mergeCell ref="I412:P412"/>
    <mergeCell ref="Q412:X412"/>
    <mergeCell ref="Y412:Z412"/>
    <mergeCell ref="AA412:AD412"/>
    <mergeCell ref="AE412:AG412"/>
    <mergeCell ref="AH409:AJ409"/>
    <mergeCell ref="AK409:AN409"/>
    <mergeCell ref="AO409:AV409"/>
    <mergeCell ref="AW409:AY409"/>
    <mergeCell ref="AZ409:BO409"/>
    <mergeCell ref="B409:C409"/>
    <mergeCell ref="D409:H409"/>
    <mergeCell ref="I409:P409"/>
    <mergeCell ref="Q409:X409"/>
    <mergeCell ref="Y409:Z409"/>
    <mergeCell ref="AA409:AD409"/>
    <mergeCell ref="AE409:AG409"/>
    <mergeCell ref="AH410:AJ410"/>
    <mergeCell ref="AK410:AN410"/>
    <mergeCell ref="AO410:AV410"/>
    <mergeCell ref="AW410:AY410"/>
    <mergeCell ref="AZ410:BO410"/>
    <mergeCell ref="B410:C410"/>
    <mergeCell ref="D410:H410"/>
    <mergeCell ref="I410:P410"/>
    <mergeCell ref="Q410:X410"/>
    <mergeCell ref="Y410:Z410"/>
    <mergeCell ref="AA410:AD410"/>
    <mergeCell ref="AE410:AG410"/>
    <mergeCell ref="AH407:AJ407"/>
    <mergeCell ref="AK407:AN407"/>
    <mergeCell ref="AO407:AV407"/>
    <mergeCell ref="AW407:AY407"/>
    <mergeCell ref="AZ407:BO407"/>
    <mergeCell ref="B407:C407"/>
    <mergeCell ref="D407:H407"/>
    <mergeCell ref="I407:P407"/>
    <mergeCell ref="Q407:X407"/>
    <mergeCell ref="Y407:Z407"/>
    <mergeCell ref="AA407:AD407"/>
    <mergeCell ref="AE407:AG407"/>
    <mergeCell ref="AH408:AJ408"/>
    <mergeCell ref="AK408:AN408"/>
    <mergeCell ref="AO408:AV408"/>
    <mergeCell ref="AW408:AY408"/>
    <mergeCell ref="AZ408:BO408"/>
    <mergeCell ref="B408:C408"/>
    <mergeCell ref="D408:H408"/>
    <mergeCell ref="I408:P408"/>
    <mergeCell ref="Q408:X408"/>
    <mergeCell ref="Y408:Z408"/>
    <mergeCell ref="AA408:AD408"/>
    <mergeCell ref="AE408:AG408"/>
    <mergeCell ref="AH405:AJ405"/>
    <mergeCell ref="AK405:AN405"/>
    <mergeCell ref="AO405:AV405"/>
    <mergeCell ref="AW405:AY405"/>
    <mergeCell ref="AZ405:BO405"/>
    <mergeCell ref="B405:C405"/>
    <mergeCell ref="D405:H405"/>
    <mergeCell ref="I405:P405"/>
    <mergeCell ref="Q405:X405"/>
    <mergeCell ref="Y405:Z405"/>
    <mergeCell ref="AA405:AD405"/>
    <mergeCell ref="AE405:AG405"/>
    <mergeCell ref="AH406:AJ406"/>
    <mergeCell ref="AK406:AN406"/>
    <mergeCell ref="AO406:AV406"/>
    <mergeCell ref="AW406:AY406"/>
    <mergeCell ref="AZ406:BO406"/>
    <mergeCell ref="B406:C406"/>
    <mergeCell ref="D406:H406"/>
    <mergeCell ref="I406:P406"/>
    <mergeCell ref="Q406:X406"/>
    <mergeCell ref="Y406:Z406"/>
    <mergeCell ref="AA406:AD406"/>
    <mergeCell ref="AE406:AG406"/>
    <mergeCell ref="AH403:AJ403"/>
    <mergeCell ref="AK403:AN403"/>
    <mergeCell ref="AO403:AV403"/>
    <mergeCell ref="AW403:AY403"/>
    <mergeCell ref="AZ403:BO403"/>
    <mergeCell ref="B403:C403"/>
    <mergeCell ref="D403:H403"/>
    <mergeCell ref="I403:P403"/>
    <mergeCell ref="Q403:X403"/>
    <mergeCell ref="Y403:Z403"/>
    <mergeCell ref="AA403:AD403"/>
    <mergeCell ref="AE403:AG403"/>
    <mergeCell ref="AH404:AJ404"/>
    <mergeCell ref="AK404:AN404"/>
    <mergeCell ref="AO404:AV404"/>
    <mergeCell ref="AW404:AY404"/>
    <mergeCell ref="AZ404:BO404"/>
    <mergeCell ref="B404:C404"/>
    <mergeCell ref="D404:H404"/>
    <mergeCell ref="I404:P404"/>
    <mergeCell ref="Q404:X404"/>
    <mergeCell ref="Y404:Z404"/>
    <mergeCell ref="AA404:AD404"/>
    <mergeCell ref="AE404:AG404"/>
    <mergeCell ref="AH401:AJ401"/>
    <mergeCell ref="AK401:AN401"/>
    <mergeCell ref="AO401:AV401"/>
    <mergeCell ref="AW401:AY401"/>
    <mergeCell ref="AZ401:BO401"/>
    <mergeCell ref="B401:C401"/>
    <mergeCell ref="D401:H401"/>
    <mergeCell ref="I401:P401"/>
    <mergeCell ref="Q401:X401"/>
    <mergeCell ref="Y401:Z401"/>
    <mergeCell ref="AA401:AD401"/>
    <mergeCell ref="AE401:AG401"/>
    <mergeCell ref="AH402:AJ402"/>
    <mergeCell ref="AK402:AN402"/>
    <mergeCell ref="AO402:AV402"/>
    <mergeCell ref="AW402:AY402"/>
    <mergeCell ref="AZ402:BO402"/>
    <mergeCell ref="B402:C402"/>
    <mergeCell ref="D402:H402"/>
    <mergeCell ref="I402:P402"/>
    <mergeCell ref="Q402:X402"/>
    <mergeCell ref="Y402:Z402"/>
    <mergeCell ref="AA402:AD402"/>
    <mergeCell ref="AE402:AG402"/>
    <mergeCell ref="AH399:AJ399"/>
    <mergeCell ref="AK399:AN399"/>
    <mergeCell ref="AO399:AV399"/>
    <mergeCell ref="AW399:AY399"/>
    <mergeCell ref="AZ399:BO399"/>
    <mergeCell ref="B399:C399"/>
    <mergeCell ref="D399:H399"/>
    <mergeCell ref="I399:P399"/>
    <mergeCell ref="Q399:X399"/>
    <mergeCell ref="Y399:Z399"/>
    <mergeCell ref="AA399:AD399"/>
    <mergeCell ref="AE399:AG399"/>
    <mergeCell ref="AH400:AJ400"/>
    <mergeCell ref="AK400:AN400"/>
    <mergeCell ref="AO400:AV400"/>
    <mergeCell ref="AW400:AY400"/>
    <mergeCell ref="AZ400:BO400"/>
    <mergeCell ref="B400:C400"/>
    <mergeCell ref="D400:H400"/>
    <mergeCell ref="I400:P400"/>
    <mergeCell ref="Q400:X400"/>
    <mergeCell ref="Y400:Z400"/>
    <mergeCell ref="AA400:AD400"/>
    <mergeCell ref="AE400:AG400"/>
    <mergeCell ref="AH397:AJ397"/>
    <mergeCell ref="AK397:AN397"/>
    <mergeCell ref="AO397:AV397"/>
    <mergeCell ref="AW397:AY397"/>
    <mergeCell ref="AZ397:BO397"/>
    <mergeCell ref="B397:C397"/>
    <mergeCell ref="D397:H397"/>
    <mergeCell ref="I397:P397"/>
    <mergeCell ref="Q397:X397"/>
    <mergeCell ref="Y397:Z397"/>
    <mergeCell ref="AA397:AD397"/>
    <mergeCell ref="AE397:AG397"/>
    <mergeCell ref="AH398:AJ398"/>
    <mergeCell ref="AK398:AN398"/>
    <mergeCell ref="AO398:AV398"/>
    <mergeCell ref="AW398:AY398"/>
    <mergeCell ref="AZ398:BO398"/>
    <mergeCell ref="B398:C398"/>
    <mergeCell ref="D398:H398"/>
    <mergeCell ref="I398:P398"/>
    <mergeCell ref="Q398:X398"/>
    <mergeCell ref="Y398:Z398"/>
    <mergeCell ref="AA398:AD398"/>
    <mergeCell ref="AE398:AG398"/>
    <mergeCell ref="AH395:AJ395"/>
    <mergeCell ref="AK395:AN395"/>
    <mergeCell ref="AO395:AV395"/>
    <mergeCell ref="AW395:AY395"/>
    <mergeCell ref="AZ395:BO395"/>
    <mergeCell ref="B395:C395"/>
    <mergeCell ref="D395:H395"/>
    <mergeCell ref="I395:P395"/>
    <mergeCell ref="Q395:X395"/>
    <mergeCell ref="Y395:Z395"/>
    <mergeCell ref="AA395:AD395"/>
    <mergeCell ref="AE395:AG395"/>
    <mergeCell ref="AH396:AJ396"/>
    <mergeCell ref="AK396:AN396"/>
    <mergeCell ref="AO396:AV396"/>
    <mergeCell ref="AW396:AY396"/>
    <mergeCell ref="AZ396:BO396"/>
    <mergeCell ref="B396:C396"/>
    <mergeCell ref="D396:H396"/>
    <mergeCell ref="I396:P396"/>
    <mergeCell ref="Q396:X396"/>
    <mergeCell ref="Y396:Z396"/>
    <mergeCell ref="AA396:AD396"/>
    <mergeCell ref="AE396:AG396"/>
    <mergeCell ref="AH393:AJ393"/>
    <mergeCell ref="AK393:AN393"/>
    <mergeCell ref="AO393:AV393"/>
    <mergeCell ref="AW393:AY393"/>
    <mergeCell ref="AZ393:BO393"/>
    <mergeCell ref="B393:C393"/>
    <mergeCell ref="D393:H393"/>
    <mergeCell ref="I393:P393"/>
    <mergeCell ref="Q393:X393"/>
    <mergeCell ref="Y393:Z393"/>
    <mergeCell ref="AA393:AD393"/>
    <mergeCell ref="AE393:AG393"/>
    <mergeCell ref="AH394:AJ394"/>
    <mergeCell ref="AK394:AN394"/>
    <mergeCell ref="AO394:AV394"/>
    <mergeCell ref="AW394:AY394"/>
    <mergeCell ref="AZ394:BO394"/>
    <mergeCell ref="B394:C394"/>
    <mergeCell ref="D394:H394"/>
    <mergeCell ref="I394:P394"/>
    <mergeCell ref="Q394:X394"/>
    <mergeCell ref="Y394:Z394"/>
    <mergeCell ref="AA394:AD394"/>
    <mergeCell ref="AE394:AG394"/>
    <mergeCell ref="AH391:AJ391"/>
    <mergeCell ref="AK391:AN391"/>
    <mergeCell ref="AO391:AV391"/>
    <mergeCell ref="AW391:AY391"/>
    <mergeCell ref="AZ391:BO391"/>
    <mergeCell ref="B391:C391"/>
    <mergeCell ref="D391:H391"/>
    <mergeCell ref="I391:P391"/>
    <mergeCell ref="Q391:X391"/>
    <mergeCell ref="Y391:Z391"/>
    <mergeCell ref="AA391:AD391"/>
    <mergeCell ref="AE391:AG391"/>
    <mergeCell ref="AH392:AJ392"/>
    <mergeCell ref="AK392:AN392"/>
    <mergeCell ref="AO392:AV392"/>
    <mergeCell ref="AW392:AY392"/>
    <mergeCell ref="AZ392:BO392"/>
    <mergeCell ref="B392:C392"/>
    <mergeCell ref="D392:H392"/>
    <mergeCell ref="I392:P392"/>
    <mergeCell ref="Q392:X392"/>
    <mergeCell ref="Y392:Z392"/>
    <mergeCell ref="AA392:AD392"/>
    <mergeCell ref="AE392:AG392"/>
    <mergeCell ref="AH389:AJ389"/>
    <mergeCell ref="AK389:AN389"/>
    <mergeCell ref="AO389:AV389"/>
    <mergeCell ref="AW389:AY389"/>
    <mergeCell ref="AZ389:BO389"/>
    <mergeCell ref="B389:C389"/>
    <mergeCell ref="D389:H389"/>
    <mergeCell ref="I389:P389"/>
    <mergeCell ref="Q389:X389"/>
    <mergeCell ref="Y389:Z389"/>
    <mergeCell ref="AA389:AD389"/>
    <mergeCell ref="AE389:AG389"/>
    <mergeCell ref="AH390:AJ390"/>
    <mergeCell ref="AK390:AN390"/>
    <mergeCell ref="AO390:AV390"/>
    <mergeCell ref="AW390:AY390"/>
    <mergeCell ref="AZ390:BO390"/>
    <mergeCell ref="B390:C390"/>
    <mergeCell ref="D390:H390"/>
    <mergeCell ref="I390:P390"/>
    <mergeCell ref="Q390:X390"/>
    <mergeCell ref="Y390:Z390"/>
    <mergeCell ref="AA390:AD390"/>
    <mergeCell ref="AE390:AG390"/>
    <mergeCell ref="AH387:AJ387"/>
    <mergeCell ref="AK387:AN387"/>
    <mergeCell ref="AO387:AV387"/>
    <mergeCell ref="AW387:AY387"/>
    <mergeCell ref="AZ387:BO387"/>
    <mergeCell ref="B387:C387"/>
    <mergeCell ref="D387:H387"/>
    <mergeCell ref="I387:P387"/>
    <mergeCell ref="Q387:X387"/>
    <mergeCell ref="Y387:Z387"/>
    <mergeCell ref="AA387:AD387"/>
    <mergeCell ref="AE387:AG387"/>
    <mergeCell ref="AH388:AJ388"/>
    <mergeCell ref="AK388:AN388"/>
    <mergeCell ref="AO388:AV388"/>
    <mergeCell ref="AW388:AY388"/>
    <mergeCell ref="AZ388:BO388"/>
    <mergeCell ref="B388:C388"/>
    <mergeCell ref="D388:H388"/>
    <mergeCell ref="I388:P388"/>
    <mergeCell ref="Q388:X388"/>
    <mergeCell ref="Y388:Z388"/>
    <mergeCell ref="AA388:AD388"/>
    <mergeCell ref="AE388:AG388"/>
    <mergeCell ref="AH385:AJ385"/>
    <mergeCell ref="AK385:AN385"/>
    <mergeCell ref="AO385:AV385"/>
    <mergeCell ref="AW385:AY385"/>
    <mergeCell ref="AZ385:BO385"/>
    <mergeCell ref="B385:C385"/>
    <mergeCell ref="D385:H385"/>
    <mergeCell ref="I385:P385"/>
    <mergeCell ref="Q385:X385"/>
    <mergeCell ref="Y385:Z385"/>
    <mergeCell ref="AA385:AD385"/>
    <mergeCell ref="AE385:AG385"/>
    <mergeCell ref="AH386:AJ386"/>
    <mergeCell ref="AK386:AN386"/>
    <mergeCell ref="AO386:AV386"/>
    <mergeCell ref="AW386:AY386"/>
    <mergeCell ref="AZ386:BO386"/>
    <mergeCell ref="B386:C386"/>
    <mergeCell ref="D386:H386"/>
    <mergeCell ref="I386:P386"/>
    <mergeCell ref="Q386:X386"/>
    <mergeCell ref="Y386:Z386"/>
    <mergeCell ref="AA386:AD386"/>
    <mergeCell ref="AE386:AG386"/>
    <mergeCell ref="AH383:AJ383"/>
    <mergeCell ref="AK383:AN383"/>
    <mergeCell ref="AO383:AV383"/>
    <mergeCell ref="AW383:AY383"/>
    <mergeCell ref="AZ383:BO383"/>
    <mergeCell ref="B383:C383"/>
    <mergeCell ref="D383:H383"/>
    <mergeCell ref="I383:P383"/>
    <mergeCell ref="Q383:X383"/>
    <mergeCell ref="Y383:Z383"/>
    <mergeCell ref="AA383:AD383"/>
    <mergeCell ref="AE383:AG383"/>
    <mergeCell ref="AH384:AJ384"/>
    <mergeCell ref="AK384:AN384"/>
    <mergeCell ref="AO384:AV384"/>
    <mergeCell ref="AW384:AY384"/>
    <mergeCell ref="AZ384:BO384"/>
    <mergeCell ref="B384:C384"/>
    <mergeCell ref="D384:H384"/>
    <mergeCell ref="I384:P384"/>
    <mergeCell ref="Q384:X384"/>
    <mergeCell ref="Y384:Z384"/>
    <mergeCell ref="AA384:AD384"/>
    <mergeCell ref="AE384:AG384"/>
    <mergeCell ref="AH381:AJ381"/>
    <mergeCell ref="AK381:AN381"/>
    <mergeCell ref="AO381:AV381"/>
    <mergeCell ref="AW381:AY381"/>
    <mergeCell ref="AZ381:BO381"/>
    <mergeCell ref="B381:C381"/>
    <mergeCell ref="D381:H381"/>
    <mergeCell ref="I381:P381"/>
    <mergeCell ref="Q381:X381"/>
    <mergeCell ref="Y381:Z381"/>
    <mergeCell ref="AA381:AD381"/>
    <mergeCell ref="AE381:AG381"/>
    <mergeCell ref="AH382:AJ382"/>
    <mergeCell ref="AK382:AN382"/>
    <mergeCell ref="AO382:AV382"/>
    <mergeCell ref="AW382:AY382"/>
    <mergeCell ref="AZ382:BO382"/>
    <mergeCell ref="B382:C382"/>
    <mergeCell ref="D382:H382"/>
    <mergeCell ref="I382:P382"/>
    <mergeCell ref="Q382:X382"/>
    <mergeCell ref="Y382:Z382"/>
    <mergeCell ref="AA382:AD382"/>
    <mergeCell ref="AE382:AG382"/>
    <mergeCell ref="AH379:AJ379"/>
    <mergeCell ref="AK379:AN379"/>
    <mergeCell ref="AO379:AV379"/>
    <mergeCell ref="AW379:AY379"/>
    <mergeCell ref="AZ379:BO379"/>
    <mergeCell ref="B379:C379"/>
    <mergeCell ref="D379:H379"/>
    <mergeCell ref="I379:P379"/>
    <mergeCell ref="Q379:X379"/>
    <mergeCell ref="Y379:Z379"/>
    <mergeCell ref="AA379:AD379"/>
    <mergeCell ref="AE379:AG379"/>
    <mergeCell ref="AH380:AJ380"/>
    <mergeCell ref="AK380:AN380"/>
    <mergeCell ref="AO380:AV380"/>
    <mergeCell ref="AW380:AY380"/>
    <mergeCell ref="AZ380:BO380"/>
    <mergeCell ref="B380:C380"/>
    <mergeCell ref="D380:H380"/>
    <mergeCell ref="I380:P380"/>
    <mergeCell ref="Q380:X380"/>
    <mergeCell ref="Y380:Z380"/>
    <mergeCell ref="AA380:AD380"/>
    <mergeCell ref="AE380:AG380"/>
    <mergeCell ref="AH377:AJ377"/>
    <mergeCell ref="AK377:AN377"/>
    <mergeCell ref="AO377:AV377"/>
    <mergeCell ref="AW377:AY377"/>
    <mergeCell ref="AZ377:BO377"/>
    <mergeCell ref="B377:C377"/>
    <mergeCell ref="D377:H377"/>
    <mergeCell ref="I377:P377"/>
    <mergeCell ref="Q377:X377"/>
    <mergeCell ref="Y377:Z377"/>
    <mergeCell ref="AA377:AD377"/>
    <mergeCell ref="AE377:AG377"/>
    <mergeCell ref="AH378:AJ378"/>
    <mergeCell ref="AK378:AN378"/>
    <mergeCell ref="AO378:AV378"/>
    <mergeCell ref="AW378:AY378"/>
    <mergeCell ref="AZ378:BO378"/>
    <mergeCell ref="B378:C378"/>
    <mergeCell ref="D378:H378"/>
    <mergeCell ref="I378:P378"/>
    <mergeCell ref="Q378:X378"/>
    <mergeCell ref="Y378:Z378"/>
    <mergeCell ref="AA378:AD378"/>
    <mergeCell ref="AE378:AG378"/>
    <mergeCell ref="AH375:AJ375"/>
    <mergeCell ref="AK375:AN375"/>
    <mergeCell ref="AO375:AV375"/>
    <mergeCell ref="AW375:AY375"/>
    <mergeCell ref="AZ375:BO375"/>
    <mergeCell ref="B375:C375"/>
    <mergeCell ref="D375:H375"/>
    <mergeCell ref="I375:P375"/>
    <mergeCell ref="Q375:X375"/>
    <mergeCell ref="Y375:Z375"/>
    <mergeCell ref="AA375:AD375"/>
    <mergeCell ref="AE375:AG375"/>
    <mergeCell ref="AH376:AJ376"/>
    <mergeCell ref="AK376:AN376"/>
    <mergeCell ref="AO376:AV376"/>
    <mergeCell ref="AW376:AY376"/>
    <mergeCell ref="AZ376:BO376"/>
    <mergeCell ref="B376:C376"/>
    <mergeCell ref="D376:H376"/>
    <mergeCell ref="I376:P376"/>
    <mergeCell ref="Q376:X376"/>
    <mergeCell ref="Y376:Z376"/>
    <mergeCell ref="AA376:AD376"/>
    <mergeCell ref="AE376:AG376"/>
    <mergeCell ref="AH373:AJ373"/>
    <mergeCell ref="AK373:AN373"/>
    <mergeCell ref="AO373:AV373"/>
    <mergeCell ref="AW373:AY373"/>
    <mergeCell ref="AZ373:BO373"/>
    <mergeCell ref="B373:C373"/>
    <mergeCell ref="D373:H373"/>
    <mergeCell ref="I373:P373"/>
    <mergeCell ref="Q373:X373"/>
    <mergeCell ref="Y373:Z373"/>
    <mergeCell ref="AA373:AD373"/>
    <mergeCell ref="AE373:AG373"/>
    <mergeCell ref="AH374:AJ374"/>
    <mergeCell ref="AK374:AN374"/>
    <mergeCell ref="AO374:AV374"/>
    <mergeCell ref="AW374:AY374"/>
    <mergeCell ref="AZ374:BO374"/>
    <mergeCell ref="B374:C374"/>
    <mergeCell ref="D374:H374"/>
    <mergeCell ref="I374:P374"/>
    <mergeCell ref="Q374:X374"/>
    <mergeCell ref="Y374:Z374"/>
    <mergeCell ref="AA374:AD374"/>
    <mergeCell ref="AE374:AG374"/>
    <mergeCell ref="AH371:AJ371"/>
    <mergeCell ref="AK371:AN371"/>
    <mergeCell ref="AO371:AV371"/>
    <mergeCell ref="AW371:AY371"/>
    <mergeCell ref="AZ371:BO371"/>
    <mergeCell ref="B371:C371"/>
    <mergeCell ref="D371:H371"/>
    <mergeCell ref="I371:P371"/>
    <mergeCell ref="Q371:X371"/>
    <mergeCell ref="Y371:Z371"/>
    <mergeCell ref="AA371:AD371"/>
    <mergeCell ref="AE371:AG371"/>
    <mergeCell ref="AH372:AJ372"/>
    <mergeCell ref="AK372:AN372"/>
    <mergeCell ref="AO372:AV372"/>
    <mergeCell ref="AW372:AY372"/>
    <mergeCell ref="AZ372:BO372"/>
    <mergeCell ref="B372:C372"/>
    <mergeCell ref="D372:H372"/>
    <mergeCell ref="I372:P372"/>
    <mergeCell ref="Q372:X372"/>
    <mergeCell ref="Y372:Z372"/>
    <mergeCell ref="AA372:AD372"/>
    <mergeCell ref="AE372:AG372"/>
    <mergeCell ref="AH369:AJ369"/>
    <mergeCell ref="AK369:AN369"/>
    <mergeCell ref="AO369:AV369"/>
    <mergeCell ref="AW369:AY369"/>
    <mergeCell ref="AZ369:BO369"/>
    <mergeCell ref="B369:C369"/>
    <mergeCell ref="D369:H369"/>
    <mergeCell ref="I369:P369"/>
    <mergeCell ref="Q369:X369"/>
    <mergeCell ref="Y369:Z369"/>
    <mergeCell ref="AA369:AD369"/>
    <mergeCell ref="AE369:AG369"/>
    <mergeCell ref="AH370:AJ370"/>
    <mergeCell ref="AK370:AN370"/>
    <mergeCell ref="AO370:AV370"/>
    <mergeCell ref="AW370:AY370"/>
    <mergeCell ref="AZ370:BO370"/>
    <mergeCell ref="B370:C370"/>
    <mergeCell ref="D370:H370"/>
    <mergeCell ref="I370:P370"/>
    <mergeCell ref="Q370:X370"/>
    <mergeCell ref="Y370:Z370"/>
    <mergeCell ref="AA370:AD370"/>
    <mergeCell ref="AE370:AG370"/>
    <mergeCell ref="AH367:AJ367"/>
    <mergeCell ref="AK367:AN367"/>
    <mergeCell ref="AO367:AV367"/>
    <mergeCell ref="AW367:AY367"/>
    <mergeCell ref="AZ367:BO367"/>
    <mergeCell ref="B367:C367"/>
    <mergeCell ref="D367:H367"/>
    <mergeCell ref="I367:P367"/>
    <mergeCell ref="Q367:X367"/>
    <mergeCell ref="Y367:Z367"/>
    <mergeCell ref="AA367:AD367"/>
    <mergeCell ref="AE367:AG367"/>
    <mergeCell ref="AH368:AJ368"/>
    <mergeCell ref="AK368:AN368"/>
    <mergeCell ref="AO368:AV368"/>
    <mergeCell ref="AW368:AY368"/>
    <mergeCell ref="AZ368:BO368"/>
    <mergeCell ref="B368:C368"/>
    <mergeCell ref="D368:H368"/>
    <mergeCell ref="I368:P368"/>
    <mergeCell ref="Q368:X368"/>
    <mergeCell ref="Y368:Z368"/>
    <mergeCell ref="AA368:AD368"/>
    <mergeCell ref="AE368:AG368"/>
    <mergeCell ref="AH365:AJ365"/>
    <mergeCell ref="AK365:AN365"/>
    <mergeCell ref="AO365:AV365"/>
    <mergeCell ref="AW365:AY365"/>
    <mergeCell ref="AZ365:BO365"/>
    <mergeCell ref="B365:C365"/>
    <mergeCell ref="D365:H365"/>
    <mergeCell ref="I365:P365"/>
    <mergeCell ref="Q365:X365"/>
    <mergeCell ref="Y365:Z365"/>
    <mergeCell ref="AA365:AD365"/>
    <mergeCell ref="AE365:AG365"/>
    <mergeCell ref="AH366:AJ366"/>
    <mergeCell ref="AK366:AN366"/>
    <mergeCell ref="AO366:AV366"/>
    <mergeCell ref="AW366:AY366"/>
    <mergeCell ref="AZ366:BO366"/>
    <mergeCell ref="B366:C366"/>
    <mergeCell ref="D366:H366"/>
    <mergeCell ref="I366:P366"/>
    <mergeCell ref="Q366:X366"/>
    <mergeCell ref="Y366:Z366"/>
    <mergeCell ref="AA366:AD366"/>
    <mergeCell ref="AE366:AG366"/>
    <mergeCell ref="AH363:AJ363"/>
    <mergeCell ref="AK363:AN363"/>
    <mergeCell ref="AO363:AV363"/>
    <mergeCell ref="AW363:AY363"/>
    <mergeCell ref="AZ363:BO363"/>
    <mergeCell ref="B363:C363"/>
    <mergeCell ref="D363:H363"/>
    <mergeCell ref="I363:P363"/>
    <mergeCell ref="Q363:X363"/>
    <mergeCell ref="Y363:Z363"/>
    <mergeCell ref="AA363:AD363"/>
    <mergeCell ref="AE363:AG363"/>
    <mergeCell ref="AH364:AJ364"/>
    <mergeCell ref="AK364:AN364"/>
    <mergeCell ref="AO364:AV364"/>
    <mergeCell ref="AW364:AY364"/>
    <mergeCell ref="AZ364:BO364"/>
    <mergeCell ref="B364:C364"/>
    <mergeCell ref="D364:H364"/>
    <mergeCell ref="I364:P364"/>
    <mergeCell ref="Q364:X364"/>
    <mergeCell ref="Y364:Z364"/>
    <mergeCell ref="AA364:AD364"/>
    <mergeCell ref="AE364:AG364"/>
    <mergeCell ref="AH361:AJ361"/>
    <mergeCell ref="AK361:AN361"/>
    <mergeCell ref="AO361:AV361"/>
    <mergeCell ref="AW361:AY361"/>
    <mergeCell ref="AZ361:BO361"/>
    <mergeCell ref="B361:C361"/>
    <mergeCell ref="D361:H361"/>
    <mergeCell ref="I361:P361"/>
    <mergeCell ref="Q361:X361"/>
    <mergeCell ref="Y361:Z361"/>
    <mergeCell ref="AA361:AD361"/>
    <mergeCell ref="AE361:AG361"/>
    <mergeCell ref="AH362:AJ362"/>
    <mergeCell ref="AK362:AN362"/>
    <mergeCell ref="AO362:AV362"/>
    <mergeCell ref="AW362:AY362"/>
    <mergeCell ref="AZ362:BO362"/>
    <mergeCell ref="B362:C362"/>
    <mergeCell ref="D362:H362"/>
    <mergeCell ref="I362:P362"/>
    <mergeCell ref="Q362:X362"/>
    <mergeCell ref="Y362:Z362"/>
    <mergeCell ref="AA362:AD362"/>
    <mergeCell ref="AE362:AG362"/>
    <mergeCell ref="AH359:AJ359"/>
    <mergeCell ref="AK359:AN359"/>
    <mergeCell ref="AO359:AV359"/>
    <mergeCell ref="AW359:AY359"/>
    <mergeCell ref="AZ359:BO359"/>
    <mergeCell ref="B359:C359"/>
    <mergeCell ref="D359:H359"/>
    <mergeCell ref="I359:P359"/>
    <mergeCell ref="Q359:X359"/>
    <mergeCell ref="Y359:Z359"/>
    <mergeCell ref="AA359:AD359"/>
    <mergeCell ref="AE359:AG359"/>
    <mergeCell ref="AH360:AJ360"/>
    <mergeCell ref="AK360:AN360"/>
    <mergeCell ref="AO360:AV360"/>
    <mergeCell ref="AW360:AY360"/>
    <mergeCell ref="AZ360:BO360"/>
    <mergeCell ref="B360:C360"/>
    <mergeCell ref="D360:H360"/>
    <mergeCell ref="I360:P360"/>
    <mergeCell ref="Q360:X360"/>
    <mergeCell ref="Y360:Z360"/>
    <mergeCell ref="AA360:AD360"/>
    <mergeCell ref="AE360:AG360"/>
    <mergeCell ref="AH357:AJ357"/>
    <mergeCell ref="AK357:AN357"/>
    <mergeCell ref="AO357:AV357"/>
    <mergeCell ref="AW357:AY357"/>
    <mergeCell ref="AZ357:BO357"/>
    <mergeCell ref="B357:C357"/>
    <mergeCell ref="D357:H357"/>
    <mergeCell ref="I357:P357"/>
    <mergeCell ref="Q357:X357"/>
    <mergeCell ref="Y357:Z357"/>
    <mergeCell ref="AA357:AD357"/>
    <mergeCell ref="AE357:AG357"/>
    <mergeCell ref="AH358:AJ358"/>
    <mergeCell ref="AK358:AN358"/>
    <mergeCell ref="AO358:AV358"/>
    <mergeCell ref="AW358:AY358"/>
    <mergeCell ref="AZ358:BO358"/>
    <mergeCell ref="B358:C358"/>
    <mergeCell ref="D358:H358"/>
    <mergeCell ref="I358:P358"/>
    <mergeCell ref="Q358:X358"/>
    <mergeCell ref="Y358:Z358"/>
    <mergeCell ref="AA358:AD358"/>
    <mergeCell ref="AE358:AG358"/>
    <mergeCell ref="AH355:AJ355"/>
    <mergeCell ref="AK355:AN355"/>
    <mergeCell ref="AO355:AV355"/>
    <mergeCell ref="AW355:AY355"/>
    <mergeCell ref="AZ355:BO355"/>
    <mergeCell ref="B355:C355"/>
    <mergeCell ref="D355:H355"/>
    <mergeCell ref="I355:P355"/>
    <mergeCell ref="Q355:X355"/>
    <mergeCell ref="Y355:Z355"/>
    <mergeCell ref="AA355:AD355"/>
    <mergeCell ref="AE355:AG355"/>
    <mergeCell ref="AH356:AJ356"/>
    <mergeCell ref="AK356:AN356"/>
    <mergeCell ref="AO356:AV356"/>
    <mergeCell ref="AW356:AY356"/>
    <mergeCell ref="AZ356:BO356"/>
    <mergeCell ref="B356:C356"/>
    <mergeCell ref="D356:H356"/>
    <mergeCell ref="I356:P356"/>
    <mergeCell ref="Q356:X356"/>
    <mergeCell ref="Y356:Z356"/>
    <mergeCell ref="AA356:AD356"/>
    <mergeCell ref="AE356:AG35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'Pick List '!$M$15:$M$16</xm:f>
          </x14:formula1>
          <xm:sqref>AW12:AW511</xm:sqref>
        </x14:dataValidation>
        <x14:dataValidation type="list" allowBlank="1" showErrorMessage="1" xr:uid="{00000000-0002-0000-0400-000001000000}">
          <x14:formula1>
            <xm:f>'Pick List '!$G$57:$G$65</xm:f>
          </x14:formula1>
          <xm:sqref>D12:D511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Q1000"/>
  <sheetViews>
    <sheetView workbookViewId="0">
      <pane ySplit="1" topLeftCell="A2" activePane="bottomLeft" state="frozen"/>
      <selection pane="bottomLeft" activeCell="B3" sqref="B3"/>
    </sheetView>
  </sheetViews>
  <sheetFormatPr defaultColWidth="12.625" defaultRowHeight="15" customHeight="1" x14ac:dyDescent="0.2"/>
  <cols>
    <col min="1" max="43" width="4.125" customWidth="1"/>
  </cols>
  <sheetData>
    <row r="1" spans="1:43" ht="45" customHeight="1" x14ac:dyDescent="0.2">
      <c r="A1" s="46" t="s">
        <v>239</v>
      </c>
      <c r="B1" s="256" t="s">
        <v>323</v>
      </c>
      <c r="C1" s="78"/>
      <c r="D1" s="79"/>
      <c r="E1" s="257" t="s">
        <v>324</v>
      </c>
      <c r="F1" s="78"/>
      <c r="G1" s="79"/>
      <c r="H1" s="257" t="s">
        <v>325</v>
      </c>
      <c r="I1" s="78"/>
      <c r="J1" s="78"/>
      <c r="K1" s="79"/>
      <c r="L1" s="257" t="s">
        <v>326</v>
      </c>
      <c r="M1" s="78"/>
      <c r="N1" s="78"/>
      <c r="O1" s="78"/>
      <c r="P1" s="79"/>
      <c r="Q1" s="256" t="s">
        <v>327</v>
      </c>
      <c r="R1" s="78"/>
      <c r="S1" s="78"/>
      <c r="T1" s="78"/>
      <c r="U1" s="78"/>
      <c r="V1" s="78"/>
      <c r="W1" s="78"/>
      <c r="X1" s="78"/>
      <c r="Y1" s="78"/>
      <c r="Z1" s="79"/>
      <c r="AA1" s="258" t="s">
        <v>262</v>
      </c>
      <c r="AB1" s="78"/>
      <c r="AC1" s="78"/>
      <c r="AD1" s="78"/>
      <c r="AE1" s="78"/>
      <c r="AF1" s="78"/>
      <c r="AG1" s="78"/>
      <c r="AH1" s="78"/>
      <c r="AI1" s="78"/>
      <c r="AJ1" s="79"/>
    </row>
    <row r="2" spans="1:43" ht="18.75" x14ac:dyDescent="0.2">
      <c r="A2" s="163" t="str">
        <f>'BASE GRANTEE INFO &amp; UPDATES'!A1</f>
        <v>WV Bureau for Behavioral Health  - Substance Use Disorders - Pregnant  and Postpartum Women  v 20200301F</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3"/>
    </row>
    <row r="3" spans="1:43" ht="16.5" customHeight="1" x14ac:dyDescent="0.2">
      <c r="A3" s="164" t="str">
        <f>'BASE GRANTEE INFO &amp; UPDATES'!A2</f>
        <v xml:space="preserve">Program reports need to be submitted electronically, via e-mail to DHHRBBHReporting@wv.gov  within 25 calendar days of the end of each month </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3"/>
    </row>
    <row r="4" spans="1:43" ht="15.75" customHeight="1" x14ac:dyDescent="0.2">
      <c r="A4" s="199" t="s">
        <v>328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3"/>
    </row>
    <row r="5" spans="1:43" x14ac:dyDescent="0.25">
      <c r="A5" s="165" t="s">
        <v>329</v>
      </c>
      <c r="B5" s="78"/>
      <c r="C5" s="78"/>
      <c r="D5" s="78"/>
      <c r="E5" s="78"/>
      <c r="F5" s="78"/>
      <c r="G5" s="78"/>
      <c r="H5" s="78"/>
      <c r="I5" s="78"/>
      <c r="J5" s="78"/>
      <c r="K5" s="78"/>
      <c r="L5" s="78"/>
      <c r="M5" s="79"/>
      <c r="N5" s="166" t="str">
        <f>'BASE GRANTEE INFO &amp; UPDATES'!N4</f>
        <v>Program Name (Listed on the Statement of Work)</v>
      </c>
      <c r="O5" s="143"/>
      <c r="P5" s="143"/>
      <c r="Q5" s="143"/>
      <c r="R5" s="143"/>
      <c r="S5" s="143"/>
      <c r="T5" s="143"/>
      <c r="U5" s="143"/>
      <c r="V5" s="143"/>
      <c r="W5" s="143"/>
      <c r="X5" s="143"/>
      <c r="Y5" s="144"/>
      <c r="Z5" s="7"/>
      <c r="AA5" s="167" t="s">
        <v>222</v>
      </c>
      <c r="AB5" s="74"/>
      <c r="AC5" s="74"/>
      <c r="AD5" s="74"/>
      <c r="AE5" s="75"/>
      <c r="AF5" s="166" t="str">
        <f>'BASE GRANTEE INFO &amp; UPDATES'!AF4</f>
        <v xml:space="preserve">Grantee's Formal Name (Name on the Grant) </v>
      </c>
      <c r="AG5" s="143"/>
      <c r="AH5" s="143"/>
      <c r="AI5" s="143"/>
      <c r="AJ5" s="143"/>
      <c r="AK5" s="143"/>
      <c r="AL5" s="143"/>
      <c r="AM5" s="143"/>
      <c r="AN5" s="143"/>
      <c r="AO5" s="143"/>
      <c r="AP5" s="143"/>
      <c r="AQ5" s="144"/>
    </row>
    <row r="6" spans="1:43" x14ac:dyDescent="0.25">
      <c r="A6" s="165" t="s">
        <v>330</v>
      </c>
      <c r="B6" s="78"/>
      <c r="C6" s="78"/>
      <c r="D6" s="78"/>
      <c r="E6" s="78"/>
      <c r="F6" s="78"/>
      <c r="G6" s="78"/>
      <c r="H6" s="78"/>
      <c r="I6" s="78"/>
      <c r="J6" s="78"/>
      <c r="K6" s="78"/>
      <c r="L6" s="78"/>
      <c r="M6" s="79"/>
      <c r="N6" s="166" t="str">
        <f>'BASE GRANTEE INFO &amp; UPDATES'!N5</f>
        <v>Grantee's Name for the program</v>
      </c>
      <c r="O6" s="143"/>
      <c r="P6" s="143"/>
      <c r="Q6" s="143"/>
      <c r="R6" s="143"/>
      <c r="S6" s="143"/>
      <c r="T6" s="143"/>
      <c r="U6" s="143"/>
      <c r="V6" s="143"/>
      <c r="W6" s="143"/>
      <c r="X6" s="143"/>
      <c r="Y6" s="144"/>
      <c r="Z6" s="8"/>
      <c r="AA6" s="174" t="s">
        <v>226</v>
      </c>
      <c r="AB6" s="78"/>
      <c r="AC6" s="78"/>
      <c r="AD6" s="78"/>
      <c r="AE6" s="79"/>
      <c r="AF6" s="166" t="str">
        <f>'BASE GRANTEE INFO &amp; UPDATES'!AF5</f>
        <v>John Doe, Jane Doe</v>
      </c>
      <c r="AG6" s="143"/>
      <c r="AH6" s="143"/>
      <c r="AI6" s="143"/>
      <c r="AJ6" s="143"/>
      <c r="AK6" s="143"/>
      <c r="AL6" s="143"/>
      <c r="AM6" s="143"/>
      <c r="AN6" s="143"/>
      <c r="AO6" s="143"/>
      <c r="AP6" s="143"/>
      <c r="AQ6" s="144"/>
    </row>
    <row r="7" spans="1:43" ht="15" customHeight="1" x14ac:dyDescent="0.25">
      <c r="A7" s="170" t="s">
        <v>228</v>
      </c>
      <c r="B7" s="103"/>
      <c r="C7" s="103"/>
      <c r="D7" s="103"/>
      <c r="E7" s="103"/>
      <c r="F7" s="103"/>
      <c r="G7" s="103"/>
      <c r="H7" s="103"/>
      <c r="I7" s="103"/>
      <c r="J7" s="103"/>
      <c r="K7" s="103"/>
      <c r="L7" s="103"/>
      <c r="M7" s="131"/>
      <c r="N7" s="176" t="str">
        <f>'BASE GRANTEE INFO &amp; UPDATES'!N6</f>
        <v>123 Any Street, Any City, WV 12345</v>
      </c>
      <c r="O7" s="103"/>
      <c r="P7" s="103"/>
      <c r="Q7" s="103"/>
      <c r="R7" s="103"/>
      <c r="S7" s="103"/>
      <c r="T7" s="103"/>
      <c r="U7" s="103"/>
      <c r="V7" s="103"/>
      <c r="W7" s="103"/>
      <c r="X7" s="103"/>
      <c r="Y7" s="131"/>
      <c r="Z7" s="8"/>
      <c r="AA7" s="165" t="s">
        <v>230</v>
      </c>
      <c r="AB7" s="78"/>
      <c r="AC7" s="78"/>
      <c r="AD7" s="78"/>
      <c r="AE7" s="79"/>
      <c r="AF7" s="166" t="str">
        <f>'BASE GRANTEE INFO &amp; UPDATES'!AF6</f>
        <v>(304) 123-4567 (304) 891-2345</v>
      </c>
      <c r="AG7" s="143"/>
      <c r="AH7" s="143"/>
      <c r="AI7" s="143"/>
      <c r="AJ7" s="143"/>
      <c r="AK7" s="143"/>
      <c r="AL7" s="143"/>
      <c r="AM7" s="143"/>
      <c r="AN7" s="143"/>
      <c r="AO7" s="143"/>
      <c r="AP7" s="143"/>
      <c r="AQ7" s="144"/>
    </row>
    <row r="8" spans="1:43" x14ac:dyDescent="0.25">
      <c r="A8" s="142"/>
      <c r="B8" s="143"/>
      <c r="C8" s="143"/>
      <c r="D8" s="143"/>
      <c r="E8" s="143"/>
      <c r="F8" s="143"/>
      <c r="G8" s="143"/>
      <c r="H8" s="143"/>
      <c r="I8" s="143"/>
      <c r="J8" s="143"/>
      <c r="K8" s="143"/>
      <c r="L8" s="143"/>
      <c r="M8" s="144"/>
      <c r="N8" s="142"/>
      <c r="O8" s="143"/>
      <c r="P8" s="143"/>
      <c r="Q8" s="143"/>
      <c r="R8" s="143"/>
      <c r="S8" s="143"/>
      <c r="T8" s="143"/>
      <c r="U8" s="143"/>
      <c r="V8" s="143"/>
      <c r="W8" s="143"/>
      <c r="X8" s="143"/>
      <c r="Y8" s="144"/>
      <c r="Z8" s="8"/>
      <c r="AA8" s="165" t="s">
        <v>232</v>
      </c>
      <c r="AB8" s="78"/>
      <c r="AC8" s="78"/>
      <c r="AD8" s="78"/>
      <c r="AE8" s="79"/>
      <c r="AF8" s="166" t="str">
        <f>'BASE GRANTEE INFO &amp; UPDATES'!AF7</f>
        <v>G20</v>
      </c>
      <c r="AG8" s="143"/>
      <c r="AH8" s="143"/>
      <c r="AI8" s="143"/>
      <c r="AJ8" s="143"/>
      <c r="AK8" s="143"/>
      <c r="AL8" s="143"/>
      <c r="AM8" s="143"/>
      <c r="AN8" s="143"/>
      <c r="AO8" s="143"/>
      <c r="AP8" s="143"/>
      <c r="AQ8" s="144"/>
    </row>
    <row r="9" spans="1:43" ht="15.75" customHeight="1" x14ac:dyDescent="0.25">
      <c r="A9" s="171" t="s">
        <v>331</v>
      </c>
      <c r="B9" s="78"/>
      <c r="C9" s="78"/>
      <c r="D9" s="78"/>
      <c r="E9" s="78"/>
      <c r="F9" s="78"/>
      <c r="G9" s="78"/>
      <c r="H9" s="78"/>
      <c r="I9" s="78"/>
      <c r="J9" s="78"/>
      <c r="K9" s="78"/>
      <c r="L9" s="78"/>
      <c r="M9" s="79"/>
      <c r="N9" s="208" t="str">
        <f>'BASE GRANTEE INFO &amp; UPDATES'!N8</f>
        <v>October 1 - 31</v>
      </c>
      <c r="O9" s="78"/>
      <c r="P9" s="78"/>
      <c r="Q9" s="78"/>
      <c r="R9" s="78"/>
      <c r="S9" s="78"/>
      <c r="T9" s="78"/>
      <c r="U9" s="79"/>
      <c r="V9" s="208">
        <f>'BASE GRANTEE INFO &amp; UPDATES'!V8</f>
        <v>2019</v>
      </c>
      <c r="W9" s="78"/>
      <c r="X9" s="78"/>
      <c r="Y9" s="79"/>
      <c r="Z9" s="8"/>
      <c r="AA9" s="168" t="s">
        <v>236</v>
      </c>
      <c r="AB9" s="78"/>
      <c r="AC9" s="78"/>
      <c r="AD9" s="78"/>
      <c r="AE9" s="79"/>
      <c r="AF9" s="209" t="str">
        <f>'BASE GRANTEE INFO &amp; UPDATES'!AF8</f>
        <v>0000000</v>
      </c>
      <c r="AG9" s="143"/>
      <c r="AH9" s="143"/>
      <c r="AI9" s="143"/>
      <c r="AJ9" s="143"/>
      <c r="AK9" s="143"/>
      <c r="AL9" s="143"/>
      <c r="AM9" s="143"/>
      <c r="AN9" s="143"/>
      <c r="AO9" s="143"/>
      <c r="AP9" s="143"/>
      <c r="AQ9" s="144"/>
    </row>
    <row r="10" spans="1:43" x14ac:dyDescent="0.25">
      <c r="A10" s="246" t="s">
        <v>332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214"/>
    </row>
    <row r="11" spans="1:43" ht="60" customHeight="1" x14ac:dyDescent="0.25">
      <c r="A11" s="47" t="s">
        <v>239</v>
      </c>
      <c r="B11" s="260" t="s">
        <v>323</v>
      </c>
      <c r="C11" s="78"/>
      <c r="D11" s="79"/>
      <c r="E11" s="261" t="s">
        <v>324</v>
      </c>
      <c r="F11" s="78"/>
      <c r="G11" s="79"/>
      <c r="H11" s="258" t="s">
        <v>325</v>
      </c>
      <c r="I11" s="78"/>
      <c r="J11" s="78"/>
      <c r="K11" s="79"/>
      <c r="L11" s="261" t="s">
        <v>326</v>
      </c>
      <c r="M11" s="78"/>
      <c r="N11" s="78"/>
      <c r="O11" s="78"/>
      <c r="P11" s="79"/>
      <c r="Q11" s="258" t="s">
        <v>327</v>
      </c>
      <c r="R11" s="78"/>
      <c r="S11" s="78"/>
      <c r="T11" s="78"/>
      <c r="U11" s="78"/>
      <c r="V11" s="78"/>
      <c r="W11" s="78"/>
      <c r="X11" s="78"/>
      <c r="Y11" s="78"/>
      <c r="Z11" s="79"/>
      <c r="AA11" s="262" t="s">
        <v>262</v>
      </c>
      <c r="AB11" s="78"/>
      <c r="AC11" s="78"/>
      <c r="AD11" s="78"/>
      <c r="AE11" s="78"/>
      <c r="AF11" s="78"/>
      <c r="AG11" s="78"/>
      <c r="AH11" s="78"/>
      <c r="AI11" s="78"/>
      <c r="AJ11" s="79"/>
    </row>
    <row r="12" spans="1:43" ht="49.5" customHeight="1" x14ac:dyDescent="0.2">
      <c r="A12" s="48">
        <f t="shared" ref="A12:A111" si="0">ROW(A1)</f>
        <v>1</v>
      </c>
      <c r="B12" s="260"/>
      <c r="C12" s="78"/>
      <c r="D12" s="79"/>
      <c r="E12" s="261"/>
      <c r="F12" s="78"/>
      <c r="G12" s="79"/>
      <c r="H12" s="256"/>
      <c r="I12" s="78"/>
      <c r="J12" s="78"/>
      <c r="K12" s="79"/>
      <c r="L12" s="259"/>
      <c r="M12" s="78"/>
      <c r="N12" s="78"/>
      <c r="O12" s="78"/>
      <c r="P12" s="79"/>
      <c r="Q12" s="256"/>
      <c r="R12" s="78"/>
      <c r="S12" s="78"/>
      <c r="T12" s="78"/>
      <c r="U12" s="78"/>
      <c r="V12" s="78"/>
      <c r="W12" s="78"/>
      <c r="X12" s="78"/>
      <c r="Y12" s="78"/>
      <c r="Z12" s="79"/>
      <c r="AA12" s="256"/>
      <c r="AB12" s="78"/>
      <c r="AC12" s="78"/>
      <c r="AD12" s="78"/>
      <c r="AE12" s="78"/>
      <c r="AF12" s="78"/>
      <c r="AG12" s="78"/>
      <c r="AH12" s="78"/>
      <c r="AI12" s="78"/>
      <c r="AJ12" s="79"/>
    </row>
    <row r="13" spans="1:43" ht="49.5" customHeight="1" x14ac:dyDescent="0.2">
      <c r="A13" s="48">
        <f t="shared" si="0"/>
        <v>2</v>
      </c>
      <c r="B13" s="260"/>
      <c r="C13" s="78"/>
      <c r="D13" s="79"/>
      <c r="E13" s="261"/>
      <c r="F13" s="78"/>
      <c r="G13" s="79"/>
      <c r="H13" s="256"/>
      <c r="I13" s="78"/>
      <c r="J13" s="78"/>
      <c r="K13" s="79"/>
      <c r="L13" s="259"/>
      <c r="M13" s="78"/>
      <c r="N13" s="78"/>
      <c r="O13" s="78"/>
      <c r="P13" s="79"/>
      <c r="Q13" s="256"/>
      <c r="R13" s="78"/>
      <c r="S13" s="78"/>
      <c r="T13" s="78"/>
      <c r="U13" s="78"/>
      <c r="V13" s="78"/>
      <c r="W13" s="78"/>
      <c r="X13" s="78"/>
      <c r="Y13" s="78"/>
      <c r="Z13" s="79"/>
      <c r="AA13" s="256"/>
      <c r="AB13" s="78"/>
      <c r="AC13" s="78"/>
      <c r="AD13" s="78"/>
      <c r="AE13" s="78"/>
      <c r="AF13" s="78"/>
      <c r="AG13" s="78"/>
      <c r="AH13" s="78"/>
      <c r="AI13" s="78"/>
      <c r="AJ13" s="79"/>
    </row>
    <row r="14" spans="1:43" ht="49.5" customHeight="1" x14ac:dyDescent="0.2">
      <c r="A14" s="48">
        <f t="shared" si="0"/>
        <v>3</v>
      </c>
      <c r="B14" s="260"/>
      <c r="C14" s="78"/>
      <c r="D14" s="79"/>
      <c r="E14" s="261"/>
      <c r="F14" s="78"/>
      <c r="G14" s="79"/>
      <c r="H14" s="256"/>
      <c r="I14" s="78"/>
      <c r="J14" s="78"/>
      <c r="K14" s="79"/>
      <c r="L14" s="259"/>
      <c r="M14" s="78"/>
      <c r="N14" s="78"/>
      <c r="O14" s="78"/>
      <c r="P14" s="79"/>
      <c r="Q14" s="256"/>
      <c r="R14" s="78"/>
      <c r="S14" s="78"/>
      <c r="T14" s="78"/>
      <c r="U14" s="78"/>
      <c r="V14" s="78"/>
      <c r="W14" s="78"/>
      <c r="X14" s="78"/>
      <c r="Y14" s="78"/>
      <c r="Z14" s="79"/>
      <c r="AA14" s="256"/>
      <c r="AB14" s="78"/>
      <c r="AC14" s="78"/>
      <c r="AD14" s="78"/>
      <c r="AE14" s="78"/>
      <c r="AF14" s="78"/>
      <c r="AG14" s="78"/>
      <c r="AH14" s="78"/>
      <c r="AI14" s="78"/>
      <c r="AJ14" s="79"/>
    </row>
    <row r="15" spans="1:43" ht="49.5" customHeight="1" x14ac:dyDescent="0.2">
      <c r="A15" s="48">
        <f t="shared" si="0"/>
        <v>4</v>
      </c>
      <c r="B15" s="260"/>
      <c r="C15" s="78"/>
      <c r="D15" s="79"/>
      <c r="E15" s="261"/>
      <c r="F15" s="78"/>
      <c r="G15" s="79"/>
      <c r="H15" s="256"/>
      <c r="I15" s="78"/>
      <c r="J15" s="78"/>
      <c r="K15" s="79"/>
      <c r="L15" s="259"/>
      <c r="M15" s="78"/>
      <c r="N15" s="78"/>
      <c r="O15" s="78"/>
      <c r="P15" s="79"/>
      <c r="Q15" s="256"/>
      <c r="R15" s="78"/>
      <c r="S15" s="78"/>
      <c r="T15" s="78"/>
      <c r="U15" s="78"/>
      <c r="V15" s="78"/>
      <c r="W15" s="78"/>
      <c r="X15" s="78"/>
      <c r="Y15" s="78"/>
      <c r="Z15" s="79"/>
      <c r="AA15" s="256"/>
      <c r="AB15" s="78"/>
      <c r="AC15" s="78"/>
      <c r="AD15" s="78"/>
      <c r="AE15" s="78"/>
      <c r="AF15" s="78"/>
      <c r="AG15" s="78"/>
      <c r="AH15" s="78"/>
      <c r="AI15" s="78"/>
      <c r="AJ15" s="79"/>
    </row>
    <row r="16" spans="1:43" ht="49.5" customHeight="1" x14ac:dyDescent="0.2">
      <c r="A16" s="48">
        <f t="shared" si="0"/>
        <v>5</v>
      </c>
      <c r="B16" s="260"/>
      <c r="C16" s="78"/>
      <c r="D16" s="79"/>
      <c r="E16" s="261"/>
      <c r="F16" s="78"/>
      <c r="G16" s="79"/>
      <c r="H16" s="256"/>
      <c r="I16" s="78"/>
      <c r="J16" s="78"/>
      <c r="K16" s="79"/>
      <c r="L16" s="259"/>
      <c r="M16" s="78"/>
      <c r="N16" s="78"/>
      <c r="O16" s="78"/>
      <c r="P16" s="79"/>
      <c r="Q16" s="256"/>
      <c r="R16" s="78"/>
      <c r="S16" s="78"/>
      <c r="T16" s="78"/>
      <c r="U16" s="78"/>
      <c r="V16" s="78"/>
      <c r="W16" s="78"/>
      <c r="X16" s="78"/>
      <c r="Y16" s="78"/>
      <c r="Z16" s="79"/>
      <c r="AA16" s="256"/>
      <c r="AB16" s="78"/>
      <c r="AC16" s="78"/>
      <c r="AD16" s="78"/>
      <c r="AE16" s="78"/>
      <c r="AF16" s="78"/>
      <c r="AG16" s="78"/>
      <c r="AH16" s="78"/>
      <c r="AI16" s="78"/>
      <c r="AJ16" s="79"/>
    </row>
    <row r="17" spans="1:36" ht="49.5" customHeight="1" x14ac:dyDescent="0.2">
      <c r="A17" s="48">
        <f t="shared" si="0"/>
        <v>6</v>
      </c>
      <c r="B17" s="260"/>
      <c r="C17" s="78"/>
      <c r="D17" s="79"/>
      <c r="E17" s="261"/>
      <c r="F17" s="78"/>
      <c r="G17" s="79"/>
      <c r="H17" s="256"/>
      <c r="I17" s="78"/>
      <c r="J17" s="78"/>
      <c r="K17" s="79"/>
      <c r="L17" s="259"/>
      <c r="M17" s="78"/>
      <c r="N17" s="78"/>
      <c r="O17" s="78"/>
      <c r="P17" s="79"/>
      <c r="Q17" s="256"/>
      <c r="R17" s="78"/>
      <c r="S17" s="78"/>
      <c r="T17" s="78"/>
      <c r="U17" s="78"/>
      <c r="V17" s="78"/>
      <c r="W17" s="78"/>
      <c r="X17" s="78"/>
      <c r="Y17" s="78"/>
      <c r="Z17" s="79"/>
      <c r="AA17" s="256"/>
      <c r="AB17" s="78"/>
      <c r="AC17" s="78"/>
      <c r="AD17" s="78"/>
      <c r="AE17" s="78"/>
      <c r="AF17" s="78"/>
      <c r="AG17" s="78"/>
      <c r="AH17" s="78"/>
      <c r="AI17" s="78"/>
      <c r="AJ17" s="79"/>
    </row>
    <row r="18" spans="1:36" ht="49.5" customHeight="1" x14ac:dyDescent="0.2">
      <c r="A18" s="48">
        <f t="shared" si="0"/>
        <v>7</v>
      </c>
      <c r="B18" s="260"/>
      <c r="C18" s="78"/>
      <c r="D18" s="79"/>
      <c r="E18" s="261"/>
      <c r="F18" s="78"/>
      <c r="G18" s="79"/>
      <c r="H18" s="256"/>
      <c r="I18" s="78"/>
      <c r="J18" s="78"/>
      <c r="K18" s="79"/>
      <c r="L18" s="259"/>
      <c r="M18" s="78"/>
      <c r="N18" s="78"/>
      <c r="O18" s="78"/>
      <c r="P18" s="79"/>
      <c r="Q18" s="256"/>
      <c r="R18" s="78"/>
      <c r="S18" s="78"/>
      <c r="T18" s="78"/>
      <c r="U18" s="78"/>
      <c r="V18" s="78"/>
      <c r="W18" s="78"/>
      <c r="X18" s="78"/>
      <c r="Y18" s="78"/>
      <c r="Z18" s="79"/>
      <c r="AA18" s="256"/>
      <c r="AB18" s="78"/>
      <c r="AC18" s="78"/>
      <c r="AD18" s="78"/>
      <c r="AE18" s="78"/>
      <c r="AF18" s="78"/>
      <c r="AG18" s="78"/>
      <c r="AH18" s="78"/>
      <c r="AI18" s="78"/>
      <c r="AJ18" s="79"/>
    </row>
    <row r="19" spans="1:36" ht="49.5" customHeight="1" x14ac:dyDescent="0.2">
      <c r="A19" s="48">
        <f t="shared" si="0"/>
        <v>8</v>
      </c>
      <c r="B19" s="260"/>
      <c r="C19" s="78"/>
      <c r="D19" s="79"/>
      <c r="E19" s="261"/>
      <c r="F19" s="78"/>
      <c r="G19" s="79"/>
      <c r="H19" s="256"/>
      <c r="I19" s="78"/>
      <c r="J19" s="78"/>
      <c r="K19" s="79"/>
      <c r="L19" s="259"/>
      <c r="M19" s="78"/>
      <c r="N19" s="78"/>
      <c r="O19" s="78"/>
      <c r="P19" s="79"/>
      <c r="Q19" s="256"/>
      <c r="R19" s="78"/>
      <c r="S19" s="78"/>
      <c r="T19" s="78"/>
      <c r="U19" s="78"/>
      <c r="V19" s="78"/>
      <c r="W19" s="78"/>
      <c r="X19" s="78"/>
      <c r="Y19" s="78"/>
      <c r="Z19" s="79"/>
      <c r="AA19" s="256"/>
      <c r="AB19" s="78"/>
      <c r="AC19" s="78"/>
      <c r="AD19" s="78"/>
      <c r="AE19" s="78"/>
      <c r="AF19" s="78"/>
      <c r="AG19" s="78"/>
      <c r="AH19" s="78"/>
      <c r="AI19" s="78"/>
      <c r="AJ19" s="79"/>
    </row>
    <row r="20" spans="1:36" ht="49.5" customHeight="1" x14ac:dyDescent="0.2">
      <c r="A20" s="48">
        <f t="shared" si="0"/>
        <v>9</v>
      </c>
      <c r="B20" s="260"/>
      <c r="C20" s="78"/>
      <c r="D20" s="79"/>
      <c r="E20" s="261"/>
      <c r="F20" s="78"/>
      <c r="G20" s="79"/>
      <c r="H20" s="256"/>
      <c r="I20" s="78"/>
      <c r="J20" s="78"/>
      <c r="K20" s="79"/>
      <c r="L20" s="259"/>
      <c r="M20" s="78"/>
      <c r="N20" s="78"/>
      <c r="O20" s="78"/>
      <c r="P20" s="79"/>
      <c r="Q20" s="256"/>
      <c r="R20" s="78"/>
      <c r="S20" s="78"/>
      <c r="T20" s="78"/>
      <c r="U20" s="78"/>
      <c r="V20" s="78"/>
      <c r="W20" s="78"/>
      <c r="X20" s="78"/>
      <c r="Y20" s="78"/>
      <c r="Z20" s="79"/>
      <c r="AA20" s="256"/>
      <c r="AB20" s="78"/>
      <c r="AC20" s="78"/>
      <c r="AD20" s="78"/>
      <c r="AE20" s="78"/>
      <c r="AF20" s="78"/>
      <c r="AG20" s="78"/>
      <c r="AH20" s="78"/>
      <c r="AI20" s="78"/>
      <c r="AJ20" s="79"/>
    </row>
    <row r="21" spans="1:36" ht="49.5" customHeight="1" x14ac:dyDescent="0.2">
      <c r="A21" s="48">
        <f t="shared" si="0"/>
        <v>10</v>
      </c>
      <c r="B21" s="260"/>
      <c r="C21" s="78"/>
      <c r="D21" s="79"/>
      <c r="E21" s="261"/>
      <c r="F21" s="78"/>
      <c r="G21" s="79"/>
      <c r="H21" s="256"/>
      <c r="I21" s="78"/>
      <c r="J21" s="78"/>
      <c r="K21" s="79"/>
      <c r="L21" s="259"/>
      <c r="M21" s="78"/>
      <c r="N21" s="78"/>
      <c r="O21" s="78"/>
      <c r="P21" s="79"/>
      <c r="Q21" s="256"/>
      <c r="R21" s="78"/>
      <c r="S21" s="78"/>
      <c r="T21" s="78"/>
      <c r="U21" s="78"/>
      <c r="V21" s="78"/>
      <c r="W21" s="78"/>
      <c r="X21" s="78"/>
      <c r="Y21" s="78"/>
      <c r="Z21" s="79"/>
      <c r="AA21" s="256"/>
      <c r="AB21" s="78"/>
      <c r="AC21" s="78"/>
      <c r="AD21" s="78"/>
      <c r="AE21" s="78"/>
      <c r="AF21" s="78"/>
      <c r="AG21" s="78"/>
      <c r="AH21" s="78"/>
      <c r="AI21" s="78"/>
      <c r="AJ21" s="79"/>
    </row>
    <row r="22" spans="1:36" ht="49.5" customHeight="1" x14ac:dyDescent="0.2">
      <c r="A22" s="48">
        <f t="shared" si="0"/>
        <v>11</v>
      </c>
      <c r="B22" s="260"/>
      <c r="C22" s="78"/>
      <c r="D22" s="79"/>
      <c r="E22" s="261"/>
      <c r="F22" s="78"/>
      <c r="G22" s="79"/>
      <c r="H22" s="256"/>
      <c r="I22" s="78"/>
      <c r="J22" s="78"/>
      <c r="K22" s="79"/>
      <c r="L22" s="259"/>
      <c r="M22" s="78"/>
      <c r="N22" s="78"/>
      <c r="O22" s="78"/>
      <c r="P22" s="79"/>
      <c r="Q22" s="256"/>
      <c r="R22" s="78"/>
      <c r="S22" s="78"/>
      <c r="T22" s="78"/>
      <c r="U22" s="78"/>
      <c r="V22" s="78"/>
      <c r="W22" s="78"/>
      <c r="X22" s="78"/>
      <c r="Y22" s="78"/>
      <c r="Z22" s="79"/>
      <c r="AA22" s="256"/>
      <c r="AB22" s="78"/>
      <c r="AC22" s="78"/>
      <c r="AD22" s="78"/>
      <c r="AE22" s="78"/>
      <c r="AF22" s="78"/>
      <c r="AG22" s="78"/>
      <c r="AH22" s="78"/>
      <c r="AI22" s="78"/>
      <c r="AJ22" s="79"/>
    </row>
    <row r="23" spans="1:36" ht="49.5" customHeight="1" x14ac:dyDescent="0.2">
      <c r="A23" s="48">
        <f t="shared" si="0"/>
        <v>12</v>
      </c>
      <c r="B23" s="260"/>
      <c r="C23" s="78"/>
      <c r="D23" s="79"/>
      <c r="E23" s="261"/>
      <c r="F23" s="78"/>
      <c r="G23" s="79"/>
      <c r="H23" s="256"/>
      <c r="I23" s="78"/>
      <c r="J23" s="78"/>
      <c r="K23" s="79"/>
      <c r="L23" s="259"/>
      <c r="M23" s="78"/>
      <c r="N23" s="78"/>
      <c r="O23" s="78"/>
      <c r="P23" s="79"/>
      <c r="Q23" s="256"/>
      <c r="R23" s="78"/>
      <c r="S23" s="78"/>
      <c r="T23" s="78"/>
      <c r="U23" s="78"/>
      <c r="V23" s="78"/>
      <c r="W23" s="78"/>
      <c r="X23" s="78"/>
      <c r="Y23" s="78"/>
      <c r="Z23" s="79"/>
      <c r="AA23" s="256"/>
      <c r="AB23" s="78"/>
      <c r="AC23" s="78"/>
      <c r="AD23" s="78"/>
      <c r="AE23" s="78"/>
      <c r="AF23" s="78"/>
      <c r="AG23" s="78"/>
      <c r="AH23" s="78"/>
      <c r="AI23" s="78"/>
      <c r="AJ23" s="79"/>
    </row>
    <row r="24" spans="1:36" ht="49.5" customHeight="1" x14ac:dyDescent="0.2">
      <c r="A24" s="48">
        <f t="shared" si="0"/>
        <v>13</v>
      </c>
      <c r="B24" s="260"/>
      <c r="C24" s="78"/>
      <c r="D24" s="79"/>
      <c r="E24" s="261"/>
      <c r="F24" s="78"/>
      <c r="G24" s="79"/>
      <c r="H24" s="256"/>
      <c r="I24" s="78"/>
      <c r="J24" s="78"/>
      <c r="K24" s="79"/>
      <c r="L24" s="259"/>
      <c r="M24" s="78"/>
      <c r="N24" s="78"/>
      <c r="O24" s="78"/>
      <c r="P24" s="79"/>
      <c r="Q24" s="256"/>
      <c r="R24" s="78"/>
      <c r="S24" s="78"/>
      <c r="T24" s="78"/>
      <c r="U24" s="78"/>
      <c r="V24" s="78"/>
      <c r="W24" s="78"/>
      <c r="X24" s="78"/>
      <c r="Y24" s="78"/>
      <c r="Z24" s="79"/>
      <c r="AA24" s="256"/>
      <c r="AB24" s="78"/>
      <c r="AC24" s="78"/>
      <c r="AD24" s="78"/>
      <c r="AE24" s="78"/>
      <c r="AF24" s="78"/>
      <c r="AG24" s="78"/>
      <c r="AH24" s="78"/>
      <c r="AI24" s="78"/>
      <c r="AJ24" s="79"/>
    </row>
    <row r="25" spans="1:36" ht="49.5" customHeight="1" x14ac:dyDescent="0.2">
      <c r="A25" s="48">
        <f t="shared" si="0"/>
        <v>14</v>
      </c>
      <c r="B25" s="260"/>
      <c r="C25" s="78"/>
      <c r="D25" s="79"/>
      <c r="E25" s="261"/>
      <c r="F25" s="78"/>
      <c r="G25" s="79"/>
      <c r="H25" s="256"/>
      <c r="I25" s="78"/>
      <c r="J25" s="78"/>
      <c r="K25" s="79"/>
      <c r="L25" s="259"/>
      <c r="M25" s="78"/>
      <c r="N25" s="78"/>
      <c r="O25" s="78"/>
      <c r="P25" s="79"/>
      <c r="Q25" s="256"/>
      <c r="R25" s="78"/>
      <c r="S25" s="78"/>
      <c r="T25" s="78"/>
      <c r="U25" s="78"/>
      <c r="V25" s="78"/>
      <c r="W25" s="78"/>
      <c r="X25" s="78"/>
      <c r="Y25" s="78"/>
      <c r="Z25" s="79"/>
      <c r="AA25" s="256"/>
      <c r="AB25" s="78"/>
      <c r="AC25" s="78"/>
      <c r="AD25" s="78"/>
      <c r="AE25" s="78"/>
      <c r="AF25" s="78"/>
      <c r="AG25" s="78"/>
      <c r="AH25" s="78"/>
      <c r="AI25" s="78"/>
      <c r="AJ25" s="79"/>
    </row>
    <row r="26" spans="1:36" ht="49.5" customHeight="1" x14ac:dyDescent="0.2">
      <c r="A26" s="48">
        <f t="shared" si="0"/>
        <v>15</v>
      </c>
      <c r="B26" s="260"/>
      <c r="C26" s="78"/>
      <c r="D26" s="79"/>
      <c r="E26" s="261"/>
      <c r="F26" s="78"/>
      <c r="G26" s="79"/>
      <c r="H26" s="256"/>
      <c r="I26" s="78"/>
      <c r="J26" s="78"/>
      <c r="K26" s="79"/>
      <c r="L26" s="259"/>
      <c r="M26" s="78"/>
      <c r="N26" s="78"/>
      <c r="O26" s="78"/>
      <c r="P26" s="79"/>
      <c r="Q26" s="256"/>
      <c r="R26" s="78"/>
      <c r="S26" s="78"/>
      <c r="T26" s="78"/>
      <c r="U26" s="78"/>
      <c r="V26" s="78"/>
      <c r="W26" s="78"/>
      <c r="X26" s="78"/>
      <c r="Y26" s="78"/>
      <c r="Z26" s="79"/>
      <c r="AA26" s="256"/>
      <c r="AB26" s="78"/>
      <c r="AC26" s="78"/>
      <c r="AD26" s="78"/>
      <c r="AE26" s="78"/>
      <c r="AF26" s="78"/>
      <c r="AG26" s="78"/>
      <c r="AH26" s="78"/>
      <c r="AI26" s="78"/>
      <c r="AJ26" s="79"/>
    </row>
    <row r="27" spans="1:36" ht="49.5" customHeight="1" x14ac:dyDescent="0.2">
      <c r="A27" s="48">
        <f t="shared" si="0"/>
        <v>16</v>
      </c>
      <c r="B27" s="260"/>
      <c r="C27" s="78"/>
      <c r="D27" s="79"/>
      <c r="E27" s="261"/>
      <c r="F27" s="78"/>
      <c r="G27" s="79"/>
      <c r="H27" s="256"/>
      <c r="I27" s="78"/>
      <c r="J27" s="78"/>
      <c r="K27" s="79"/>
      <c r="L27" s="259"/>
      <c r="M27" s="78"/>
      <c r="N27" s="78"/>
      <c r="O27" s="78"/>
      <c r="P27" s="79"/>
      <c r="Q27" s="256"/>
      <c r="R27" s="78"/>
      <c r="S27" s="78"/>
      <c r="T27" s="78"/>
      <c r="U27" s="78"/>
      <c r="V27" s="78"/>
      <c r="W27" s="78"/>
      <c r="X27" s="78"/>
      <c r="Y27" s="78"/>
      <c r="Z27" s="79"/>
      <c r="AA27" s="256"/>
      <c r="AB27" s="78"/>
      <c r="AC27" s="78"/>
      <c r="AD27" s="78"/>
      <c r="AE27" s="78"/>
      <c r="AF27" s="78"/>
      <c r="AG27" s="78"/>
      <c r="AH27" s="78"/>
      <c r="AI27" s="78"/>
      <c r="AJ27" s="79"/>
    </row>
    <row r="28" spans="1:36" ht="49.5" customHeight="1" x14ac:dyDescent="0.2">
      <c r="A28" s="48">
        <f t="shared" si="0"/>
        <v>17</v>
      </c>
      <c r="B28" s="260"/>
      <c r="C28" s="78"/>
      <c r="D28" s="79"/>
      <c r="E28" s="261"/>
      <c r="F28" s="78"/>
      <c r="G28" s="79"/>
      <c r="H28" s="256"/>
      <c r="I28" s="78"/>
      <c r="J28" s="78"/>
      <c r="K28" s="79"/>
      <c r="L28" s="259"/>
      <c r="M28" s="78"/>
      <c r="N28" s="78"/>
      <c r="O28" s="78"/>
      <c r="P28" s="79"/>
      <c r="Q28" s="256"/>
      <c r="R28" s="78"/>
      <c r="S28" s="78"/>
      <c r="T28" s="78"/>
      <c r="U28" s="78"/>
      <c r="V28" s="78"/>
      <c r="W28" s="78"/>
      <c r="X28" s="78"/>
      <c r="Y28" s="78"/>
      <c r="Z28" s="79"/>
      <c r="AA28" s="256"/>
      <c r="AB28" s="78"/>
      <c r="AC28" s="78"/>
      <c r="AD28" s="78"/>
      <c r="AE28" s="78"/>
      <c r="AF28" s="78"/>
      <c r="AG28" s="78"/>
      <c r="AH28" s="78"/>
      <c r="AI28" s="78"/>
      <c r="AJ28" s="79"/>
    </row>
    <row r="29" spans="1:36" ht="49.5" customHeight="1" x14ac:dyDescent="0.2">
      <c r="A29" s="48">
        <f t="shared" si="0"/>
        <v>18</v>
      </c>
      <c r="B29" s="260"/>
      <c r="C29" s="78"/>
      <c r="D29" s="79"/>
      <c r="E29" s="261"/>
      <c r="F29" s="78"/>
      <c r="G29" s="79"/>
      <c r="H29" s="256"/>
      <c r="I29" s="78"/>
      <c r="J29" s="78"/>
      <c r="K29" s="79"/>
      <c r="L29" s="259"/>
      <c r="M29" s="78"/>
      <c r="N29" s="78"/>
      <c r="O29" s="78"/>
      <c r="P29" s="79"/>
      <c r="Q29" s="256"/>
      <c r="R29" s="78"/>
      <c r="S29" s="78"/>
      <c r="T29" s="78"/>
      <c r="U29" s="78"/>
      <c r="V29" s="78"/>
      <c r="W29" s="78"/>
      <c r="X29" s="78"/>
      <c r="Y29" s="78"/>
      <c r="Z29" s="79"/>
      <c r="AA29" s="256"/>
      <c r="AB29" s="78"/>
      <c r="AC29" s="78"/>
      <c r="AD29" s="78"/>
      <c r="AE29" s="78"/>
      <c r="AF29" s="78"/>
      <c r="AG29" s="78"/>
      <c r="AH29" s="78"/>
      <c r="AI29" s="78"/>
      <c r="AJ29" s="79"/>
    </row>
    <row r="30" spans="1:36" ht="49.5" customHeight="1" x14ac:dyDescent="0.2">
      <c r="A30" s="48">
        <f t="shared" si="0"/>
        <v>19</v>
      </c>
      <c r="B30" s="260"/>
      <c r="C30" s="78"/>
      <c r="D30" s="79"/>
      <c r="E30" s="261"/>
      <c r="F30" s="78"/>
      <c r="G30" s="79"/>
      <c r="H30" s="256"/>
      <c r="I30" s="78"/>
      <c r="J30" s="78"/>
      <c r="K30" s="79"/>
      <c r="L30" s="259"/>
      <c r="M30" s="78"/>
      <c r="N30" s="78"/>
      <c r="O30" s="78"/>
      <c r="P30" s="79"/>
      <c r="Q30" s="256"/>
      <c r="R30" s="78"/>
      <c r="S30" s="78"/>
      <c r="T30" s="78"/>
      <c r="U30" s="78"/>
      <c r="V30" s="78"/>
      <c r="W30" s="78"/>
      <c r="X30" s="78"/>
      <c r="Y30" s="78"/>
      <c r="Z30" s="79"/>
      <c r="AA30" s="256"/>
      <c r="AB30" s="78"/>
      <c r="AC30" s="78"/>
      <c r="AD30" s="78"/>
      <c r="AE30" s="78"/>
      <c r="AF30" s="78"/>
      <c r="AG30" s="78"/>
      <c r="AH30" s="78"/>
      <c r="AI30" s="78"/>
      <c r="AJ30" s="79"/>
    </row>
    <row r="31" spans="1:36" ht="49.5" customHeight="1" x14ac:dyDescent="0.2">
      <c r="A31" s="48">
        <f t="shared" si="0"/>
        <v>20</v>
      </c>
      <c r="B31" s="260"/>
      <c r="C31" s="78"/>
      <c r="D31" s="79"/>
      <c r="E31" s="261"/>
      <c r="F31" s="78"/>
      <c r="G31" s="79"/>
      <c r="H31" s="256"/>
      <c r="I31" s="78"/>
      <c r="J31" s="78"/>
      <c r="K31" s="79"/>
      <c r="L31" s="259"/>
      <c r="M31" s="78"/>
      <c r="N31" s="78"/>
      <c r="O31" s="78"/>
      <c r="P31" s="79"/>
      <c r="Q31" s="256"/>
      <c r="R31" s="78"/>
      <c r="S31" s="78"/>
      <c r="T31" s="78"/>
      <c r="U31" s="78"/>
      <c r="V31" s="78"/>
      <c r="W31" s="78"/>
      <c r="X31" s="78"/>
      <c r="Y31" s="78"/>
      <c r="Z31" s="79"/>
      <c r="AA31" s="256"/>
      <c r="AB31" s="78"/>
      <c r="AC31" s="78"/>
      <c r="AD31" s="78"/>
      <c r="AE31" s="78"/>
      <c r="AF31" s="78"/>
      <c r="AG31" s="78"/>
      <c r="AH31" s="78"/>
      <c r="AI31" s="78"/>
      <c r="AJ31" s="79"/>
    </row>
    <row r="32" spans="1:36" ht="49.5" customHeight="1" x14ac:dyDescent="0.2">
      <c r="A32" s="48">
        <f t="shared" si="0"/>
        <v>21</v>
      </c>
      <c r="B32" s="260"/>
      <c r="C32" s="78"/>
      <c r="D32" s="79"/>
      <c r="E32" s="261"/>
      <c r="F32" s="78"/>
      <c r="G32" s="79"/>
      <c r="H32" s="256"/>
      <c r="I32" s="78"/>
      <c r="J32" s="78"/>
      <c r="K32" s="79"/>
      <c r="L32" s="259"/>
      <c r="M32" s="78"/>
      <c r="N32" s="78"/>
      <c r="O32" s="78"/>
      <c r="P32" s="79"/>
      <c r="Q32" s="256"/>
      <c r="R32" s="78"/>
      <c r="S32" s="78"/>
      <c r="T32" s="78"/>
      <c r="U32" s="78"/>
      <c r="V32" s="78"/>
      <c r="W32" s="78"/>
      <c r="X32" s="78"/>
      <c r="Y32" s="78"/>
      <c r="Z32" s="79"/>
      <c r="AA32" s="256"/>
      <c r="AB32" s="78"/>
      <c r="AC32" s="78"/>
      <c r="AD32" s="78"/>
      <c r="AE32" s="78"/>
      <c r="AF32" s="78"/>
      <c r="AG32" s="78"/>
      <c r="AH32" s="78"/>
      <c r="AI32" s="78"/>
      <c r="AJ32" s="79"/>
    </row>
    <row r="33" spans="1:36" ht="49.5" customHeight="1" x14ac:dyDescent="0.2">
      <c r="A33" s="48">
        <f t="shared" si="0"/>
        <v>22</v>
      </c>
      <c r="B33" s="260"/>
      <c r="C33" s="78"/>
      <c r="D33" s="79"/>
      <c r="E33" s="261"/>
      <c r="F33" s="78"/>
      <c r="G33" s="79"/>
      <c r="H33" s="256"/>
      <c r="I33" s="78"/>
      <c r="J33" s="78"/>
      <c r="K33" s="79"/>
      <c r="L33" s="259"/>
      <c r="M33" s="78"/>
      <c r="N33" s="78"/>
      <c r="O33" s="78"/>
      <c r="P33" s="79"/>
      <c r="Q33" s="256"/>
      <c r="R33" s="78"/>
      <c r="S33" s="78"/>
      <c r="T33" s="78"/>
      <c r="U33" s="78"/>
      <c r="V33" s="78"/>
      <c r="W33" s="78"/>
      <c r="X33" s="78"/>
      <c r="Y33" s="78"/>
      <c r="Z33" s="79"/>
      <c r="AA33" s="256"/>
      <c r="AB33" s="78"/>
      <c r="AC33" s="78"/>
      <c r="AD33" s="78"/>
      <c r="AE33" s="78"/>
      <c r="AF33" s="78"/>
      <c r="AG33" s="78"/>
      <c r="AH33" s="78"/>
      <c r="AI33" s="78"/>
      <c r="AJ33" s="79"/>
    </row>
    <row r="34" spans="1:36" ht="49.5" customHeight="1" x14ac:dyDescent="0.2">
      <c r="A34" s="48">
        <f t="shared" si="0"/>
        <v>23</v>
      </c>
      <c r="B34" s="260"/>
      <c r="C34" s="78"/>
      <c r="D34" s="79"/>
      <c r="E34" s="261"/>
      <c r="F34" s="78"/>
      <c r="G34" s="79"/>
      <c r="H34" s="256"/>
      <c r="I34" s="78"/>
      <c r="J34" s="78"/>
      <c r="K34" s="79"/>
      <c r="L34" s="259"/>
      <c r="M34" s="78"/>
      <c r="N34" s="78"/>
      <c r="O34" s="78"/>
      <c r="P34" s="79"/>
      <c r="Q34" s="256"/>
      <c r="R34" s="78"/>
      <c r="S34" s="78"/>
      <c r="T34" s="78"/>
      <c r="U34" s="78"/>
      <c r="V34" s="78"/>
      <c r="W34" s="78"/>
      <c r="X34" s="78"/>
      <c r="Y34" s="78"/>
      <c r="Z34" s="79"/>
      <c r="AA34" s="256"/>
      <c r="AB34" s="78"/>
      <c r="AC34" s="78"/>
      <c r="AD34" s="78"/>
      <c r="AE34" s="78"/>
      <c r="AF34" s="78"/>
      <c r="AG34" s="78"/>
      <c r="AH34" s="78"/>
      <c r="AI34" s="78"/>
      <c r="AJ34" s="79"/>
    </row>
    <row r="35" spans="1:36" ht="49.5" customHeight="1" x14ac:dyDescent="0.2">
      <c r="A35" s="48">
        <f t="shared" si="0"/>
        <v>24</v>
      </c>
      <c r="B35" s="260"/>
      <c r="C35" s="78"/>
      <c r="D35" s="79"/>
      <c r="E35" s="261"/>
      <c r="F35" s="78"/>
      <c r="G35" s="79"/>
      <c r="H35" s="256"/>
      <c r="I35" s="78"/>
      <c r="J35" s="78"/>
      <c r="K35" s="79"/>
      <c r="L35" s="259"/>
      <c r="M35" s="78"/>
      <c r="N35" s="78"/>
      <c r="O35" s="78"/>
      <c r="P35" s="79"/>
      <c r="Q35" s="256"/>
      <c r="R35" s="78"/>
      <c r="S35" s="78"/>
      <c r="T35" s="78"/>
      <c r="U35" s="78"/>
      <c r="V35" s="78"/>
      <c r="W35" s="78"/>
      <c r="X35" s="78"/>
      <c r="Y35" s="78"/>
      <c r="Z35" s="79"/>
      <c r="AA35" s="256"/>
      <c r="AB35" s="78"/>
      <c r="AC35" s="78"/>
      <c r="AD35" s="78"/>
      <c r="AE35" s="78"/>
      <c r="AF35" s="78"/>
      <c r="AG35" s="78"/>
      <c r="AH35" s="78"/>
      <c r="AI35" s="78"/>
      <c r="AJ35" s="79"/>
    </row>
    <row r="36" spans="1:36" ht="49.5" customHeight="1" x14ac:dyDescent="0.2">
      <c r="A36" s="48">
        <f t="shared" si="0"/>
        <v>25</v>
      </c>
      <c r="B36" s="260"/>
      <c r="C36" s="78"/>
      <c r="D36" s="79"/>
      <c r="E36" s="261"/>
      <c r="F36" s="78"/>
      <c r="G36" s="79"/>
      <c r="H36" s="256"/>
      <c r="I36" s="78"/>
      <c r="J36" s="78"/>
      <c r="K36" s="79"/>
      <c r="L36" s="259"/>
      <c r="M36" s="78"/>
      <c r="N36" s="78"/>
      <c r="O36" s="78"/>
      <c r="P36" s="79"/>
      <c r="Q36" s="256"/>
      <c r="R36" s="78"/>
      <c r="S36" s="78"/>
      <c r="T36" s="78"/>
      <c r="U36" s="78"/>
      <c r="V36" s="78"/>
      <c r="W36" s="78"/>
      <c r="X36" s="78"/>
      <c r="Y36" s="78"/>
      <c r="Z36" s="79"/>
      <c r="AA36" s="256"/>
      <c r="AB36" s="78"/>
      <c r="AC36" s="78"/>
      <c r="AD36" s="78"/>
      <c r="AE36" s="78"/>
      <c r="AF36" s="78"/>
      <c r="AG36" s="78"/>
      <c r="AH36" s="78"/>
      <c r="AI36" s="78"/>
      <c r="AJ36" s="79"/>
    </row>
    <row r="37" spans="1:36" ht="49.5" customHeight="1" x14ac:dyDescent="0.2">
      <c r="A37" s="48">
        <f t="shared" si="0"/>
        <v>26</v>
      </c>
      <c r="B37" s="260"/>
      <c r="C37" s="78"/>
      <c r="D37" s="79"/>
      <c r="E37" s="261"/>
      <c r="F37" s="78"/>
      <c r="G37" s="79"/>
      <c r="H37" s="256"/>
      <c r="I37" s="78"/>
      <c r="J37" s="78"/>
      <c r="K37" s="79"/>
      <c r="L37" s="259"/>
      <c r="M37" s="78"/>
      <c r="N37" s="78"/>
      <c r="O37" s="78"/>
      <c r="P37" s="79"/>
      <c r="Q37" s="256"/>
      <c r="R37" s="78"/>
      <c r="S37" s="78"/>
      <c r="T37" s="78"/>
      <c r="U37" s="78"/>
      <c r="V37" s="78"/>
      <c r="W37" s="78"/>
      <c r="X37" s="78"/>
      <c r="Y37" s="78"/>
      <c r="Z37" s="79"/>
      <c r="AA37" s="256"/>
      <c r="AB37" s="78"/>
      <c r="AC37" s="78"/>
      <c r="AD37" s="78"/>
      <c r="AE37" s="78"/>
      <c r="AF37" s="78"/>
      <c r="AG37" s="78"/>
      <c r="AH37" s="78"/>
      <c r="AI37" s="78"/>
      <c r="AJ37" s="79"/>
    </row>
    <row r="38" spans="1:36" ht="49.5" customHeight="1" x14ac:dyDescent="0.2">
      <c r="A38" s="48">
        <f t="shared" si="0"/>
        <v>27</v>
      </c>
      <c r="B38" s="260"/>
      <c r="C38" s="78"/>
      <c r="D38" s="79"/>
      <c r="E38" s="261"/>
      <c r="F38" s="78"/>
      <c r="G38" s="79"/>
      <c r="H38" s="256"/>
      <c r="I38" s="78"/>
      <c r="J38" s="78"/>
      <c r="K38" s="79"/>
      <c r="L38" s="259"/>
      <c r="M38" s="78"/>
      <c r="N38" s="78"/>
      <c r="O38" s="78"/>
      <c r="P38" s="79"/>
      <c r="Q38" s="256"/>
      <c r="R38" s="78"/>
      <c r="S38" s="78"/>
      <c r="T38" s="78"/>
      <c r="U38" s="78"/>
      <c r="V38" s="78"/>
      <c r="W38" s="78"/>
      <c r="X38" s="78"/>
      <c r="Y38" s="78"/>
      <c r="Z38" s="79"/>
      <c r="AA38" s="256"/>
      <c r="AB38" s="78"/>
      <c r="AC38" s="78"/>
      <c r="AD38" s="78"/>
      <c r="AE38" s="78"/>
      <c r="AF38" s="78"/>
      <c r="AG38" s="78"/>
      <c r="AH38" s="78"/>
      <c r="AI38" s="78"/>
      <c r="AJ38" s="79"/>
    </row>
    <row r="39" spans="1:36" ht="49.5" customHeight="1" x14ac:dyDescent="0.2">
      <c r="A39" s="48">
        <f t="shared" si="0"/>
        <v>28</v>
      </c>
      <c r="B39" s="260"/>
      <c r="C39" s="78"/>
      <c r="D39" s="79"/>
      <c r="E39" s="261"/>
      <c r="F39" s="78"/>
      <c r="G39" s="79"/>
      <c r="H39" s="256"/>
      <c r="I39" s="78"/>
      <c r="J39" s="78"/>
      <c r="K39" s="79"/>
      <c r="L39" s="259"/>
      <c r="M39" s="78"/>
      <c r="N39" s="78"/>
      <c r="O39" s="78"/>
      <c r="P39" s="79"/>
      <c r="Q39" s="256"/>
      <c r="R39" s="78"/>
      <c r="S39" s="78"/>
      <c r="T39" s="78"/>
      <c r="U39" s="78"/>
      <c r="V39" s="78"/>
      <c r="W39" s="78"/>
      <c r="X39" s="78"/>
      <c r="Y39" s="78"/>
      <c r="Z39" s="79"/>
      <c r="AA39" s="256"/>
      <c r="AB39" s="78"/>
      <c r="AC39" s="78"/>
      <c r="AD39" s="78"/>
      <c r="AE39" s="78"/>
      <c r="AF39" s="78"/>
      <c r="AG39" s="78"/>
      <c r="AH39" s="78"/>
      <c r="AI39" s="78"/>
      <c r="AJ39" s="79"/>
    </row>
    <row r="40" spans="1:36" ht="49.5" customHeight="1" x14ac:dyDescent="0.2">
      <c r="A40" s="48">
        <f t="shared" si="0"/>
        <v>29</v>
      </c>
      <c r="B40" s="260"/>
      <c r="C40" s="78"/>
      <c r="D40" s="79"/>
      <c r="E40" s="261"/>
      <c r="F40" s="78"/>
      <c r="G40" s="79"/>
      <c r="H40" s="256"/>
      <c r="I40" s="78"/>
      <c r="J40" s="78"/>
      <c r="K40" s="79"/>
      <c r="L40" s="259"/>
      <c r="M40" s="78"/>
      <c r="N40" s="78"/>
      <c r="O40" s="78"/>
      <c r="P40" s="79"/>
      <c r="Q40" s="256"/>
      <c r="R40" s="78"/>
      <c r="S40" s="78"/>
      <c r="T40" s="78"/>
      <c r="U40" s="78"/>
      <c r="V40" s="78"/>
      <c r="W40" s="78"/>
      <c r="X40" s="78"/>
      <c r="Y40" s="78"/>
      <c r="Z40" s="79"/>
      <c r="AA40" s="256"/>
      <c r="AB40" s="78"/>
      <c r="AC40" s="78"/>
      <c r="AD40" s="78"/>
      <c r="AE40" s="78"/>
      <c r="AF40" s="78"/>
      <c r="AG40" s="78"/>
      <c r="AH40" s="78"/>
      <c r="AI40" s="78"/>
      <c r="AJ40" s="79"/>
    </row>
    <row r="41" spans="1:36" ht="49.5" customHeight="1" x14ac:dyDescent="0.2">
      <c r="A41" s="48">
        <f t="shared" si="0"/>
        <v>30</v>
      </c>
      <c r="B41" s="260"/>
      <c r="C41" s="78"/>
      <c r="D41" s="79"/>
      <c r="E41" s="261"/>
      <c r="F41" s="78"/>
      <c r="G41" s="79"/>
      <c r="H41" s="256"/>
      <c r="I41" s="78"/>
      <c r="J41" s="78"/>
      <c r="K41" s="79"/>
      <c r="L41" s="259"/>
      <c r="M41" s="78"/>
      <c r="N41" s="78"/>
      <c r="O41" s="78"/>
      <c r="P41" s="79"/>
      <c r="Q41" s="256"/>
      <c r="R41" s="78"/>
      <c r="S41" s="78"/>
      <c r="T41" s="78"/>
      <c r="U41" s="78"/>
      <c r="V41" s="78"/>
      <c r="W41" s="78"/>
      <c r="X41" s="78"/>
      <c r="Y41" s="78"/>
      <c r="Z41" s="79"/>
      <c r="AA41" s="256"/>
      <c r="AB41" s="78"/>
      <c r="AC41" s="78"/>
      <c r="AD41" s="78"/>
      <c r="AE41" s="78"/>
      <c r="AF41" s="78"/>
      <c r="AG41" s="78"/>
      <c r="AH41" s="78"/>
      <c r="AI41" s="78"/>
      <c r="AJ41" s="79"/>
    </row>
    <row r="42" spans="1:36" ht="49.5" customHeight="1" x14ac:dyDescent="0.2">
      <c r="A42" s="48">
        <f t="shared" si="0"/>
        <v>31</v>
      </c>
      <c r="B42" s="260"/>
      <c r="C42" s="78"/>
      <c r="D42" s="79"/>
      <c r="E42" s="261"/>
      <c r="F42" s="78"/>
      <c r="G42" s="79"/>
      <c r="H42" s="256"/>
      <c r="I42" s="78"/>
      <c r="J42" s="78"/>
      <c r="K42" s="79"/>
      <c r="L42" s="259"/>
      <c r="M42" s="78"/>
      <c r="N42" s="78"/>
      <c r="O42" s="78"/>
      <c r="P42" s="79"/>
      <c r="Q42" s="256"/>
      <c r="R42" s="78"/>
      <c r="S42" s="78"/>
      <c r="T42" s="78"/>
      <c r="U42" s="78"/>
      <c r="V42" s="78"/>
      <c r="W42" s="78"/>
      <c r="X42" s="78"/>
      <c r="Y42" s="78"/>
      <c r="Z42" s="79"/>
      <c r="AA42" s="256"/>
      <c r="AB42" s="78"/>
      <c r="AC42" s="78"/>
      <c r="AD42" s="78"/>
      <c r="AE42" s="78"/>
      <c r="AF42" s="78"/>
      <c r="AG42" s="78"/>
      <c r="AH42" s="78"/>
      <c r="AI42" s="78"/>
      <c r="AJ42" s="79"/>
    </row>
    <row r="43" spans="1:36" ht="49.5" customHeight="1" x14ac:dyDescent="0.2">
      <c r="A43" s="48">
        <f t="shared" si="0"/>
        <v>32</v>
      </c>
      <c r="B43" s="260"/>
      <c r="C43" s="78"/>
      <c r="D43" s="79"/>
      <c r="E43" s="261"/>
      <c r="F43" s="78"/>
      <c r="G43" s="79"/>
      <c r="H43" s="256"/>
      <c r="I43" s="78"/>
      <c r="J43" s="78"/>
      <c r="K43" s="79"/>
      <c r="L43" s="259"/>
      <c r="M43" s="78"/>
      <c r="N43" s="78"/>
      <c r="O43" s="78"/>
      <c r="P43" s="79"/>
      <c r="Q43" s="256"/>
      <c r="R43" s="78"/>
      <c r="S43" s="78"/>
      <c r="T43" s="78"/>
      <c r="U43" s="78"/>
      <c r="V43" s="78"/>
      <c r="W43" s="78"/>
      <c r="X43" s="78"/>
      <c r="Y43" s="78"/>
      <c r="Z43" s="79"/>
      <c r="AA43" s="256"/>
      <c r="AB43" s="78"/>
      <c r="AC43" s="78"/>
      <c r="AD43" s="78"/>
      <c r="AE43" s="78"/>
      <c r="AF43" s="78"/>
      <c r="AG43" s="78"/>
      <c r="AH43" s="78"/>
      <c r="AI43" s="78"/>
      <c r="AJ43" s="79"/>
    </row>
    <row r="44" spans="1:36" ht="49.5" customHeight="1" x14ac:dyDescent="0.2">
      <c r="A44" s="48">
        <f t="shared" si="0"/>
        <v>33</v>
      </c>
      <c r="B44" s="260"/>
      <c r="C44" s="78"/>
      <c r="D44" s="79"/>
      <c r="E44" s="261"/>
      <c r="F44" s="78"/>
      <c r="G44" s="79"/>
      <c r="H44" s="256"/>
      <c r="I44" s="78"/>
      <c r="J44" s="78"/>
      <c r="K44" s="79"/>
      <c r="L44" s="259"/>
      <c r="M44" s="78"/>
      <c r="N44" s="78"/>
      <c r="O44" s="78"/>
      <c r="P44" s="79"/>
      <c r="Q44" s="256"/>
      <c r="R44" s="78"/>
      <c r="S44" s="78"/>
      <c r="T44" s="78"/>
      <c r="U44" s="78"/>
      <c r="V44" s="78"/>
      <c r="W44" s="78"/>
      <c r="X44" s="78"/>
      <c r="Y44" s="78"/>
      <c r="Z44" s="79"/>
      <c r="AA44" s="256"/>
      <c r="AB44" s="78"/>
      <c r="AC44" s="78"/>
      <c r="AD44" s="78"/>
      <c r="AE44" s="78"/>
      <c r="AF44" s="78"/>
      <c r="AG44" s="78"/>
      <c r="AH44" s="78"/>
      <c r="AI44" s="78"/>
      <c r="AJ44" s="79"/>
    </row>
    <row r="45" spans="1:36" ht="49.5" customHeight="1" x14ac:dyDescent="0.2">
      <c r="A45" s="48">
        <f t="shared" si="0"/>
        <v>34</v>
      </c>
      <c r="B45" s="260"/>
      <c r="C45" s="78"/>
      <c r="D45" s="79"/>
      <c r="E45" s="261"/>
      <c r="F45" s="78"/>
      <c r="G45" s="79"/>
      <c r="H45" s="256"/>
      <c r="I45" s="78"/>
      <c r="J45" s="78"/>
      <c r="K45" s="79"/>
      <c r="L45" s="259"/>
      <c r="M45" s="78"/>
      <c r="N45" s="78"/>
      <c r="O45" s="78"/>
      <c r="P45" s="79"/>
      <c r="Q45" s="256"/>
      <c r="R45" s="78"/>
      <c r="S45" s="78"/>
      <c r="T45" s="78"/>
      <c r="U45" s="78"/>
      <c r="V45" s="78"/>
      <c r="W45" s="78"/>
      <c r="X45" s="78"/>
      <c r="Y45" s="78"/>
      <c r="Z45" s="79"/>
      <c r="AA45" s="256"/>
      <c r="AB45" s="78"/>
      <c r="AC45" s="78"/>
      <c r="AD45" s="78"/>
      <c r="AE45" s="78"/>
      <c r="AF45" s="78"/>
      <c r="AG45" s="78"/>
      <c r="AH45" s="78"/>
      <c r="AI45" s="78"/>
      <c r="AJ45" s="79"/>
    </row>
    <row r="46" spans="1:36" ht="49.5" customHeight="1" x14ac:dyDescent="0.2">
      <c r="A46" s="48">
        <f t="shared" si="0"/>
        <v>35</v>
      </c>
      <c r="B46" s="260"/>
      <c r="C46" s="78"/>
      <c r="D46" s="79"/>
      <c r="E46" s="261"/>
      <c r="F46" s="78"/>
      <c r="G46" s="79"/>
      <c r="H46" s="256"/>
      <c r="I46" s="78"/>
      <c r="J46" s="78"/>
      <c r="K46" s="79"/>
      <c r="L46" s="259"/>
      <c r="M46" s="78"/>
      <c r="N46" s="78"/>
      <c r="O46" s="78"/>
      <c r="P46" s="79"/>
      <c r="Q46" s="256"/>
      <c r="R46" s="78"/>
      <c r="S46" s="78"/>
      <c r="T46" s="78"/>
      <c r="U46" s="78"/>
      <c r="V46" s="78"/>
      <c r="W46" s="78"/>
      <c r="X46" s="78"/>
      <c r="Y46" s="78"/>
      <c r="Z46" s="79"/>
      <c r="AA46" s="256"/>
      <c r="AB46" s="78"/>
      <c r="AC46" s="78"/>
      <c r="AD46" s="78"/>
      <c r="AE46" s="78"/>
      <c r="AF46" s="78"/>
      <c r="AG46" s="78"/>
      <c r="AH46" s="78"/>
      <c r="AI46" s="78"/>
      <c r="AJ46" s="79"/>
    </row>
    <row r="47" spans="1:36" ht="49.5" customHeight="1" x14ac:dyDescent="0.2">
      <c r="A47" s="48">
        <f t="shared" si="0"/>
        <v>36</v>
      </c>
      <c r="B47" s="260"/>
      <c r="C47" s="78"/>
      <c r="D47" s="79"/>
      <c r="E47" s="261"/>
      <c r="F47" s="78"/>
      <c r="G47" s="79"/>
      <c r="H47" s="256"/>
      <c r="I47" s="78"/>
      <c r="J47" s="78"/>
      <c r="K47" s="79"/>
      <c r="L47" s="259"/>
      <c r="M47" s="78"/>
      <c r="N47" s="78"/>
      <c r="O47" s="78"/>
      <c r="P47" s="79"/>
      <c r="Q47" s="256"/>
      <c r="R47" s="78"/>
      <c r="S47" s="78"/>
      <c r="T47" s="78"/>
      <c r="U47" s="78"/>
      <c r="V47" s="78"/>
      <c r="W47" s="78"/>
      <c r="X47" s="78"/>
      <c r="Y47" s="78"/>
      <c r="Z47" s="79"/>
      <c r="AA47" s="256"/>
      <c r="AB47" s="78"/>
      <c r="AC47" s="78"/>
      <c r="AD47" s="78"/>
      <c r="AE47" s="78"/>
      <c r="AF47" s="78"/>
      <c r="AG47" s="78"/>
      <c r="AH47" s="78"/>
      <c r="AI47" s="78"/>
      <c r="AJ47" s="79"/>
    </row>
    <row r="48" spans="1:36" ht="49.5" customHeight="1" x14ac:dyDescent="0.2">
      <c r="A48" s="48">
        <f t="shared" si="0"/>
        <v>37</v>
      </c>
      <c r="B48" s="260"/>
      <c r="C48" s="78"/>
      <c r="D48" s="79"/>
      <c r="E48" s="261"/>
      <c r="F48" s="78"/>
      <c r="G48" s="79"/>
      <c r="H48" s="256"/>
      <c r="I48" s="78"/>
      <c r="J48" s="78"/>
      <c r="K48" s="79"/>
      <c r="L48" s="259"/>
      <c r="M48" s="78"/>
      <c r="N48" s="78"/>
      <c r="O48" s="78"/>
      <c r="P48" s="79"/>
      <c r="Q48" s="256"/>
      <c r="R48" s="78"/>
      <c r="S48" s="78"/>
      <c r="T48" s="78"/>
      <c r="U48" s="78"/>
      <c r="V48" s="78"/>
      <c r="W48" s="78"/>
      <c r="X48" s="78"/>
      <c r="Y48" s="78"/>
      <c r="Z48" s="79"/>
      <c r="AA48" s="256"/>
      <c r="AB48" s="78"/>
      <c r="AC48" s="78"/>
      <c r="AD48" s="78"/>
      <c r="AE48" s="78"/>
      <c r="AF48" s="78"/>
      <c r="AG48" s="78"/>
      <c r="AH48" s="78"/>
      <c r="AI48" s="78"/>
      <c r="AJ48" s="79"/>
    </row>
    <row r="49" spans="1:36" ht="49.5" customHeight="1" x14ac:dyDescent="0.2">
      <c r="A49" s="48">
        <f t="shared" si="0"/>
        <v>38</v>
      </c>
      <c r="B49" s="260"/>
      <c r="C49" s="78"/>
      <c r="D49" s="79"/>
      <c r="E49" s="261"/>
      <c r="F49" s="78"/>
      <c r="G49" s="79"/>
      <c r="H49" s="256"/>
      <c r="I49" s="78"/>
      <c r="J49" s="78"/>
      <c r="K49" s="79"/>
      <c r="L49" s="259"/>
      <c r="M49" s="78"/>
      <c r="N49" s="78"/>
      <c r="O49" s="78"/>
      <c r="P49" s="79"/>
      <c r="Q49" s="256"/>
      <c r="R49" s="78"/>
      <c r="S49" s="78"/>
      <c r="T49" s="78"/>
      <c r="U49" s="78"/>
      <c r="V49" s="78"/>
      <c r="W49" s="78"/>
      <c r="X49" s="78"/>
      <c r="Y49" s="78"/>
      <c r="Z49" s="79"/>
      <c r="AA49" s="256"/>
      <c r="AB49" s="78"/>
      <c r="AC49" s="78"/>
      <c r="AD49" s="78"/>
      <c r="AE49" s="78"/>
      <c r="AF49" s="78"/>
      <c r="AG49" s="78"/>
      <c r="AH49" s="78"/>
      <c r="AI49" s="78"/>
      <c r="AJ49" s="79"/>
    </row>
    <row r="50" spans="1:36" ht="49.5" customHeight="1" x14ac:dyDescent="0.2">
      <c r="A50" s="48">
        <f t="shared" si="0"/>
        <v>39</v>
      </c>
      <c r="B50" s="260"/>
      <c r="C50" s="78"/>
      <c r="D50" s="79"/>
      <c r="E50" s="261"/>
      <c r="F50" s="78"/>
      <c r="G50" s="79"/>
      <c r="H50" s="256"/>
      <c r="I50" s="78"/>
      <c r="J50" s="78"/>
      <c r="K50" s="79"/>
      <c r="L50" s="259"/>
      <c r="M50" s="78"/>
      <c r="N50" s="78"/>
      <c r="O50" s="78"/>
      <c r="P50" s="79"/>
      <c r="Q50" s="256"/>
      <c r="R50" s="78"/>
      <c r="S50" s="78"/>
      <c r="T50" s="78"/>
      <c r="U50" s="78"/>
      <c r="V50" s="78"/>
      <c r="W50" s="78"/>
      <c r="X50" s="78"/>
      <c r="Y50" s="78"/>
      <c r="Z50" s="79"/>
      <c r="AA50" s="256"/>
      <c r="AB50" s="78"/>
      <c r="AC50" s="78"/>
      <c r="AD50" s="78"/>
      <c r="AE50" s="78"/>
      <c r="AF50" s="78"/>
      <c r="AG50" s="78"/>
      <c r="AH50" s="78"/>
      <c r="AI50" s="78"/>
      <c r="AJ50" s="79"/>
    </row>
    <row r="51" spans="1:36" ht="49.5" customHeight="1" x14ac:dyDescent="0.2">
      <c r="A51" s="48">
        <f t="shared" si="0"/>
        <v>40</v>
      </c>
      <c r="B51" s="260"/>
      <c r="C51" s="78"/>
      <c r="D51" s="79"/>
      <c r="E51" s="261"/>
      <c r="F51" s="78"/>
      <c r="G51" s="79"/>
      <c r="H51" s="256"/>
      <c r="I51" s="78"/>
      <c r="J51" s="78"/>
      <c r="K51" s="79"/>
      <c r="L51" s="259"/>
      <c r="M51" s="78"/>
      <c r="N51" s="78"/>
      <c r="O51" s="78"/>
      <c r="P51" s="79"/>
      <c r="Q51" s="256"/>
      <c r="R51" s="78"/>
      <c r="S51" s="78"/>
      <c r="T51" s="78"/>
      <c r="U51" s="78"/>
      <c r="V51" s="78"/>
      <c r="W51" s="78"/>
      <c r="X51" s="78"/>
      <c r="Y51" s="78"/>
      <c r="Z51" s="79"/>
      <c r="AA51" s="256"/>
      <c r="AB51" s="78"/>
      <c r="AC51" s="78"/>
      <c r="AD51" s="78"/>
      <c r="AE51" s="78"/>
      <c r="AF51" s="78"/>
      <c r="AG51" s="78"/>
      <c r="AH51" s="78"/>
      <c r="AI51" s="78"/>
      <c r="AJ51" s="79"/>
    </row>
    <row r="52" spans="1:36" ht="49.5" customHeight="1" x14ac:dyDescent="0.2">
      <c r="A52" s="48">
        <f t="shared" si="0"/>
        <v>41</v>
      </c>
      <c r="B52" s="260"/>
      <c r="C52" s="78"/>
      <c r="D52" s="79"/>
      <c r="E52" s="261"/>
      <c r="F52" s="78"/>
      <c r="G52" s="79"/>
      <c r="H52" s="256"/>
      <c r="I52" s="78"/>
      <c r="J52" s="78"/>
      <c r="K52" s="79"/>
      <c r="L52" s="259"/>
      <c r="M52" s="78"/>
      <c r="N52" s="78"/>
      <c r="O52" s="78"/>
      <c r="P52" s="79"/>
      <c r="Q52" s="256"/>
      <c r="R52" s="78"/>
      <c r="S52" s="78"/>
      <c r="T52" s="78"/>
      <c r="U52" s="78"/>
      <c r="V52" s="78"/>
      <c r="W52" s="78"/>
      <c r="X52" s="78"/>
      <c r="Y52" s="78"/>
      <c r="Z52" s="79"/>
      <c r="AA52" s="256"/>
      <c r="AB52" s="78"/>
      <c r="AC52" s="78"/>
      <c r="AD52" s="78"/>
      <c r="AE52" s="78"/>
      <c r="AF52" s="78"/>
      <c r="AG52" s="78"/>
      <c r="AH52" s="78"/>
      <c r="AI52" s="78"/>
      <c r="AJ52" s="79"/>
    </row>
    <row r="53" spans="1:36" ht="49.5" customHeight="1" x14ac:dyDescent="0.2">
      <c r="A53" s="48">
        <f t="shared" si="0"/>
        <v>42</v>
      </c>
      <c r="B53" s="260"/>
      <c r="C53" s="78"/>
      <c r="D53" s="79"/>
      <c r="E53" s="261"/>
      <c r="F53" s="78"/>
      <c r="G53" s="79"/>
      <c r="H53" s="256"/>
      <c r="I53" s="78"/>
      <c r="J53" s="78"/>
      <c r="K53" s="79"/>
      <c r="L53" s="259"/>
      <c r="M53" s="78"/>
      <c r="N53" s="78"/>
      <c r="O53" s="78"/>
      <c r="P53" s="79"/>
      <c r="Q53" s="256"/>
      <c r="R53" s="78"/>
      <c r="S53" s="78"/>
      <c r="T53" s="78"/>
      <c r="U53" s="78"/>
      <c r="V53" s="78"/>
      <c r="W53" s="78"/>
      <c r="X53" s="78"/>
      <c r="Y53" s="78"/>
      <c r="Z53" s="79"/>
      <c r="AA53" s="256"/>
      <c r="AB53" s="78"/>
      <c r="AC53" s="78"/>
      <c r="AD53" s="78"/>
      <c r="AE53" s="78"/>
      <c r="AF53" s="78"/>
      <c r="AG53" s="78"/>
      <c r="AH53" s="78"/>
      <c r="AI53" s="78"/>
      <c r="AJ53" s="79"/>
    </row>
    <row r="54" spans="1:36" ht="49.5" customHeight="1" x14ac:dyDescent="0.2">
      <c r="A54" s="48">
        <f t="shared" si="0"/>
        <v>43</v>
      </c>
      <c r="B54" s="260"/>
      <c r="C54" s="78"/>
      <c r="D54" s="79"/>
      <c r="E54" s="261"/>
      <c r="F54" s="78"/>
      <c r="G54" s="79"/>
      <c r="H54" s="256"/>
      <c r="I54" s="78"/>
      <c r="J54" s="78"/>
      <c r="K54" s="79"/>
      <c r="L54" s="259"/>
      <c r="M54" s="78"/>
      <c r="N54" s="78"/>
      <c r="O54" s="78"/>
      <c r="P54" s="79"/>
      <c r="Q54" s="256"/>
      <c r="R54" s="78"/>
      <c r="S54" s="78"/>
      <c r="T54" s="78"/>
      <c r="U54" s="78"/>
      <c r="V54" s="78"/>
      <c r="W54" s="78"/>
      <c r="X54" s="78"/>
      <c r="Y54" s="78"/>
      <c r="Z54" s="79"/>
      <c r="AA54" s="256"/>
      <c r="AB54" s="78"/>
      <c r="AC54" s="78"/>
      <c r="AD54" s="78"/>
      <c r="AE54" s="78"/>
      <c r="AF54" s="78"/>
      <c r="AG54" s="78"/>
      <c r="AH54" s="78"/>
      <c r="AI54" s="78"/>
      <c r="AJ54" s="79"/>
    </row>
    <row r="55" spans="1:36" ht="49.5" customHeight="1" x14ac:dyDescent="0.2">
      <c r="A55" s="48">
        <f t="shared" si="0"/>
        <v>44</v>
      </c>
      <c r="B55" s="260"/>
      <c r="C55" s="78"/>
      <c r="D55" s="79"/>
      <c r="E55" s="261"/>
      <c r="F55" s="78"/>
      <c r="G55" s="79"/>
      <c r="H55" s="256"/>
      <c r="I55" s="78"/>
      <c r="J55" s="78"/>
      <c r="K55" s="79"/>
      <c r="L55" s="259"/>
      <c r="M55" s="78"/>
      <c r="N55" s="78"/>
      <c r="O55" s="78"/>
      <c r="P55" s="79"/>
      <c r="Q55" s="256"/>
      <c r="R55" s="78"/>
      <c r="S55" s="78"/>
      <c r="T55" s="78"/>
      <c r="U55" s="78"/>
      <c r="V55" s="78"/>
      <c r="W55" s="78"/>
      <c r="X55" s="78"/>
      <c r="Y55" s="78"/>
      <c r="Z55" s="79"/>
      <c r="AA55" s="256"/>
      <c r="AB55" s="78"/>
      <c r="AC55" s="78"/>
      <c r="AD55" s="78"/>
      <c r="AE55" s="78"/>
      <c r="AF55" s="78"/>
      <c r="AG55" s="78"/>
      <c r="AH55" s="78"/>
      <c r="AI55" s="78"/>
      <c r="AJ55" s="79"/>
    </row>
    <row r="56" spans="1:36" ht="49.5" customHeight="1" x14ac:dyDescent="0.2">
      <c r="A56" s="48">
        <f t="shared" si="0"/>
        <v>45</v>
      </c>
      <c r="B56" s="260"/>
      <c r="C56" s="78"/>
      <c r="D56" s="79"/>
      <c r="E56" s="261"/>
      <c r="F56" s="78"/>
      <c r="G56" s="79"/>
      <c r="H56" s="256"/>
      <c r="I56" s="78"/>
      <c r="J56" s="78"/>
      <c r="K56" s="79"/>
      <c r="L56" s="259"/>
      <c r="M56" s="78"/>
      <c r="N56" s="78"/>
      <c r="O56" s="78"/>
      <c r="P56" s="79"/>
      <c r="Q56" s="256"/>
      <c r="R56" s="78"/>
      <c r="S56" s="78"/>
      <c r="T56" s="78"/>
      <c r="U56" s="78"/>
      <c r="V56" s="78"/>
      <c r="W56" s="78"/>
      <c r="X56" s="78"/>
      <c r="Y56" s="78"/>
      <c r="Z56" s="79"/>
      <c r="AA56" s="256"/>
      <c r="AB56" s="78"/>
      <c r="AC56" s="78"/>
      <c r="AD56" s="78"/>
      <c r="AE56" s="78"/>
      <c r="AF56" s="78"/>
      <c r="AG56" s="78"/>
      <c r="AH56" s="78"/>
      <c r="AI56" s="78"/>
      <c r="AJ56" s="79"/>
    </row>
    <row r="57" spans="1:36" ht="49.5" customHeight="1" x14ac:dyDescent="0.2">
      <c r="A57" s="48">
        <f t="shared" si="0"/>
        <v>46</v>
      </c>
      <c r="B57" s="260"/>
      <c r="C57" s="78"/>
      <c r="D57" s="79"/>
      <c r="E57" s="261"/>
      <c r="F57" s="78"/>
      <c r="G57" s="79"/>
      <c r="H57" s="256"/>
      <c r="I57" s="78"/>
      <c r="J57" s="78"/>
      <c r="K57" s="79"/>
      <c r="L57" s="259"/>
      <c r="M57" s="78"/>
      <c r="N57" s="78"/>
      <c r="O57" s="78"/>
      <c r="P57" s="79"/>
      <c r="Q57" s="256"/>
      <c r="R57" s="78"/>
      <c r="S57" s="78"/>
      <c r="T57" s="78"/>
      <c r="U57" s="78"/>
      <c r="V57" s="78"/>
      <c r="W57" s="78"/>
      <c r="X57" s="78"/>
      <c r="Y57" s="78"/>
      <c r="Z57" s="79"/>
      <c r="AA57" s="256"/>
      <c r="AB57" s="78"/>
      <c r="AC57" s="78"/>
      <c r="AD57" s="78"/>
      <c r="AE57" s="78"/>
      <c r="AF57" s="78"/>
      <c r="AG57" s="78"/>
      <c r="AH57" s="78"/>
      <c r="AI57" s="78"/>
      <c r="AJ57" s="79"/>
    </row>
    <row r="58" spans="1:36" ht="49.5" customHeight="1" x14ac:dyDescent="0.2">
      <c r="A58" s="48">
        <f t="shared" si="0"/>
        <v>47</v>
      </c>
      <c r="B58" s="260"/>
      <c r="C58" s="78"/>
      <c r="D58" s="79"/>
      <c r="E58" s="261"/>
      <c r="F58" s="78"/>
      <c r="G58" s="79"/>
      <c r="H58" s="256"/>
      <c r="I58" s="78"/>
      <c r="J58" s="78"/>
      <c r="K58" s="79"/>
      <c r="L58" s="259"/>
      <c r="M58" s="78"/>
      <c r="N58" s="78"/>
      <c r="O58" s="78"/>
      <c r="P58" s="79"/>
      <c r="Q58" s="256"/>
      <c r="R58" s="78"/>
      <c r="S58" s="78"/>
      <c r="T58" s="78"/>
      <c r="U58" s="78"/>
      <c r="V58" s="78"/>
      <c r="W58" s="78"/>
      <c r="X58" s="78"/>
      <c r="Y58" s="78"/>
      <c r="Z58" s="79"/>
      <c r="AA58" s="256"/>
      <c r="AB58" s="78"/>
      <c r="AC58" s="78"/>
      <c r="AD58" s="78"/>
      <c r="AE58" s="78"/>
      <c r="AF58" s="78"/>
      <c r="AG58" s="78"/>
      <c r="AH58" s="78"/>
      <c r="AI58" s="78"/>
      <c r="AJ58" s="79"/>
    </row>
    <row r="59" spans="1:36" ht="49.5" customHeight="1" x14ac:dyDescent="0.2">
      <c r="A59" s="48">
        <f t="shared" si="0"/>
        <v>48</v>
      </c>
      <c r="B59" s="260"/>
      <c r="C59" s="78"/>
      <c r="D59" s="79"/>
      <c r="E59" s="261"/>
      <c r="F59" s="78"/>
      <c r="G59" s="79"/>
      <c r="H59" s="256"/>
      <c r="I59" s="78"/>
      <c r="J59" s="78"/>
      <c r="K59" s="79"/>
      <c r="L59" s="259"/>
      <c r="M59" s="78"/>
      <c r="N59" s="78"/>
      <c r="O59" s="78"/>
      <c r="P59" s="79"/>
      <c r="Q59" s="256"/>
      <c r="R59" s="78"/>
      <c r="S59" s="78"/>
      <c r="T59" s="78"/>
      <c r="U59" s="78"/>
      <c r="V59" s="78"/>
      <c r="W59" s="78"/>
      <c r="X59" s="78"/>
      <c r="Y59" s="78"/>
      <c r="Z59" s="79"/>
      <c r="AA59" s="256"/>
      <c r="AB59" s="78"/>
      <c r="AC59" s="78"/>
      <c r="AD59" s="78"/>
      <c r="AE59" s="78"/>
      <c r="AF59" s="78"/>
      <c r="AG59" s="78"/>
      <c r="AH59" s="78"/>
      <c r="AI59" s="78"/>
      <c r="AJ59" s="79"/>
    </row>
    <row r="60" spans="1:36" ht="49.5" customHeight="1" x14ac:dyDescent="0.2">
      <c r="A60" s="48">
        <f t="shared" si="0"/>
        <v>49</v>
      </c>
      <c r="B60" s="260"/>
      <c r="C60" s="78"/>
      <c r="D60" s="79"/>
      <c r="E60" s="261"/>
      <c r="F60" s="78"/>
      <c r="G60" s="79"/>
      <c r="H60" s="256"/>
      <c r="I60" s="78"/>
      <c r="J60" s="78"/>
      <c r="K60" s="79"/>
      <c r="L60" s="259"/>
      <c r="M60" s="78"/>
      <c r="N60" s="78"/>
      <c r="O60" s="78"/>
      <c r="P60" s="79"/>
      <c r="Q60" s="256"/>
      <c r="R60" s="78"/>
      <c r="S60" s="78"/>
      <c r="T60" s="78"/>
      <c r="U60" s="78"/>
      <c r="V60" s="78"/>
      <c r="W60" s="78"/>
      <c r="X60" s="78"/>
      <c r="Y60" s="78"/>
      <c r="Z60" s="79"/>
      <c r="AA60" s="256"/>
      <c r="AB60" s="78"/>
      <c r="AC60" s="78"/>
      <c r="AD60" s="78"/>
      <c r="AE60" s="78"/>
      <c r="AF60" s="78"/>
      <c r="AG60" s="78"/>
      <c r="AH60" s="78"/>
      <c r="AI60" s="78"/>
      <c r="AJ60" s="79"/>
    </row>
    <row r="61" spans="1:36" ht="49.5" customHeight="1" x14ac:dyDescent="0.2">
      <c r="A61" s="48">
        <f t="shared" si="0"/>
        <v>50</v>
      </c>
      <c r="B61" s="260"/>
      <c r="C61" s="78"/>
      <c r="D61" s="79"/>
      <c r="E61" s="261"/>
      <c r="F61" s="78"/>
      <c r="G61" s="79"/>
      <c r="H61" s="256"/>
      <c r="I61" s="78"/>
      <c r="J61" s="78"/>
      <c r="K61" s="79"/>
      <c r="L61" s="259"/>
      <c r="M61" s="78"/>
      <c r="N61" s="78"/>
      <c r="O61" s="78"/>
      <c r="P61" s="79"/>
      <c r="Q61" s="256"/>
      <c r="R61" s="78"/>
      <c r="S61" s="78"/>
      <c r="T61" s="78"/>
      <c r="U61" s="78"/>
      <c r="V61" s="78"/>
      <c r="W61" s="78"/>
      <c r="X61" s="78"/>
      <c r="Y61" s="78"/>
      <c r="Z61" s="79"/>
      <c r="AA61" s="256"/>
      <c r="AB61" s="78"/>
      <c r="AC61" s="78"/>
      <c r="AD61" s="78"/>
      <c r="AE61" s="78"/>
      <c r="AF61" s="78"/>
      <c r="AG61" s="78"/>
      <c r="AH61" s="78"/>
      <c r="AI61" s="78"/>
      <c r="AJ61" s="79"/>
    </row>
    <row r="62" spans="1:36" ht="49.5" customHeight="1" x14ac:dyDescent="0.2">
      <c r="A62" s="48">
        <f t="shared" si="0"/>
        <v>51</v>
      </c>
      <c r="B62" s="260"/>
      <c r="C62" s="78"/>
      <c r="D62" s="79"/>
      <c r="E62" s="261"/>
      <c r="F62" s="78"/>
      <c r="G62" s="79"/>
      <c r="H62" s="256"/>
      <c r="I62" s="78"/>
      <c r="J62" s="78"/>
      <c r="K62" s="79"/>
      <c r="L62" s="259"/>
      <c r="M62" s="78"/>
      <c r="N62" s="78"/>
      <c r="O62" s="78"/>
      <c r="P62" s="79"/>
      <c r="Q62" s="256"/>
      <c r="R62" s="78"/>
      <c r="S62" s="78"/>
      <c r="T62" s="78"/>
      <c r="U62" s="78"/>
      <c r="V62" s="78"/>
      <c r="W62" s="78"/>
      <c r="X62" s="78"/>
      <c r="Y62" s="78"/>
      <c r="Z62" s="79"/>
      <c r="AA62" s="256"/>
      <c r="AB62" s="78"/>
      <c r="AC62" s="78"/>
      <c r="AD62" s="78"/>
      <c r="AE62" s="78"/>
      <c r="AF62" s="78"/>
      <c r="AG62" s="78"/>
      <c r="AH62" s="78"/>
      <c r="AI62" s="78"/>
      <c r="AJ62" s="79"/>
    </row>
    <row r="63" spans="1:36" ht="49.5" customHeight="1" x14ac:dyDescent="0.2">
      <c r="A63" s="48">
        <f t="shared" si="0"/>
        <v>52</v>
      </c>
      <c r="B63" s="260"/>
      <c r="C63" s="78"/>
      <c r="D63" s="79"/>
      <c r="E63" s="261"/>
      <c r="F63" s="78"/>
      <c r="G63" s="79"/>
      <c r="H63" s="256"/>
      <c r="I63" s="78"/>
      <c r="J63" s="78"/>
      <c r="K63" s="79"/>
      <c r="L63" s="259"/>
      <c r="M63" s="78"/>
      <c r="N63" s="78"/>
      <c r="O63" s="78"/>
      <c r="P63" s="79"/>
      <c r="Q63" s="256"/>
      <c r="R63" s="78"/>
      <c r="S63" s="78"/>
      <c r="T63" s="78"/>
      <c r="U63" s="78"/>
      <c r="V63" s="78"/>
      <c r="W63" s="78"/>
      <c r="X63" s="78"/>
      <c r="Y63" s="78"/>
      <c r="Z63" s="79"/>
      <c r="AA63" s="256"/>
      <c r="AB63" s="78"/>
      <c r="AC63" s="78"/>
      <c r="AD63" s="78"/>
      <c r="AE63" s="78"/>
      <c r="AF63" s="78"/>
      <c r="AG63" s="78"/>
      <c r="AH63" s="78"/>
      <c r="AI63" s="78"/>
      <c r="AJ63" s="79"/>
    </row>
    <row r="64" spans="1:36" ht="49.5" customHeight="1" x14ac:dyDescent="0.2">
      <c r="A64" s="48">
        <f t="shared" si="0"/>
        <v>53</v>
      </c>
      <c r="B64" s="260"/>
      <c r="C64" s="78"/>
      <c r="D64" s="79"/>
      <c r="E64" s="261"/>
      <c r="F64" s="78"/>
      <c r="G64" s="79"/>
      <c r="H64" s="256"/>
      <c r="I64" s="78"/>
      <c r="J64" s="78"/>
      <c r="K64" s="79"/>
      <c r="L64" s="259"/>
      <c r="M64" s="78"/>
      <c r="N64" s="78"/>
      <c r="O64" s="78"/>
      <c r="P64" s="79"/>
      <c r="Q64" s="256"/>
      <c r="R64" s="78"/>
      <c r="S64" s="78"/>
      <c r="T64" s="78"/>
      <c r="U64" s="78"/>
      <c r="V64" s="78"/>
      <c r="W64" s="78"/>
      <c r="X64" s="78"/>
      <c r="Y64" s="78"/>
      <c r="Z64" s="79"/>
      <c r="AA64" s="256"/>
      <c r="AB64" s="78"/>
      <c r="AC64" s="78"/>
      <c r="AD64" s="78"/>
      <c r="AE64" s="78"/>
      <c r="AF64" s="78"/>
      <c r="AG64" s="78"/>
      <c r="AH64" s="78"/>
      <c r="AI64" s="78"/>
      <c r="AJ64" s="79"/>
    </row>
    <row r="65" spans="1:36" ht="49.5" customHeight="1" x14ac:dyDescent="0.2">
      <c r="A65" s="48">
        <f t="shared" si="0"/>
        <v>54</v>
      </c>
      <c r="B65" s="260"/>
      <c r="C65" s="78"/>
      <c r="D65" s="79"/>
      <c r="E65" s="261"/>
      <c r="F65" s="78"/>
      <c r="G65" s="79"/>
      <c r="H65" s="256"/>
      <c r="I65" s="78"/>
      <c r="J65" s="78"/>
      <c r="K65" s="79"/>
      <c r="L65" s="259"/>
      <c r="M65" s="78"/>
      <c r="N65" s="78"/>
      <c r="O65" s="78"/>
      <c r="P65" s="79"/>
      <c r="Q65" s="256"/>
      <c r="R65" s="78"/>
      <c r="S65" s="78"/>
      <c r="T65" s="78"/>
      <c r="U65" s="78"/>
      <c r="V65" s="78"/>
      <c r="W65" s="78"/>
      <c r="X65" s="78"/>
      <c r="Y65" s="78"/>
      <c r="Z65" s="79"/>
      <c r="AA65" s="256"/>
      <c r="AB65" s="78"/>
      <c r="AC65" s="78"/>
      <c r="AD65" s="78"/>
      <c r="AE65" s="78"/>
      <c r="AF65" s="78"/>
      <c r="AG65" s="78"/>
      <c r="AH65" s="78"/>
      <c r="AI65" s="78"/>
      <c r="AJ65" s="79"/>
    </row>
    <row r="66" spans="1:36" ht="49.5" customHeight="1" x14ac:dyDescent="0.2">
      <c r="A66" s="48">
        <f t="shared" si="0"/>
        <v>55</v>
      </c>
      <c r="B66" s="260"/>
      <c r="C66" s="78"/>
      <c r="D66" s="79"/>
      <c r="E66" s="261"/>
      <c r="F66" s="78"/>
      <c r="G66" s="79"/>
      <c r="H66" s="256"/>
      <c r="I66" s="78"/>
      <c r="J66" s="78"/>
      <c r="K66" s="79"/>
      <c r="L66" s="259"/>
      <c r="M66" s="78"/>
      <c r="N66" s="78"/>
      <c r="O66" s="78"/>
      <c r="P66" s="79"/>
      <c r="Q66" s="256"/>
      <c r="R66" s="78"/>
      <c r="S66" s="78"/>
      <c r="T66" s="78"/>
      <c r="U66" s="78"/>
      <c r="V66" s="78"/>
      <c r="W66" s="78"/>
      <c r="X66" s="78"/>
      <c r="Y66" s="78"/>
      <c r="Z66" s="79"/>
      <c r="AA66" s="256"/>
      <c r="AB66" s="78"/>
      <c r="AC66" s="78"/>
      <c r="AD66" s="78"/>
      <c r="AE66" s="78"/>
      <c r="AF66" s="78"/>
      <c r="AG66" s="78"/>
      <c r="AH66" s="78"/>
      <c r="AI66" s="78"/>
      <c r="AJ66" s="79"/>
    </row>
    <row r="67" spans="1:36" ht="49.5" customHeight="1" x14ac:dyDescent="0.2">
      <c r="A67" s="48">
        <f t="shared" si="0"/>
        <v>56</v>
      </c>
      <c r="B67" s="260"/>
      <c r="C67" s="78"/>
      <c r="D67" s="79"/>
      <c r="E67" s="261"/>
      <c r="F67" s="78"/>
      <c r="G67" s="79"/>
      <c r="H67" s="256"/>
      <c r="I67" s="78"/>
      <c r="J67" s="78"/>
      <c r="K67" s="79"/>
      <c r="L67" s="259"/>
      <c r="M67" s="78"/>
      <c r="N67" s="78"/>
      <c r="O67" s="78"/>
      <c r="P67" s="79"/>
      <c r="Q67" s="256"/>
      <c r="R67" s="78"/>
      <c r="S67" s="78"/>
      <c r="T67" s="78"/>
      <c r="U67" s="78"/>
      <c r="V67" s="78"/>
      <c r="W67" s="78"/>
      <c r="X67" s="78"/>
      <c r="Y67" s="78"/>
      <c r="Z67" s="79"/>
      <c r="AA67" s="256"/>
      <c r="AB67" s="78"/>
      <c r="AC67" s="78"/>
      <c r="AD67" s="78"/>
      <c r="AE67" s="78"/>
      <c r="AF67" s="78"/>
      <c r="AG67" s="78"/>
      <c r="AH67" s="78"/>
      <c r="AI67" s="78"/>
      <c r="AJ67" s="79"/>
    </row>
    <row r="68" spans="1:36" ht="49.5" customHeight="1" x14ac:dyDescent="0.2">
      <c r="A68" s="48">
        <f t="shared" si="0"/>
        <v>57</v>
      </c>
      <c r="B68" s="260"/>
      <c r="C68" s="78"/>
      <c r="D68" s="79"/>
      <c r="E68" s="261"/>
      <c r="F68" s="78"/>
      <c r="G68" s="79"/>
      <c r="H68" s="256"/>
      <c r="I68" s="78"/>
      <c r="J68" s="78"/>
      <c r="K68" s="79"/>
      <c r="L68" s="259"/>
      <c r="M68" s="78"/>
      <c r="N68" s="78"/>
      <c r="O68" s="78"/>
      <c r="P68" s="79"/>
      <c r="Q68" s="256"/>
      <c r="R68" s="78"/>
      <c r="S68" s="78"/>
      <c r="T68" s="78"/>
      <c r="U68" s="78"/>
      <c r="V68" s="78"/>
      <c r="W68" s="78"/>
      <c r="X68" s="78"/>
      <c r="Y68" s="78"/>
      <c r="Z68" s="79"/>
      <c r="AA68" s="256"/>
      <c r="AB68" s="78"/>
      <c r="AC68" s="78"/>
      <c r="AD68" s="78"/>
      <c r="AE68" s="78"/>
      <c r="AF68" s="78"/>
      <c r="AG68" s="78"/>
      <c r="AH68" s="78"/>
      <c r="AI68" s="78"/>
      <c r="AJ68" s="79"/>
    </row>
    <row r="69" spans="1:36" ht="49.5" customHeight="1" x14ac:dyDescent="0.2">
      <c r="A69" s="48">
        <f t="shared" si="0"/>
        <v>58</v>
      </c>
      <c r="B69" s="260"/>
      <c r="C69" s="78"/>
      <c r="D69" s="79"/>
      <c r="E69" s="261"/>
      <c r="F69" s="78"/>
      <c r="G69" s="79"/>
      <c r="H69" s="256"/>
      <c r="I69" s="78"/>
      <c r="J69" s="78"/>
      <c r="K69" s="79"/>
      <c r="L69" s="259"/>
      <c r="M69" s="78"/>
      <c r="N69" s="78"/>
      <c r="O69" s="78"/>
      <c r="P69" s="79"/>
      <c r="Q69" s="256"/>
      <c r="R69" s="78"/>
      <c r="S69" s="78"/>
      <c r="T69" s="78"/>
      <c r="U69" s="78"/>
      <c r="V69" s="78"/>
      <c r="W69" s="78"/>
      <c r="X69" s="78"/>
      <c r="Y69" s="78"/>
      <c r="Z69" s="79"/>
      <c r="AA69" s="256"/>
      <c r="AB69" s="78"/>
      <c r="AC69" s="78"/>
      <c r="AD69" s="78"/>
      <c r="AE69" s="78"/>
      <c r="AF69" s="78"/>
      <c r="AG69" s="78"/>
      <c r="AH69" s="78"/>
      <c r="AI69" s="78"/>
      <c r="AJ69" s="79"/>
    </row>
    <row r="70" spans="1:36" ht="49.5" customHeight="1" x14ac:dyDescent="0.2">
      <c r="A70" s="48">
        <f t="shared" si="0"/>
        <v>59</v>
      </c>
      <c r="B70" s="260"/>
      <c r="C70" s="78"/>
      <c r="D70" s="79"/>
      <c r="E70" s="261"/>
      <c r="F70" s="78"/>
      <c r="G70" s="79"/>
      <c r="H70" s="256"/>
      <c r="I70" s="78"/>
      <c r="J70" s="78"/>
      <c r="K70" s="79"/>
      <c r="L70" s="259"/>
      <c r="M70" s="78"/>
      <c r="N70" s="78"/>
      <c r="O70" s="78"/>
      <c r="P70" s="79"/>
      <c r="Q70" s="256"/>
      <c r="R70" s="78"/>
      <c r="S70" s="78"/>
      <c r="T70" s="78"/>
      <c r="U70" s="78"/>
      <c r="V70" s="78"/>
      <c r="W70" s="78"/>
      <c r="X70" s="78"/>
      <c r="Y70" s="78"/>
      <c r="Z70" s="79"/>
      <c r="AA70" s="256"/>
      <c r="AB70" s="78"/>
      <c r="AC70" s="78"/>
      <c r="AD70" s="78"/>
      <c r="AE70" s="78"/>
      <c r="AF70" s="78"/>
      <c r="AG70" s="78"/>
      <c r="AH70" s="78"/>
      <c r="AI70" s="78"/>
      <c r="AJ70" s="79"/>
    </row>
    <row r="71" spans="1:36" ht="49.5" customHeight="1" x14ac:dyDescent="0.2">
      <c r="A71" s="48">
        <f t="shared" si="0"/>
        <v>60</v>
      </c>
      <c r="B71" s="260"/>
      <c r="C71" s="78"/>
      <c r="D71" s="79"/>
      <c r="E71" s="261"/>
      <c r="F71" s="78"/>
      <c r="G71" s="79"/>
      <c r="H71" s="256"/>
      <c r="I71" s="78"/>
      <c r="J71" s="78"/>
      <c r="K71" s="79"/>
      <c r="L71" s="259"/>
      <c r="M71" s="78"/>
      <c r="N71" s="78"/>
      <c r="O71" s="78"/>
      <c r="P71" s="79"/>
      <c r="Q71" s="256"/>
      <c r="R71" s="78"/>
      <c r="S71" s="78"/>
      <c r="T71" s="78"/>
      <c r="U71" s="78"/>
      <c r="V71" s="78"/>
      <c r="W71" s="78"/>
      <c r="X71" s="78"/>
      <c r="Y71" s="78"/>
      <c r="Z71" s="79"/>
      <c r="AA71" s="256"/>
      <c r="AB71" s="78"/>
      <c r="AC71" s="78"/>
      <c r="AD71" s="78"/>
      <c r="AE71" s="78"/>
      <c r="AF71" s="78"/>
      <c r="AG71" s="78"/>
      <c r="AH71" s="78"/>
      <c r="AI71" s="78"/>
      <c r="AJ71" s="79"/>
    </row>
    <row r="72" spans="1:36" ht="49.5" customHeight="1" x14ac:dyDescent="0.2">
      <c r="A72" s="48">
        <f t="shared" si="0"/>
        <v>61</v>
      </c>
      <c r="B72" s="260"/>
      <c r="C72" s="78"/>
      <c r="D72" s="79"/>
      <c r="E72" s="261"/>
      <c r="F72" s="78"/>
      <c r="G72" s="79"/>
      <c r="H72" s="256"/>
      <c r="I72" s="78"/>
      <c r="J72" s="78"/>
      <c r="K72" s="79"/>
      <c r="L72" s="259"/>
      <c r="M72" s="78"/>
      <c r="N72" s="78"/>
      <c r="O72" s="78"/>
      <c r="P72" s="79"/>
      <c r="Q72" s="256"/>
      <c r="R72" s="78"/>
      <c r="S72" s="78"/>
      <c r="T72" s="78"/>
      <c r="U72" s="78"/>
      <c r="V72" s="78"/>
      <c r="W72" s="78"/>
      <c r="X72" s="78"/>
      <c r="Y72" s="78"/>
      <c r="Z72" s="79"/>
      <c r="AA72" s="256"/>
      <c r="AB72" s="78"/>
      <c r="AC72" s="78"/>
      <c r="AD72" s="78"/>
      <c r="AE72" s="78"/>
      <c r="AF72" s="78"/>
      <c r="AG72" s="78"/>
      <c r="AH72" s="78"/>
      <c r="AI72" s="78"/>
      <c r="AJ72" s="79"/>
    </row>
    <row r="73" spans="1:36" ht="49.5" customHeight="1" x14ac:dyDescent="0.2">
      <c r="A73" s="48">
        <f t="shared" si="0"/>
        <v>62</v>
      </c>
      <c r="B73" s="260"/>
      <c r="C73" s="78"/>
      <c r="D73" s="79"/>
      <c r="E73" s="261"/>
      <c r="F73" s="78"/>
      <c r="G73" s="79"/>
      <c r="H73" s="256"/>
      <c r="I73" s="78"/>
      <c r="J73" s="78"/>
      <c r="K73" s="79"/>
      <c r="L73" s="259"/>
      <c r="M73" s="78"/>
      <c r="N73" s="78"/>
      <c r="O73" s="78"/>
      <c r="P73" s="79"/>
      <c r="Q73" s="256"/>
      <c r="R73" s="78"/>
      <c r="S73" s="78"/>
      <c r="T73" s="78"/>
      <c r="U73" s="78"/>
      <c r="V73" s="78"/>
      <c r="W73" s="78"/>
      <c r="X73" s="78"/>
      <c r="Y73" s="78"/>
      <c r="Z73" s="79"/>
      <c r="AA73" s="256"/>
      <c r="AB73" s="78"/>
      <c r="AC73" s="78"/>
      <c r="AD73" s="78"/>
      <c r="AE73" s="78"/>
      <c r="AF73" s="78"/>
      <c r="AG73" s="78"/>
      <c r="AH73" s="78"/>
      <c r="AI73" s="78"/>
      <c r="AJ73" s="79"/>
    </row>
    <row r="74" spans="1:36" ht="49.5" customHeight="1" x14ac:dyDescent="0.2">
      <c r="A74" s="48">
        <f t="shared" si="0"/>
        <v>63</v>
      </c>
      <c r="B74" s="260"/>
      <c r="C74" s="78"/>
      <c r="D74" s="79"/>
      <c r="E74" s="261"/>
      <c r="F74" s="78"/>
      <c r="G74" s="79"/>
      <c r="H74" s="256"/>
      <c r="I74" s="78"/>
      <c r="J74" s="78"/>
      <c r="K74" s="79"/>
      <c r="L74" s="259"/>
      <c r="M74" s="78"/>
      <c r="N74" s="78"/>
      <c r="O74" s="78"/>
      <c r="P74" s="79"/>
      <c r="Q74" s="256"/>
      <c r="R74" s="78"/>
      <c r="S74" s="78"/>
      <c r="T74" s="78"/>
      <c r="U74" s="78"/>
      <c r="V74" s="78"/>
      <c r="W74" s="78"/>
      <c r="X74" s="78"/>
      <c r="Y74" s="78"/>
      <c r="Z74" s="79"/>
      <c r="AA74" s="256"/>
      <c r="AB74" s="78"/>
      <c r="AC74" s="78"/>
      <c r="AD74" s="78"/>
      <c r="AE74" s="78"/>
      <c r="AF74" s="78"/>
      <c r="AG74" s="78"/>
      <c r="AH74" s="78"/>
      <c r="AI74" s="78"/>
      <c r="AJ74" s="79"/>
    </row>
    <row r="75" spans="1:36" ht="49.5" customHeight="1" x14ac:dyDescent="0.2">
      <c r="A75" s="48">
        <f t="shared" si="0"/>
        <v>64</v>
      </c>
      <c r="B75" s="260"/>
      <c r="C75" s="78"/>
      <c r="D75" s="79"/>
      <c r="E75" s="261"/>
      <c r="F75" s="78"/>
      <c r="G75" s="79"/>
      <c r="H75" s="256"/>
      <c r="I75" s="78"/>
      <c r="J75" s="78"/>
      <c r="K75" s="79"/>
      <c r="L75" s="259"/>
      <c r="M75" s="78"/>
      <c r="N75" s="78"/>
      <c r="O75" s="78"/>
      <c r="P75" s="79"/>
      <c r="Q75" s="256"/>
      <c r="R75" s="78"/>
      <c r="S75" s="78"/>
      <c r="T75" s="78"/>
      <c r="U75" s="78"/>
      <c r="V75" s="78"/>
      <c r="W75" s="78"/>
      <c r="X75" s="78"/>
      <c r="Y75" s="78"/>
      <c r="Z75" s="79"/>
      <c r="AA75" s="256"/>
      <c r="AB75" s="78"/>
      <c r="AC75" s="78"/>
      <c r="AD75" s="78"/>
      <c r="AE75" s="78"/>
      <c r="AF75" s="78"/>
      <c r="AG75" s="78"/>
      <c r="AH75" s="78"/>
      <c r="AI75" s="78"/>
      <c r="AJ75" s="79"/>
    </row>
    <row r="76" spans="1:36" ht="49.5" customHeight="1" x14ac:dyDescent="0.2">
      <c r="A76" s="48">
        <f t="shared" si="0"/>
        <v>65</v>
      </c>
      <c r="B76" s="260"/>
      <c r="C76" s="78"/>
      <c r="D76" s="79"/>
      <c r="E76" s="261"/>
      <c r="F76" s="78"/>
      <c r="G76" s="79"/>
      <c r="H76" s="256"/>
      <c r="I76" s="78"/>
      <c r="J76" s="78"/>
      <c r="K76" s="79"/>
      <c r="L76" s="259"/>
      <c r="M76" s="78"/>
      <c r="N76" s="78"/>
      <c r="O76" s="78"/>
      <c r="P76" s="79"/>
      <c r="Q76" s="256"/>
      <c r="R76" s="78"/>
      <c r="S76" s="78"/>
      <c r="T76" s="78"/>
      <c r="U76" s="78"/>
      <c r="V76" s="78"/>
      <c r="W76" s="78"/>
      <c r="X76" s="78"/>
      <c r="Y76" s="78"/>
      <c r="Z76" s="79"/>
      <c r="AA76" s="256"/>
      <c r="AB76" s="78"/>
      <c r="AC76" s="78"/>
      <c r="AD76" s="78"/>
      <c r="AE76" s="78"/>
      <c r="AF76" s="78"/>
      <c r="AG76" s="78"/>
      <c r="AH76" s="78"/>
      <c r="AI76" s="78"/>
      <c r="AJ76" s="79"/>
    </row>
    <row r="77" spans="1:36" ht="49.5" customHeight="1" x14ac:dyDescent="0.2">
      <c r="A77" s="48">
        <f t="shared" si="0"/>
        <v>66</v>
      </c>
      <c r="B77" s="260"/>
      <c r="C77" s="78"/>
      <c r="D77" s="79"/>
      <c r="E77" s="261"/>
      <c r="F77" s="78"/>
      <c r="G77" s="79"/>
      <c r="H77" s="256"/>
      <c r="I77" s="78"/>
      <c r="J77" s="78"/>
      <c r="K77" s="79"/>
      <c r="L77" s="259"/>
      <c r="M77" s="78"/>
      <c r="N77" s="78"/>
      <c r="O77" s="78"/>
      <c r="P77" s="79"/>
      <c r="Q77" s="256"/>
      <c r="R77" s="78"/>
      <c r="S77" s="78"/>
      <c r="T77" s="78"/>
      <c r="U77" s="78"/>
      <c r="V77" s="78"/>
      <c r="W77" s="78"/>
      <c r="X77" s="78"/>
      <c r="Y77" s="78"/>
      <c r="Z77" s="79"/>
      <c r="AA77" s="256"/>
      <c r="AB77" s="78"/>
      <c r="AC77" s="78"/>
      <c r="AD77" s="78"/>
      <c r="AE77" s="78"/>
      <c r="AF77" s="78"/>
      <c r="AG77" s="78"/>
      <c r="AH77" s="78"/>
      <c r="AI77" s="78"/>
      <c r="AJ77" s="79"/>
    </row>
    <row r="78" spans="1:36" ht="49.5" customHeight="1" x14ac:dyDescent="0.2">
      <c r="A78" s="48">
        <f t="shared" si="0"/>
        <v>67</v>
      </c>
      <c r="B78" s="260"/>
      <c r="C78" s="78"/>
      <c r="D78" s="79"/>
      <c r="E78" s="261"/>
      <c r="F78" s="78"/>
      <c r="G78" s="79"/>
      <c r="H78" s="256"/>
      <c r="I78" s="78"/>
      <c r="J78" s="78"/>
      <c r="K78" s="79"/>
      <c r="L78" s="259"/>
      <c r="M78" s="78"/>
      <c r="N78" s="78"/>
      <c r="O78" s="78"/>
      <c r="P78" s="79"/>
      <c r="Q78" s="256"/>
      <c r="R78" s="78"/>
      <c r="S78" s="78"/>
      <c r="T78" s="78"/>
      <c r="U78" s="78"/>
      <c r="V78" s="78"/>
      <c r="W78" s="78"/>
      <c r="X78" s="78"/>
      <c r="Y78" s="78"/>
      <c r="Z78" s="79"/>
      <c r="AA78" s="256"/>
      <c r="AB78" s="78"/>
      <c r="AC78" s="78"/>
      <c r="AD78" s="78"/>
      <c r="AE78" s="78"/>
      <c r="AF78" s="78"/>
      <c r="AG78" s="78"/>
      <c r="AH78" s="78"/>
      <c r="AI78" s="78"/>
      <c r="AJ78" s="79"/>
    </row>
    <row r="79" spans="1:36" ht="49.5" customHeight="1" x14ac:dyDescent="0.2">
      <c r="A79" s="48">
        <f t="shared" si="0"/>
        <v>68</v>
      </c>
      <c r="B79" s="260"/>
      <c r="C79" s="78"/>
      <c r="D79" s="79"/>
      <c r="E79" s="261"/>
      <c r="F79" s="78"/>
      <c r="G79" s="79"/>
      <c r="H79" s="256"/>
      <c r="I79" s="78"/>
      <c r="J79" s="78"/>
      <c r="K79" s="79"/>
      <c r="L79" s="259"/>
      <c r="M79" s="78"/>
      <c r="N79" s="78"/>
      <c r="O79" s="78"/>
      <c r="P79" s="79"/>
      <c r="Q79" s="256"/>
      <c r="R79" s="78"/>
      <c r="S79" s="78"/>
      <c r="T79" s="78"/>
      <c r="U79" s="78"/>
      <c r="V79" s="78"/>
      <c r="W79" s="78"/>
      <c r="X79" s="78"/>
      <c r="Y79" s="78"/>
      <c r="Z79" s="79"/>
      <c r="AA79" s="256"/>
      <c r="AB79" s="78"/>
      <c r="AC79" s="78"/>
      <c r="AD79" s="78"/>
      <c r="AE79" s="78"/>
      <c r="AF79" s="78"/>
      <c r="AG79" s="78"/>
      <c r="AH79" s="78"/>
      <c r="AI79" s="78"/>
      <c r="AJ79" s="79"/>
    </row>
    <row r="80" spans="1:36" ht="49.5" customHeight="1" x14ac:dyDescent="0.2">
      <c r="A80" s="48">
        <f t="shared" si="0"/>
        <v>69</v>
      </c>
      <c r="B80" s="260"/>
      <c r="C80" s="78"/>
      <c r="D80" s="79"/>
      <c r="E80" s="261"/>
      <c r="F80" s="78"/>
      <c r="G80" s="79"/>
      <c r="H80" s="256"/>
      <c r="I80" s="78"/>
      <c r="J80" s="78"/>
      <c r="K80" s="79"/>
      <c r="L80" s="259"/>
      <c r="M80" s="78"/>
      <c r="N80" s="78"/>
      <c r="O80" s="78"/>
      <c r="P80" s="79"/>
      <c r="Q80" s="256"/>
      <c r="R80" s="78"/>
      <c r="S80" s="78"/>
      <c r="T80" s="78"/>
      <c r="U80" s="78"/>
      <c r="V80" s="78"/>
      <c r="W80" s="78"/>
      <c r="X80" s="78"/>
      <c r="Y80" s="78"/>
      <c r="Z80" s="79"/>
      <c r="AA80" s="256"/>
      <c r="AB80" s="78"/>
      <c r="AC80" s="78"/>
      <c r="AD80" s="78"/>
      <c r="AE80" s="78"/>
      <c r="AF80" s="78"/>
      <c r="AG80" s="78"/>
      <c r="AH80" s="78"/>
      <c r="AI80" s="78"/>
      <c r="AJ80" s="79"/>
    </row>
    <row r="81" spans="1:36" ht="49.5" customHeight="1" x14ac:dyDescent="0.2">
      <c r="A81" s="48">
        <f t="shared" si="0"/>
        <v>70</v>
      </c>
      <c r="B81" s="260"/>
      <c r="C81" s="78"/>
      <c r="D81" s="79"/>
      <c r="E81" s="261"/>
      <c r="F81" s="78"/>
      <c r="G81" s="79"/>
      <c r="H81" s="256"/>
      <c r="I81" s="78"/>
      <c r="J81" s="78"/>
      <c r="K81" s="79"/>
      <c r="L81" s="259"/>
      <c r="M81" s="78"/>
      <c r="N81" s="78"/>
      <c r="O81" s="78"/>
      <c r="P81" s="79"/>
      <c r="Q81" s="256"/>
      <c r="R81" s="78"/>
      <c r="S81" s="78"/>
      <c r="T81" s="78"/>
      <c r="U81" s="78"/>
      <c r="V81" s="78"/>
      <c r="W81" s="78"/>
      <c r="X81" s="78"/>
      <c r="Y81" s="78"/>
      <c r="Z81" s="79"/>
      <c r="AA81" s="256"/>
      <c r="AB81" s="78"/>
      <c r="AC81" s="78"/>
      <c r="AD81" s="78"/>
      <c r="AE81" s="78"/>
      <c r="AF81" s="78"/>
      <c r="AG81" s="78"/>
      <c r="AH81" s="78"/>
      <c r="AI81" s="78"/>
      <c r="AJ81" s="79"/>
    </row>
    <row r="82" spans="1:36" ht="49.5" customHeight="1" x14ac:dyDescent="0.2">
      <c r="A82" s="48">
        <f t="shared" si="0"/>
        <v>71</v>
      </c>
      <c r="B82" s="260"/>
      <c r="C82" s="78"/>
      <c r="D82" s="79"/>
      <c r="E82" s="261"/>
      <c r="F82" s="78"/>
      <c r="G82" s="79"/>
      <c r="H82" s="256"/>
      <c r="I82" s="78"/>
      <c r="J82" s="78"/>
      <c r="K82" s="79"/>
      <c r="L82" s="259"/>
      <c r="M82" s="78"/>
      <c r="N82" s="78"/>
      <c r="O82" s="78"/>
      <c r="P82" s="79"/>
      <c r="Q82" s="256"/>
      <c r="R82" s="78"/>
      <c r="S82" s="78"/>
      <c r="T82" s="78"/>
      <c r="U82" s="78"/>
      <c r="V82" s="78"/>
      <c r="W82" s="78"/>
      <c r="X82" s="78"/>
      <c r="Y82" s="78"/>
      <c r="Z82" s="79"/>
      <c r="AA82" s="256"/>
      <c r="AB82" s="78"/>
      <c r="AC82" s="78"/>
      <c r="AD82" s="78"/>
      <c r="AE82" s="78"/>
      <c r="AF82" s="78"/>
      <c r="AG82" s="78"/>
      <c r="AH82" s="78"/>
      <c r="AI82" s="78"/>
      <c r="AJ82" s="79"/>
    </row>
    <row r="83" spans="1:36" ht="49.5" customHeight="1" x14ac:dyDescent="0.2">
      <c r="A83" s="48">
        <f t="shared" si="0"/>
        <v>72</v>
      </c>
      <c r="B83" s="260"/>
      <c r="C83" s="78"/>
      <c r="D83" s="79"/>
      <c r="E83" s="261"/>
      <c r="F83" s="78"/>
      <c r="G83" s="79"/>
      <c r="H83" s="256"/>
      <c r="I83" s="78"/>
      <c r="J83" s="78"/>
      <c r="K83" s="79"/>
      <c r="L83" s="259"/>
      <c r="M83" s="78"/>
      <c r="N83" s="78"/>
      <c r="O83" s="78"/>
      <c r="P83" s="79"/>
      <c r="Q83" s="256"/>
      <c r="R83" s="78"/>
      <c r="S83" s="78"/>
      <c r="T83" s="78"/>
      <c r="U83" s="78"/>
      <c r="V83" s="78"/>
      <c r="W83" s="78"/>
      <c r="X83" s="78"/>
      <c r="Y83" s="78"/>
      <c r="Z83" s="79"/>
      <c r="AA83" s="256"/>
      <c r="AB83" s="78"/>
      <c r="AC83" s="78"/>
      <c r="AD83" s="78"/>
      <c r="AE83" s="78"/>
      <c r="AF83" s="78"/>
      <c r="AG83" s="78"/>
      <c r="AH83" s="78"/>
      <c r="AI83" s="78"/>
      <c r="AJ83" s="79"/>
    </row>
    <row r="84" spans="1:36" ht="49.5" customHeight="1" x14ac:dyDescent="0.2">
      <c r="A84" s="48">
        <f t="shared" si="0"/>
        <v>73</v>
      </c>
      <c r="B84" s="260"/>
      <c r="C84" s="78"/>
      <c r="D84" s="79"/>
      <c r="E84" s="261"/>
      <c r="F84" s="78"/>
      <c r="G84" s="79"/>
      <c r="H84" s="256"/>
      <c r="I84" s="78"/>
      <c r="J84" s="78"/>
      <c r="K84" s="79"/>
      <c r="L84" s="259"/>
      <c r="M84" s="78"/>
      <c r="N84" s="78"/>
      <c r="O84" s="78"/>
      <c r="P84" s="79"/>
      <c r="Q84" s="256"/>
      <c r="R84" s="78"/>
      <c r="S84" s="78"/>
      <c r="T84" s="78"/>
      <c r="U84" s="78"/>
      <c r="V84" s="78"/>
      <c r="W84" s="78"/>
      <c r="X84" s="78"/>
      <c r="Y84" s="78"/>
      <c r="Z84" s="79"/>
      <c r="AA84" s="256"/>
      <c r="AB84" s="78"/>
      <c r="AC84" s="78"/>
      <c r="AD84" s="78"/>
      <c r="AE84" s="78"/>
      <c r="AF84" s="78"/>
      <c r="AG84" s="78"/>
      <c r="AH84" s="78"/>
      <c r="AI84" s="78"/>
      <c r="AJ84" s="79"/>
    </row>
    <row r="85" spans="1:36" ht="49.5" customHeight="1" x14ac:dyDescent="0.2">
      <c r="A85" s="48">
        <f t="shared" si="0"/>
        <v>74</v>
      </c>
      <c r="B85" s="260"/>
      <c r="C85" s="78"/>
      <c r="D85" s="79"/>
      <c r="E85" s="261"/>
      <c r="F85" s="78"/>
      <c r="G85" s="79"/>
      <c r="H85" s="256"/>
      <c r="I85" s="78"/>
      <c r="J85" s="78"/>
      <c r="K85" s="79"/>
      <c r="L85" s="259"/>
      <c r="M85" s="78"/>
      <c r="N85" s="78"/>
      <c r="O85" s="78"/>
      <c r="P85" s="79"/>
      <c r="Q85" s="256"/>
      <c r="R85" s="78"/>
      <c r="S85" s="78"/>
      <c r="T85" s="78"/>
      <c r="U85" s="78"/>
      <c r="V85" s="78"/>
      <c r="W85" s="78"/>
      <c r="X85" s="78"/>
      <c r="Y85" s="78"/>
      <c r="Z85" s="79"/>
      <c r="AA85" s="256"/>
      <c r="AB85" s="78"/>
      <c r="AC85" s="78"/>
      <c r="AD85" s="78"/>
      <c r="AE85" s="78"/>
      <c r="AF85" s="78"/>
      <c r="AG85" s="78"/>
      <c r="AH85" s="78"/>
      <c r="AI85" s="78"/>
      <c r="AJ85" s="79"/>
    </row>
    <row r="86" spans="1:36" ht="49.5" customHeight="1" x14ac:dyDescent="0.2">
      <c r="A86" s="48">
        <f t="shared" si="0"/>
        <v>75</v>
      </c>
      <c r="B86" s="260"/>
      <c r="C86" s="78"/>
      <c r="D86" s="79"/>
      <c r="E86" s="261"/>
      <c r="F86" s="78"/>
      <c r="G86" s="79"/>
      <c r="H86" s="256"/>
      <c r="I86" s="78"/>
      <c r="J86" s="78"/>
      <c r="K86" s="79"/>
      <c r="L86" s="259"/>
      <c r="M86" s="78"/>
      <c r="N86" s="78"/>
      <c r="O86" s="78"/>
      <c r="P86" s="79"/>
      <c r="Q86" s="256"/>
      <c r="R86" s="78"/>
      <c r="S86" s="78"/>
      <c r="T86" s="78"/>
      <c r="U86" s="78"/>
      <c r="V86" s="78"/>
      <c r="W86" s="78"/>
      <c r="X86" s="78"/>
      <c r="Y86" s="78"/>
      <c r="Z86" s="79"/>
      <c r="AA86" s="256"/>
      <c r="AB86" s="78"/>
      <c r="AC86" s="78"/>
      <c r="AD86" s="78"/>
      <c r="AE86" s="78"/>
      <c r="AF86" s="78"/>
      <c r="AG86" s="78"/>
      <c r="AH86" s="78"/>
      <c r="AI86" s="78"/>
      <c r="AJ86" s="79"/>
    </row>
    <row r="87" spans="1:36" ht="49.5" customHeight="1" x14ac:dyDescent="0.2">
      <c r="A87" s="48">
        <f t="shared" si="0"/>
        <v>76</v>
      </c>
      <c r="B87" s="260"/>
      <c r="C87" s="78"/>
      <c r="D87" s="79"/>
      <c r="E87" s="261"/>
      <c r="F87" s="78"/>
      <c r="G87" s="79"/>
      <c r="H87" s="256"/>
      <c r="I87" s="78"/>
      <c r="J87" s="78"/>
      <c r="K87" s="79"/>
      <c r="L87" s="259"/>
      <c r="M87" s="78"/>
      <c r="N87" s="78"/>
      <c r="O87" s="78"/>
      <c r="P87" s="79"/>
      <c r="Q87" s="256"/>
      <c r="R87" s="78"/>
      <c r="S87" s="78"/>
      <c r="T87" s="78"/>
      <c r="U87" s="78"/>
      <c r="V87" s="78"/>
      <c r="W87" s="78"/>
      <c r="X87" s="78"/>
      <c r="Y87" s="78"/>
      <c r="Z87" s="79"/>
      <c r="AA87" s="256"/>
      <c r="AB87" s="78"/>
      <c r="AC87" s="78"/>
      <c r="AD87" s="78"/>
      <c r="AE87" s="78"/>
      <c r="AF87" s="78"/>
      <c r="AG87" s="78"/>
      <c r="AH87" s="78"/>
      <c r="AI87" s="78"/>
      <c r="AJ87" s="79"/>
    </row>
    <row r="88" spans="1:36" ht="49.5" customHeight="1" x14ac:dyDescent="0.2">
      <c r="A88" s="48">
        <f t="shared" si="0"/>
        <v>77</v>
      </c>
      <c r="B88" s="260"/>
      <c r="C88" s="78"/>
      <c r="D88" s="79"/>
      <c r="E88" s="261"/>
      <c r="F88" s="78"/>
      <c r="G88" s="79"/>
      <c r="H88" s="256"/>
      <c r="I88" s="78"/>
      <c r="J88" s="78"/>
      <c r="K88" s="79"/>
      <c r="L88" s="259"/>
      <c r="M88" s="78"/>
      <c r="N88" s="78"/>
      <c r="O88" s="78"/>
      <c r="P88" s="79"/>
      <c r="Q88" s="256"/>
      <c r="R88" s="78"/>
      <c r="S88" s="78"/>
      <c r="T88" s="78"/>
      <c r="U88" s="78"/>
      <c r="V88" s="78"/>
      <c r="W88" s="78"/>
      <c r="X88" s="78"/>
      <c r="Y88" s="78"/>
      <c r="Z88" s="79"/>
      <c r="AA88" s="256"/>
      <c r="AB88" s="78"/>
      <c r="AC88" s="78"/>
      <c r="AD88" s="78"/>
      <c r="AE88" s="78"/>
      <c r="AF88" s="78"/>
      <c r="AG88" s="78"/>
      <c r="AH88" s="78"/>
      <c r="AI88" s="78"/>
      <c r="AJ88" s="79"/>
    </row>
    <row r="89" spans="1:36" ht="49.5" customHeight="1" x14ac:dyDescent="0.2">
      <c r="A89" s="48">
        <f t="shared" si="0"/>
        <v>78</v>
      </c>
      <c r="B89" s="260"/>
      <c r="C89" s="78"/>
      <c r="D89" s="79"/>
      <c r="E89" s="261"/>
      <c r="F89" s="78"/>
      <c r="G89" s="79"/>
      <c r="H89" s="256"/>
      <c r="I89" s="78"/>
      <c r="J89" s="78"/>
      <c r="K89" s="79"/>
      <c r="L89" s="259"/>
      <c r="M89" s="78"/>
      <c r="N89" s="78"/>
      <c r="O89" s="78"/>
      <c r="P89" s="79"/>
      <c r="Q89" s="256"/>
      <c r="R89" s="78"/>
      <c r="S89" s="78"/>
      <c r="T89" s="78"/>
      <c r="U89" s="78"/>
      <c r="V89" s="78"/>
      <c r="W89" s="78"/>
      <c r="X89" s="78"/>
      <c r="Y89" s="78"/>
      <c r="Z89" s="79"/>
      <c r="AA89" s="256"/>
      <c r="AB89" s="78"/>
      <c r="AC89" s="78"/>
      <c r="AD89" s="78"/>
      <c r="AE89" s="78"/>
      <c r="AF89" s="78"/>
      <c r="AG89" s="78"/>
      <c r="AH89" s="78"/>
      <c r="AI89" s="78"/>
      <c r="AJ89" s="79"/>
    </row>
    <row r="90" spans="1:36" ht="49.5" customHeight="1" x14ac:dyDescent="0.2">
      <c r="A90" s="48">
        <f t="shared" si="0"/>
        <v>79</v>
      </c>
      <c r="B90" s="260"/>
      <c r="C90" s="78"/>
      <c r="D90" s="79"/>
      <c r="E90" s="261"/>
      <c r="F90" s="78"/>
      <c r="G90" s="79"/>
      <c r="H90" s="256"/>
      <c r="I90" s="78"/>
      <c r="J90" s="78"/>
      <c r="K90" s="79"/>
      <c r="L90" s="259"/>
      <c r="M90" s="78"/>
      <c r="N90" s="78"/>
      <c r="O90" s="78"/>
      <c r="P90" s="79"/>
      <c r="Q90" s="256"/>
      <c r="R90" s="78"/>
      <c r="S90" s="78"/>
      <c r="T90" s="78"/>
      <c r="U90" s="78"/>
      <c r="V90" s="78"/>
      <c r="W90" s="78"/>
      <c r="X90" s="78"/>
      <c r="Y90" s="78"/>
      <c r="Z90" s="79"/>
      <c r="AA90" s="256"/>
      <c r="AB90" s="78"/>
      <c r="AC90" s="78"/>
      <c r="AD90" s="78"/>
      <c r="AE90" s="78"/>
      <c r="AF90" s="78"/>
      <c r="AG90" s="78"/>
      <c r="AH90" s="78"/>
      <c r="AI90" s="78"/>
      <c r="AJ90" s="79"/>
    </row>
    <row r="91" spans="1:36" ht="49.5" customHeight="1" x14ac:dyDescent="0.2">
      <c r="A91" s="48">
        <f t="shared" si="0"/>
        <v>80</v>
      </c>
      <c r="B91" s="260"/>
      <c r="C91" s="78"/>
      <c r="D91" s="79"/>
      <c r="E91" s="261"/>
      <c r="F91" s="78"/>
      <c r="G91" s="79"/>
      <c r="H91" s="256"/>
      <c r="I91" s="78"/>
      <c r="J91" s="78"/>
      <c r="K91" s="79"/>
      <c r="L91" s="259"/>
      <c r="M91" s="78"/>
      <c r="N91" s="78"/>
      <c r="O91" s="78"/>
      <c r="P91" s="79"/>
      <c r="Q91" s="256"/>
      <c r="R91" s="78"/>
      <c r="S91" s="78"/>
      <c r="T91" s="78"/>
      <c r="U91" s="78"/>
      <c r="V91" s="78"/>
      <c r="W91" s="78"/>
      <c r="X91" s="78"/>
      <c r="Y91" s="78"/>
      <c r="Z91" s="79"/>
      <c r="AA91" s="256"/>
      <c r="AB91" s="78"/>
      <c r="AC91" s="78"/>
      <c r="AD91" s="78"/>
      <c r="AE91" s="78"/>
      <c r="AF91" s="78"/>
      <c r="AG91" s="78"/>
      <c r="AH91" s="78"/>
      <c r="AI91" s="78"/>
      <c r="AJ91" s="79"/>
    </row>
    <row r="92" spans="1:36" ht="49.5" customHeight="1" x14ac:dyDescent="0.2">
      <c r="A92" s="48">
        <f t="shared" si="0"/>
        <v>81</v>
      </c>
      <c r="B92" s="260"/>
      <c r="C92" s="78"/>
      <c r="D92" s="79"/>
      <c r="E92" s="261"/>
      <c r="F92" s="78"/>
      <c r="G92" s="79"/>
      <c r="H92" s="256"/>
      <c r="I92" s="78"/>
      <c r="J92" s="78"/>
      <c r="K92" s="79"/>
      <c r="L92" s="259"/>
      <c r="M92" s="78"/>
      <c r="N92" s="78"/>
      <c r="O92" s="78"/>
      <c r="P92" s="79"/>
      <c r="Q92" s="256"/>
      <c r="R92" s="78"/>
      <c r="S92" s="78"/>
      <c r="T92" s="78"/>
      <c r="U92" s="78"/>
      <c r="V92" s="78"/>
      <c r="W92" s="78"/>
      <c r="X92" s="78"/>
      <c r="Y92" s="78"/>
      <c r="Z92" s="79"/>
      <c r="AA92" s="256"/>
      <c r="AB92" s="78"/>
      <c r="AC92" s="78"/>
      <c r="AD92" s="78"/>
      <c r="AE92" s="78"/>
      <c r="AF92" s="78"/>
      <c r="AG92" s="78"/>
      <c r="AH92" s="78"/>
      <c r="AI92" s="78"/>
      <c r="AJ92" s="79"/>
    </row>
    <row r="93" spans="1:36" ht="49.5" customHeight="1" x14ac:dyDescent="0.2">
      <c r="A93" s="48">
        <f t="shared" si="0"/>
        <v>82</v>
      </c>
      <c r="B93" s="260"/>
      <c r="C93" s="78"/>
      <c r="D93" s="79"/>
      <c r="E93" s="261"/>
      <c r="F93" s="78"/>
      <c r="G93" s="79"/>
      <c r="H93" s="256"/>
      <c r="I93" s="78"/>
      <c r="J93" s="78"/>
      <c r="K93" s="79"/>
      <c r="L93" s="259"/>
      <c r="M93" s="78"/>
      <c r="N93" s="78"/>
      <c r="O93" s="78"/>
      <c r="P93" s="79"/>
      <c r="Q93" s="256"/>
      <c r="R93" s="78"/>
      <c r="S93" s="78"/>
      <c r="T93" s="78"/>
      <c r="U93" s="78"/>
      <c r="V93" s="78"/>
      <c r="W93" s="78"/>
      <c r="X93" s="78"/>
      <c r="Y93" s="78"/>
      <c r="Z93" s="79"/>
      <c r="AA93" s="256"/>
      <c r="AB93" s="78"/>
      <c r="AC93" s="78"/>
      <c r="AD93" s="78"/>
      <c r="AE93" s="78"/>
      <c r="AF93" s="78"/>
      <c r="AG93" s="78"/>
      <c r="AH93" s="78"/>
      <c r="AI93" s="78"/>
      <c r="AJ93" s="79"/>
    </row>
    <row r="94" spans="1:36" ht="49.5" customHeight="1" x14ac:dyDescent="0.2">
      <c r="A94" s="48">
        <f t="shared" si="0"/>
        <v>83</v>
      </c>
      <c r="B94" s="260"/>
      <c r="C94" s="78"/>
      <c r="D94" s="79"/>
      <c r="E94" s="261"/>
      <c r="F94" s="78"/>
      <c r="G94" s="79"/>
      <c r="H94" s="256"/>
      <c r="I94" s="78"/>
      <c r="J94" s="78"/>
      <c r="K94" s="79"/>
      <c r="L94" s="259"/>
      <c r="M94" s="78"/>
      <c r="N94" s="78"/>
      <c r="O94" s="78"/>
      <c r="P94" s="79"/>
      <c r="Q94" s="256"/>
      <c r="R94" s="78"/>
      <c r="S94" s="78"/>
      <c r="T94" s="78"/>
      <c r="U94" s="78"/>
      <c r="V94" s="78"/>
      <c r="W94" s="78"/>
      <c r="X94" s="78"/>
      <c r="Y94" s="78"/>
      <c r="Z94" s="79"/>
      <c r="AA94" s="256"/>
      <c r="AB94" s="78"/>
      <c r="AC94" s="78"/>
      <c r="AD94" s="78"/>
      <c r="AE94" s="78"/>
      <c r="AF94" s="78"/>
      <c r="AG94" s="78"/>
      <c r="AH94" s="78"/>
      <c r="AI94" s="78"/>
      <c r="AJ94" s="79"/>
    </row>
    <row r="95" spans="1:36" ht="49.5" customHeight="1" x14ac:dyDescent="0.2">
      <c r="A95" s="48">
        <f t="shared" si="0"/>
        <v>84</v>
      </c>
      <c r="B95" s="260"/>
      <c r="C95" s="78"/>
      <c r="D95" s="79"/>
      <c r="E95" s="261"/>
      <c r="F95" s="78"/>
      <c r="G95" s="79"/>
      <c r="H95" s="256"/>
      <c r="I95" s="78"/>
      <c r="J95" s="78"/>
      <c r="K95" s="79"/>
      <c r="L95" s="259"/>
      <c r="M95" s="78"/>
      <c r="N95" s="78"/>
      <c r="O95" s="78"/>
      <c r="P95" s="79"/>
      <c r="Q95" s="256"/>
      <c r="R95" s="78"/>
      <c r="S95" s="78"/>
      <c r="T95" s="78"/>
      <c r="U95" s="78"/>
      <c r="V95" s="78"/>
      <c r="W95" s="78"/>
      <c r="X95" s="78"/>
      <c r="Y95" s="78"/>
      <c r="Z95" s="79"/>
      <c r="AA95" s="256"/>
      <c r="AB95" s="78"/>
      <c r="AC95" s="78"/>
      <c r="AD95" s="78"/>
      <c r="AE95" s="78"/>
      <c r="AF95" s="78"/>
      <c r="AG95" s="78"/>
      <c r="AH95" s="78"/>
      <c r="AI95" s="78"/>
      <c r="AJ95" s="79"/>
    </row>
    <row r="96" spans="1:36" ht="49.5" customHeight="1" x14ac:dyDescent="0.2">
      <c r="A96" s="48">
        <f t="shared" si="0"/>
        <v>85</v>
      </c>
      <c r="B96" s="260"/>
      <c r="C96" s="78"/>
      <c r="D96" s="79"/>
      <c r="E96" s="261"/>
      <c r="F96" s="78"/>
      <c r="G96" s="79"/>
      <c r="H96" s="256"/>
      <c r="I96" s="78"/>
      <c r="J96" s="78"/>
      <c r="K96" s="79"/>
      <c r="L96" s="259"/>
      <c r="M96" s="78"/>
      <c r="N96" s="78"/>
      <c r="O96" s="78"/>
      <c r="P96" s="79"/>
      <c r="Q96" s="256"/>
      <c r="R96" s="78"/>
      <c r="S96" s="78"/>
      <c r="T96" s="78"/>
      <c r="U96" s="78"/>
      <c r="V96" s="78"/>
      <c r="W96" s="78"/>
      <c r="X96" s="78"/>
      <c r="Y96" s="78"/>
      <c r="Z96" s="79"/>
      <c r="AA96" s="256"/>
      <c r="AB96" s="78"/>
      <c r="AC96" s="78"/>
      <c r="AD96" s="78"/>
      <c r="AE96" s="78"/>
      <c r="AF96" s="78"/>
      <c r="AG96" s="78"/>
      <c r="AH96" s="78"/>
      <c r="AI96" s="78"/>
      <c r="AJ96" s="79"/>
    </row>
    <row r="97" spans="1:36" ht="49.5" customHeight="1" x14ac:dyDescent="0.2">
      <c r="A97" s="48">
        <f t="shared" si="0"/>
        <v>86</v>
      </c>
      <c r="B97" s="260"/>
      <c r="C97" s="78"/>
      <c r="D97" s="79"/>
      <c r="E97" s="261"/>
      <c r="F97" s="78"/>
      <c r="G97" s="79"/>
      <c r="H97" s="256"/>
      <c r="I97" s="78"/>
      <c r="J97" s="78"/>
      <c r="K97" s="79"/>
      <c r="L97" s="259"/>
      <c r="M97" s="78"/>
      <c r="N97" s="78"/>
      <c r="O97" s="78"/>
      <c r="P97" s="79"/>
      <c r="Q97" s="256"/>
      <c r="R97" s="78"/>
      <c r="S97" s="78"/>
      <c r="T97" s="78"/>
      <c r="U97" s="78"/>
      <c r="V97" s="78"/>
      <c r="W97" s="78"/>
      <c r="X97" s="78"/>
      <c r="Y97" s="78"/>
      <c r="Z97" s="79"/>
      <c r="AA97" s="256"/>
      <c r="AB97" s="78"/>
      <c r="AC97" s="78"/>
      <c r="AD97" s="78"/>
      <c r="AE97" s="78"/>
      <c r="AF97" s="78"/>
      <c r="AG97" s="78"/>
      <c r="AH97" s="78"/>
      <c r="AI97" s="78"/>
      <c r="AJ97" s="79"/>
    </row>
    <row r="98" spans="1:36" ht="49.5" customHeight="1" x14ac:dyDescent="0.2">
      <c r="A98" s="48">
        <f t="shared" si="0"/>
        <v>87</v>
      </c>
      <c r="B98" s="260"/>
      <c r="C98" s="78"/>
      <c r="D98" s="79"/>
      <c r="E98" s="261"/>
      <c r="F98" s="78"/>
      <c r="G98" s="79"/>
      <c r="H98" s="256"/>
      <c r="I98" s="78"/>
      <c r="J98" s="78"/>
      <c r="K98" s="79"/>
      <c r="L98" s="259"/>
      <c r="M98" s="78"/>
      <c r="N98" s="78"/>
      <c r="O98" s="78"/>
      <c r="P98" s="79"/>
      <c r="Q98" s="256"/>
      <c r="R98" s="78"/>
      <c r="S98" s="78"/>
      <c r="T98" s="78"/>
      <c r="U98" s="78"/>
      <c r="V98" s="78"/>
      <c r="W98" s="78"/>
      <c r="X98" s="78"/>
      <c r="Y98" s="78"/>
      <c r="Z98" s="79"/>
      <c r="AA98" s="256"/>
      <c r="AB98" s="78"/>
      <c r="AC98" s="78"/>
      <c r="AD98" s="78"/>
      <c r="AE98" s="78"/>
      <c r="AF98" s="78"/>
      <c r="AG98" s="78"/>
      <c r="AH98" s="78"/>
      <c r="AI98" s="78"/>
      <c r="AJ98" s="79"/>
    </row>
    <row r="99" spans="1:36" ht="49.5" customHeight="1" x14ac:dyDescent="0.2">
      <c r="A99" s="48">
        <f t="shared" si="0"/>
        <v>88</v>
      </c>
      <c r="B99" s="260"/>
      <c r="C99" s="78"/>
      <c r="D99" s="79"/>
      <c r="E99" s="261"/>
      <c r="F99" s="78"/>
      <c r="G99" s="79"/>
      <c r="H99" s="256"/>
      <c r="I99" s="78"/>
      <c r="J99" s="78"/>
      <c r="K99" s="79"/>
      <c r="L99" s="259"/>
      <c r="M99" s="78"/>
      <c r="N99" s="78"/>
      <c r="O99" s="78"/>
      <c r="P99" s="79"/>
      <c r="Q99" s="256"/>
      <c r="R99" s="78"/>
      <c r="S99" s="78"/>
      <c r="T99" s="78"/>
      <c r="U99" s="78"/>
      <c r="V99" s="78"/>
      <c r="W99" s="78"/>
      <c r="X99" s="78"/>
      <c r="Y99" s="78"/>
      <c r="Z99" s="79"/>
      <c r="AA99" s="256"/>
      <c r="AB99" s="78"/>
      <c r="AC99" s="78"/>
      <c r="AD99" s="78"/>
      <c r="AE99" s="78"/>
      <c r="AF99" s="78"/>
      <c r="AG99" s="78"/>
      <c r="AH99" s="78"/>
      <c r="AI99" s="78"/>
      <c r="AJ99" s="79"/>
    </row>
    <row r="100" spans="1:36" ht="49.5" customHeight="1" x14ac:dyDescent="0.2">
      <c r="A100" s="48">
        <f t="shared" si="0"/>
        <v>89</v>
      </c>
      <c r="B100" s="260"/>
      <c r="C100" s="78"/>
      <c r="D100" s="79"/>
      <c r="E100" s="261"/>
      <c r="F100" s="78"/>
      <c r="G100" s="79"/>
      <c r="H100" s="256"/>
      <c r="I100" s="78"/>
      <c r="J100" s="78"/>
      <c r="K100" s="79"/>
      <c r="L100" s="259"/>
      <c r="M100" s="78"/>
      <c r="N100" s="78"/>
      <c r="O100" s="78"/>
      <c r="P100" s="79"/>
      <c r="Q100" s="256"/>
      <c r="R100" s="78"/>
      <c r="S100" s="78"/>
      <c r="T100" s="78"/>
      <c r="U100" s="78"/>
      <c r="V100" s="78"/>
      <c r="W100" s="78"/>
      <c r="X100" s="78"/>
      <c r="Y100" s="78"/>
      <c r="Z100" s="79"/>
      <c r="AA100" s="256"/>
      <c r="AB100" s="78"/>
      <c r="AC100" s="78"/>
      <c r="AD100" s="78"/>
      <c r="AE100" s="78"/>
      <c r="AF100" s="78"/>
      <c r="AG100" s="78"/>
      <c r="AH100" s="78"/>
      <c r="AI100" s="78"/>
      <c r="AJ100" s="79"/>
    </row>
    <row r="101" spans="1:36" ht="49.5" customHeight="1" x14ac:dyDescent="0.2">
      <c r="A101" s="48">
        <f t="shared" si="0"/>
        <v>90</v>
      </c>
      <c r="B101" s="260"/>
      <c r="C101" s="78"/>
      <c r="D101" s="79"/>
      <c r="E101" s="261"/>
      <c r="F101" s="78"/>
      <c r="G101" s="79"/>
      <c r="H101" s="256"/>
      <c r="I101" s="78"/>
      <c r="J101" s="78"/>
      <c r="K101" s="79"/>
      <c r="L101" s="259"/>
      <c r="M101" s="78"/>
      <c r="N101" s="78"/>
      <c r="O101" s="78"/>
      <c r="P101" s="79"/>
      <c r="Q101" s="256"/>
      <c r="R101" s="78"/>
      <c r="S101" s="78"/>
      <c r="T101" s="78"/>
      <c r="U101" s="78"/>
      <c r="V101" s="78"/>
      <c r="W101" s="78"/>
      <c r="X101" s="78"/>
      <c r="Y101" s="78"/>
      <c r="Z101" s="79"/>
      <c r="AA101" s="256"/>
      <c r="AB101" s="78"/>
      <c r="AC101" s="78"/>
      <c r="AD101" s="78"/>
      <c r="AE101" s="78"/>
      <c r="AF101" s="78"/>
      <c r="AG101" s="78"/>
      <c r="AH101" s="78"/>
      <c r="AI101" s="78"/>
      <c r="AJ101" s="79"/>
    </row>
    <row r="102" spans="1:36" ht="49.5" customHeight="1" x14ac:dyDescent="0.2">
      <c r="A102" s="48">
        <f t="shared" si="0"/>
        <v>91</v>
      </c>
      <c r="B102" s="260"/>
      <c r="C102" s="78"/>
      <c r="D102" s="79"/>
      <c r="E102" s="261"/>
      <c r="F102" s="78"/>
      <c r="G102" s="79"/>
      <c r="H102" s="256"/>
      <c r="I102" s="78"/>
      <c r="J102" s="78"/>
      <c r="K102" s="79"/>
      <c r="L102" s="259"/>
      <c r="M102" s="78"/>
      <c r="N102" s="78"/>
      <c r="O102" s="78"/>
      <c r="P102" s="79"/>
      <c r="Q102" s="256"/>
      <c r="R102" s="78"/>
      <c r="S102" s="78"/>
      <c r="T102" s="78"/>
      <c r="U102" s="78"/>
      <c r="V102" s="78"/>
      <c r="W102" s="78"/>
      <c r="X102" s="78"/>
      <c r="Y102" s="78"/>
      <c r="Z102" s="79"/>
      <c r="AA102" s="256"/>
      <c r="AB102" s="78"/>
      <c r="AC102" s="78"/>
      <c r="AD102" s="78"/>
      <c r="AE102" s="78"/>
      <c r="AF102" s="78"/>
      <c r="AG102" s="78"/>
      <c r="AH102" s="78"/>
      <c r="AI102" s="78"/>
      <c r="AJ102" s="79"/>
    </row>
    <row r="103" spans="1:36" ht="49.5" customHeight="1" x14ac:dyDescent="0.2">
      <c r="A103" s="48">
        <f t="shared" si="0"/>
        <v>92</v>
      </c>
      <c r="B103" s="260"/>
      <c r="C103" s="78"/>
      <c r="D103" s="79"/>
      <c r="E103" s="261"/>
      <c r="F103" s="78"/>
      <c r="G103" s="79"/>
      <c r="H103" s="256"/>
      <c r="I103" s="78"/>
      <c r="J103" s="78"/>
      <c r="K103" s="79"/>
      <c r="L103" s="259"/>
      <c r="M103" s="78"/>
      <c r="N103" s="78"/>
      <c r="O103" s="78"/>
      <c r="P103" s="79"/>
      <c r="Q103" s="256"/>
      <c r="R103" s="78"/>
      <c r="S103" s="78"/>
      <c r="T103" s="78"/>
      <c r="U103" s="78"/>
      <c r="V103" s="78"/>
      <c r="W103" s="78"/>
      <c r="X103" s="78"/>
      <c r="Y103" s="78"/>
      <c r="Z103" s="79"/>
      <c r="AA103" s="256"/>
      <c r="AB103" s="78"/>
      <c r="AC103" s="78"/>
      <c r="AD103" s="78"/>
      <c r="AE103" s="78"/>
      <c r="AF103" s="78"/>
      <c r="AG103" s="78"/>
      <c r="AH103" s="78"/>
      <c r="AI103" s="78"/>
      <c r="AJ103" s="79"/>
    </row>
    <row r="104" spans="1:36" ht="49.5" customHeight="1" x14ac:dyDescent="0.2">
      <c r="A104" s="48">
        <f t="shared" si="0"/>
        <v>93</v>
      </c>
      <c r="B104" s="260"/>
      <c r="C104" s="78"/>
      <c r="D104" s="79"/>
      <c r="E104" s="261"/>
      <c r="F104" s="78"/>
      <c r="G104" s="79"/>
      <c r="H104" s="256"/>
      <c r="I104" s="78"/>
      <c r="J104" s="78"/>
      <c r="K104" s="79"/>
      <c r="L104" s="259"/>
      <c r="M104" s="78"/>
      <c r="N104" s="78"/>
      <c r="O104" s="78"/>
      <c r="P104" s="79"/>
      <c r="Q104" s="256"/>
      <c r="R104" s="78"/>
      <c r="S104" s="78"/>
      <c r="T104" s="78"/>
      <c r="U104" s="78"/>
      <c r="V104" s="78"/>
      <c r="W104" s="78"/>
      <c r="X104" s="78"/>
      <c r="Y104" s="78"/>
      <c r="Z104" s="79"/>
      <c r="AA104" s="256"/>
      <c r="AB104" s="78"/>
      <c r="AC104" s="78"/>
      <c r="AD104" s="78"/>
      <c r="AE104" s="78"/>
      <c r="AF104" s="78"/>
      <c r="AG104" s="78"/>
      <c r="AH104" s="78"/>
      <c r="AI104" s="78"/>
      <c r="AJ104" s="79"/>
    </row>
    <row r="105" spans="1:36" ht="49.5" customHeight="1" x14ac:dyDescent="0.2">
      <c r="A105" s="48">
        <f t="shared" si="0"/>
        <v>94</v>
      </c>
      <c r="B105" s="260"/>
      <c r="C105" s="78"/>
      <c r="D105" s="79"/>
      <c r="E105" s="261"/>
      <c r="F105" s="78"/>
      <c r="G105" s="79"/>
      <c r="H105" s="256"/>
      <c r="I105" s="78"/>
      <c r="J105" s="78"/>
      <c r="K105" s="79"/>
      <c r="L105" s="259"/>
      <c r="M105" s="78"/>
      <c r="N105" s="78"/>
      <c r="O105" s="78"/>
      <c r="P105" s="79"/>
      <c r="Q105" s="256"/>
      <c r="R105" s="78"/>
      <c r="S105" s="78"/>
      <c r="T105" s="78"/>
      <c r="U105" s="78"/>
      <c r="V105" s="78"/>
      <c r="W105" s="78"/>
      <c r="X105" s="78"/>
      <c r="Y105" s="78"/>
      <c r="Z105" s="79"/>
      <c r="AA105" s="256"/>
      <c r="AB105" s="78"/>
      <c r="AC105" s="78"/>
      <c r="AD105" s="78"/>
      <c r="AE105" s="78"/>
      <c r="AF105" s="78"/>
      <c r="AG105" s="78"/>
      <c r="AH105" s="78"/>
      <c r="AI105" s="78"/>
      <c r="AJ105" s="79"/>
    </row>
    <row r="106" spans="1:36" ht="49.5" customHeight="1" x14ac:dyDescent="0.2">
      <c r="A106" s="48">
        <f t="shared" si="0"/>
        <v>95</v>
      </c>
      <c r="B106" s="260"/>
      <c r="C106" s="78"/>
      <c r="D106" s="79"/>
      <c r="E106" s="261"/>
      <c r="F106" s="78"/>
      <c r="G106" s="79"/>
      <c r="H106" s="256"/>
      <c r="I106" s="78"/>
      <c r="J106" s="78"/>
      <c r="K106" s="79"/>
      <c r="L106" s="259"/>
      <c r="M106" s="78"/>
      <c r="N106" s="78"/>
      <c r="O106" s="78"/>
      <c r="P106" s="79"/>
      <c r="Q106" s="256"/>
      <c r="R106" s="78"/>
      <c r="S106" s="78"/>
      <c r="T106" s="78"/>
      <c r="U106" s="78"/>
      <c r="V106" s="78"/>
      <c r="W106" s="78"/>
      <c r="X106" s="78"/>
      <c r="Y106" s="78"/>
      <c r="Z106" s="79"/>
      <c r="AA106" s="256"/>
      <c r="AB106" s="78"/>
      <c r="AC106" s="78"/>
      <c r="AD106" s="78"/>
      <c r="AE106" s="78"/>
      <c r="AF106" s="78"/>
      <c r="AG106" s="78"/>
      <c r="AH106" s="78"/>
      <c r="AI106" s="78"/>
      <c r="AJ106" s="79"/>
    </row>
    <row r="107" spans="1:36" ht="49.5" customHeight="1" x14ac:dyDescent="0.2">
      <c r="A107" s="48">
        <f t="shared" si="0"/>
        <v>96</v>
      </c>
      <c r="B107" s="260"/>
      <c r="C107" s="78"/>
      <c r="D107" s="79"/>
      <c r="E107" s="261"/>
      <c r="F107" s="78"/>
      <c r="G107" s="79"/>
      <c r="H107" s="256"/>
      <c r="I107" s="78"/>
      <c r="J107" s="78"/>
      <c r="K107" s="79"/>
      <c r="L107" s="259"/>
      <c r="M107" s="78"/>
      <c r="N107" s="78"/>
      <c r="O107" s="78"/>
      <c r="P107" s="79"/>
      <c r="Q107" s="256"/>
      <c r="R107" s="78"/>
      <c r="S107" s="78"/>
      <c r="T107" s="78"/>
      <c r="U107" s="78"/>
      <c r="V107" s="78"/>
      <c r="W107" s="78"/>
      <c r="X107" s="78"/>
      <c r="Y107" s="78"/>
      <c r="Z107" s="79"/>
      <c r="AA107" s="256"/>
      <c r="AB107" s="78"/>
      <c r="AC107" s="78"/>
      <c r="AD107" s="78"/>
      <c r="AE107" s="78"/>
      <c r="AF107" s="78"/>
      <c r="AG107" s="78"/>
      <c r="AH107" s="78"/>
      <c r="AI107" s="78"/>
      <c r="AJ107" s="79"/>
    </row>
    <row r="108" spans="1:36" ht="49.5" customHeight="1" x14ac:dyDescent="0.2">
      <c r="A108" s="48">
        <f t="shared" si="0"/>
        <v>97</v>
      </c>
      <c r="B108" s="260"/>
      <c r="C108" s="78"/>
      <c r="D108" s="79"/>
      <c r="E108" s="261"/>
      <c r="F108" s="78"/>
      <c r="G108" s="79"/>
      <c r="H108" s="256"/>
      <c r="I108" s="78"/>
      <c r="J108" s="78"/>
      <c r="K108" s="79"/>
      <c r="L108" s="259"/>
      <c r="M108" s="78"/>
      <c r="N108" s="78"/>
      <c r="O108" s="78"/>
      <c r="P108" s="79"/>
      <c r="Q108" s="256"/>
      <c r="R108" s="78"/>
      <c r="S108" s="78"/>
      <c r="T108" s="78"/>
      <c r="U108" s="78"/>
      <c r="V108" s="78"/>
      <c r="W108" s="78"/>
      <c r="X108" s="78"/>
      <c r="Y108" s="78"/>
      <c r="Z108" s="79"/>
      <c r="AA108" s="256"/>
      <c r="AB108" s="78"/>
      <c r="AC108" s="78"/>
      <c r="AD108" s="78"/>
      <c r="AE108" s="78"/>
      <c r="AF108" s="78"/>
      <c r="AG108" s="78"/>
      <c r="AH108" s="78"/>
      <c r="AI108" s="78"/>
      <c r="AJ108" s="79"/>
    </row>
    <row r="109" spans="1:36" ht="49.5" customHeight="1" x14ac:dyDescent="0.2">
      <c r="A109" s="48">
        <f t="shared" si="0"/>
        <v>98</v>
      </c>
      <c r="B109" s="260"/>
      <c r="C109" s="78"/>
      <c r="D109" s="79"/>
      <c r="E109" s="261"/>
      <c r="F109" s="78"/>
      <c r="G109" s="79"/>
      <c r="H109" s="256"/>
      <c r="I109" s="78"/>
      <c r="J109" s="78"/>
      <c r="K109" s="79"/>
      <c r="L109" s="259"/>
      <c r="M109" s="78"/>
      <c r="N109" s="78"/>
      <c r="O109" s="78"/>
      <c r="P109" s="79"/>
      <c r="Q109" s="256"/>
      <c r="R109" s="78"/>
      <c r="S109" s="78"/>
      <c r="T109" s="78"/>
      <c r="U109" s="78"/>
      <c r="V109" s="78"/>
      <c r="W109" s="78"/>
      <c r="X109" s="78"/>
      <c r="Y109" s="78"/>
      <c r="Z109" s="79"/>
      <c r="AA109" s="256"/>
      <c r="AB109" s="78"/>
      <c r="AC109" s="78"/>
      <c r="AD109" s="78"/>
      <c r="AE109" s="78"/>
      <c r="AF109" s="78"/>
      <c r="AG109" s="78"/>
      <c r="AH109" s="78"/>
      <c r="AI109" s="78"/>
      <c r="AJ109" s="79"/>
    </row>
    <row r="110" spans="1:36" ht="49.5" customHeight="1" x14ac:dyDescent="0.2">
      <c r="A110" s="48">
        <f t="shared" si="0"/>
        <v>99</v>
      </c>
      <c r="B110" s="260"/>
      <c r="C110" s="78"/>
      <c r="D110" s="79"/>
      <c r="E110" s="261"/>
      <c r="F110" s="78"/>
      <c r="G110" s="79"/>
      <c r="H110" s="256"/>
      <c r="I110" s="78"/>
      <c r="J110" s="78"/>
      <c r="K110" s="79"/>
      <c r="L110" s="259"/>
      <c r="M110" s="78"/>
      <c r="N110" s="78"/>
      <c r="O110" s="78"/>
      <c r="P110" s="79"/>
      <c r="Q110" s="256"/>
      <c r="R110" s="78"/>
      <c r="S110" s="78"/>
      <c r="T110" s="78"/>
      <c r="U110" s="78"/>
      <c r="V110" s="78"/>
      <c r="W110" s="78"/>
      <c r="X110" s="78"/>
      <c r="Y110" s="78"/>
      <c r="Z110" s="79"/>
      <c r="AA110" s="256"/>
      <c r="AB110" s="78"/>
      <c r="AC110" s="78"/>
      <c r="AD110" s="78"/>
      <c r="AE110" s="78"/>
      <c r="AF110" s="78"/>
      <c r="AG110" s="78"/>
      <c r="AH110" s="78"/>
      <c r="AI110" s="78"/>
      <c r="AJ110" s="79"/>
    </row>
    <row r="111" spans="1:36" ht="49.5" customHeight="1" x14ac:dyDescent="0.2">
      <c r="A111" s="48">
        <f t="shared" si="0"/>
        <v>100</v>
      </c>
      <c r="B111" s="260"/>
      <c r="C111" s="78"/>
      <c r="D111" s="79"/>
      <c r="E111" s="261"/>
      <c r="F111" s="78"/>
      <c r="G111" s="79"/>
      <c r="H111" s="256"/>
      <c r="I111" s="78"/>
      <c r="J111" s="78"/>
      <c r="K111" s="79"/>
      <c r="L111" s="259"/>
      <c r="M111" s="78"/>
      <c r="N111" s="78"/>
      <c r="O111" s="78"/>
      <c r="P111" s="79"/>
      <c r="Q111" s="256"/>
      <c r="R111" s="78"/>
      <c r="S111" s="78"/>
      <c r="T111" s="78"/>
      <c r="U111" s="78"/>
      <c r="V111" s="78"/>
      <c r="W111" s="78"/>
      <c r="X111" s="78"/>
      <c r="Y111" s="78"/>
      <c r="Z111" s="79"/>
      <c r="AA111" s="256"/>
      <c r="AB111" s="78"/>
      <c r="AC111" s="78"/>
      <c r="AD111" s="78"/>
      <c r="AE111" s="78"/>
      <c r="AF111" s="78"/>
      <c r="AG111" s="78"/>
      <c r="AH111" s="78"/>
      <c r="AI111" s="78"/>
      <c r="AJ111" s="79"/>
    </row>
    <row r="112" spans="1:36" ht="15.75" customHeight="1" x14ac:dyDescent="0.2"/>
    <row r="113" spans="37:38" ht="15.75" customHeight="1" x14ac:dyDescent="0.2"/>
    <row r="114" spans="37:38" ht="15.75" customHeight="1" x14ac:dyDescent="0.2">
      <c r="AK114" s="49"/>
      <c r="AL114" s="49"/>
    </row>
    <row r="115" spans="37:38" ht="15.75" customHeight="1" x14ac:dyDescent="0.2"/>
    <row r="116" spans="37:38" ht="15.75" customHeight="1" x14ac:dyDescent="0.2"/>
    <row r="117" spans="37:38" ht="15.75" customHeight="1" x14ac:dyDescent="0.2"/>
    <row r="118" spans="37:38" ht="15.75" customHeight="1" x14ac:dyDescent="0.2"/>
    <row r="119" spans="37:38" ht="15.75" customHeight="1" x14ac:dyDescent="0.2"/>
    <row r="120" spans="37:38" ht="15.75" customHeight="1" x14ac:dyDescent="0.2"/>
    <row r="121" spans="37:38" ht="15.75" customHeight="1" x14ac:dyDescent="0.2"/>
    <row r="122" spans="37:38" ht="15.75" customHeight="1" x14ac:dyDescent="0.2"/>
    <row r="123" spans="37:38" ht="15.75" customHeight="1" x14ac:dyDescent="0.2"/>
    <row r="124" spans="37:38" ht="15.75" customHeight="1" x14ac:dyDescent="0.2"/>
    <row r="125" spans="37:38" ht="15.75" customHeight="1" x14ac:dyDescent="0.2"/>
    <row r="126" spans="37:38" ht="15.75" customHeight="1" x14ac:dyDescent="0.2"/>
    <row r="127" spans="37:38" ht="15.75" customHeight="1" x14ac:dyDescent="0.2"/>
    <row r="128" spans="37:3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35">
    <mergeCell ref="E107:G107"/>
    <mergeCell ref="H107:K107"/>
    <mergeCell ref="Q107:Z107"/>
    <mergeCell ref="AA107:AJ107"/>
    <mergeCell ref="B107:D107"/>
    <mergeCell ref="B108:D108"/>
    <mergeCell ref="E108:G108"/>
    <mergeCell ref="H108:K108"/>
    <mergeCell ref="L108:P108"/>
    <mergeCell ref="Q108:Z108"/>
    <mergeCell ref="AA108:AJ108"/>
    <mergeCell ref="L107:P107"/>
    <mergeCell ref="Q106:Z106"/>
    <mergeCell ref="AA106:AJ106"/>
    <mergeCell ref="B104:D104"/>
    <mergeCell ref="E104:G104"/>
    <mergeCell ref="H104:K104"/>
    <mergeCell ref="L104:P104"/>
    <mergeCell ref="Q104:Z104"/>
    <mergeCell ref="AA104:AJ104"/>
    <mergeCell ref="B105:D105"/>
    <mergeCell ref="AA105:AJ105"/>
    <mergeCell ref="E105:G105"/>
    <mergeCell ref="H105:K105"/>
    <mergeCell ref="B106:D106"/>
    <mergeCell ref="E106:G106"/>
    <mergeCell ref="H106:K106"/>
    <mergeCell ref="L106:P106"/>
    <mergeCell ref="B102:D102"/>
    <mergeCell ref="E102:G102"/>
    <mergeCell ref="H102:K102"/>
    <mergeCell ref="L102:P102"/>
    <mergeCell ref="Q102:Z102"/>
    <mergeCell ref="AA102:AJ102"/>
    <mergeCell ref="B103:D103"/>
    <mergeCell ref="L105:P105"/>
    <mergeCell ref="Q105:Z105"/>
    <mergeCell ref="AA111:AJ111"/>
    <mergeCell ref="B109:D109"/>
    <mergeCell ref="E109:G109"/>
    <mergeCell ref="H109:K109"/>
    <mergeCell ref="L109:P109"/>
    <mergeCell ref="Q109:Z109"/>
    <mergeCell ref="AA109:AJ109"/>
    <mergeCell ref="B110:D110"/>
    <mergeCell ref="AA110:AJ110"/>
    <mergeCell ref="E110:G110"/>
    <mergeCell ref="H110:K110"/>
    <mergeCell ref="B111:D111"/>
    <mergeCell ref="E111:G111"/>
    <mergeCell ref="H111:K111"/>
    <mergeCell ref="L111:P111"/>
    <mergeCell ref="L110:P110"/>
    <mergeCell ref="Q110:Z110"/>
    <mergeCell ref="Q111:Z111"/>
    <mergeCell ref="B96:D96"/>
    <mergeCell ref="B97:D97"/>
    <mergeCell ref="E97:G97"/>
    <mergeCell ref="H97:K97"/>
    <mergeCell ref="L97:P97"/>
    <mergeCell ref="Q97:Z97"/>
    <mergeCell ref="AA97:AJ97"/>
    <mergeCell ref="L99:P99"/>
    <mergeCell ref="Q99:Z99"/>
    <mergeCell ref="B98:D98"/>
    <mergeCell ref="E98:G98"/>
    <mergeCell ref="H98:K98"/>
    <mergeCell ref="L98:P98"/>
    <mergeCell ref="Q98:Z98"/>
    <mergeCell ref="AA98:AJ98"/>
    <mergeCell ref="B99:D99"/>
    <mergeCell ref="AA99:AJ99"/>
    <mergeCell ref="B92:D92"/>
    <mergeCell ref="B93:D93"/>
    <mergeCell ref="E93:G93"/>
    <mergeCell ref="H93:K93"/>
    <mergeCell ref="L93:P93"/>
    <mergeCell ref="Q93:Z93"/>
    <mergeCell ref="AA93:AJ93"/>
    <mergeCell ref="L95:P95"/>
    <mergeCell ref="Q95:Z95"/>
    <mergeCell ref="B94:D94"/>
    <mergeCell ref="E94:G94"/>
    <mergeCell ref="H94:K94"/>
    <mergeCell ref="L94:P94"/>
    <mergeCell ref="Q94:Z94"/>
    <mergeCell ref="AA94:AJ94"/>
    <mergeCell ref="B95:D95"/>
    <mergeCell ref="AA95:AJ95"/>
    <mergeCell ref="E95:G95"/>
    <mergeCell ref="H95:K95"/>
    <mergeCell ref="B88:D88"/>
    <mergeCell ref="B89:D89"/>
    <mergeCell ref="E89:G89"/>
    <mergeCell ref="H89:K89"/>
    <mergeCell ref="L89:P89"/>
    <mergeCell ref="Q89:Z89"/>
    <mergeCell ref="AA89:AJ89"/>
    <mergeCell ref="L91:P91"/>
    <mergeCell ref="Q91:Z91"/>
    <mergeCell ref="B90:D90"/>
    <mergeCell ref="E90:G90"/>
    <mergeCell ref="H90:K90"/>
    <mergeCell ref="L90:P90"/>
    <mergeCell ref="Q90:Z90"/>
    <mergeCell ref="AA90:AJ90"/>
    <mergeCell ref="B91:D91"/>
    <mergeCell ref="AA91:AJ91"/>
    <mergeCell ref="E91:G91"/>
    <mergeCell ref="H91:K91"/>
    <mergeCell ref="E103:G103"/>
    <mergeCell ref="H103:K103"/>
    <mergeCell ref="AA103:AJ103"/>
    <mergeCell ref="E87:G87"/>
    <mergeCell ref="H87:K87"/>
    <mergeCell ref="E88:G88"/>
    <mergeCell ref="H88:K88"/>
    <mergeCell ref="L88:P88"/>
    <mergeCell ref="Q88:Z88"/>
    <mergeCell ref="AA88:AJ88"/>
    <mergeCell ref="E92:G92"/>
    <mergeCell ref="H92:K92"/>
    <mergeCell ref="L92:P92"/>
    <mergeCell ref="Q92:Z92"/>
    <mergeCell ref="AA92:AJ92"/>
    <mergeCell ref="E96:G96"/>
    <mergeCell ref="H96:K96"/>
    <mergeCell ref="L96:P96"/>
    <mergeCell ref="Q96:Z96"/>
    <mergeCell ref="AA96:AJ96"/>
    <mergeCell ref="L103:P103"/>
    <mergeCell ref="Q103:Z103"/>
    <mergeCell ref="B73:D73"/>
    <mergeCell ref="E73:G73"/>
    <mergeCell ref="H73:K73"/>
    <mergeCell ref="L73:P73"/>
    <mergeCell ref="Q73:Z73"/>
    <mergeCell ref="AA73:AJ73"/>
    <mergeCell ref="B74:D74"/>
    <mergeCell ref="AA74:AJ74"/>
    <mergeCell ref="E76:G76"/>
    <mergeCell ref="H76:K76"/>
    <mergeCell ref="Q76:Z76"/>
    <mergeCell ref="AA76:AJ76"/>
    <mergeCell ref="B76:D76"/>
    <mergeCell ref="E71:G71"/>
    <mergeCell ref="H71:K71"/>
    <mergeCell ref="Q71:Z71"/>
    <mergeCell ref="AA71:AJ71"/>
    <mergeCell ref="B71:D71"/>
    <mergeCell ref="B72:D72"/>
    <mergeCell ref="E72:G72"/>
    <mergeCell ref="H72:K72"/>
    <mergeCell ref="L72:P72"/>
    <mergeCell ref="Q72:Z72"/>
    <mergeCell ref="AA72:AJ72"/>
    <mergeCell ref="L71:P71"/>
    <mergeCell ref="E99:G99"/>
    <mergeCell ref="H99:K99"/>
    <mergeCell ref="E100:G100"/>
    <mergeCell ref="H100:K100"/>
    <mergeCell ref="L100:P100"/>
    <mergeCell ref="Q100:Z100"/>
    <mergeCell ref="AA100:AJ100"/>
    <mergeCell ref="B100:D100"/>
    <mergeCell ref="B101:D101"/>
    <mergeCell ref="E101:G101"/>
    <mergeCell ref="H101:K101"/>
    <mergeCell ref="L101:P101"/>
    <mergeCell ref="Q101:Z101"/>
    <mergeCell ref="AA101:AJ101"/>
    <mergeCell ref="L87:P87"/>
    <mergeCell ref="Q87:Z87"/>
    <mergeCell ref="B86:D86"/>
    <mergeCell ref="E86:G86"/>
    <mergeCell ref="H86:K86"/>
    <mergeCell ref="L86:P86"/>
    <mergeCell ref="Q86:Z86"/>
    <mergeCell ref="AA86:AJ86"/>
    <mergeCell ref="B87:D87"/>
    <mergeCell ref="AA87:AJ87"/>
    <mergeCell ref="E84:G84"/>
    <mergeCell ref="H84:K84"/>
    <mergeCell ref="L84:P84"/>
    <mergeCell ref="Q84:Z84"/>
    <mergeCell ref="AA84:AJ84"/>
    <mergeCell ref="B84:D84"/>
    <mergeCell ref="B85:D85"/>
    <mergeCell ref="E85:G85"/>
    <mergeCell ref="H85:K85"/>
    <mergeCell ref="L85:P85"/>
    <mergeCell ref="Q85:Z85"/>
    <mergeCell ref="AA85:AJ85"/>
    <mergeCell ref="L83:P83"/>
    <mergeCell ref="Q83:Z83"/>
    <mergeCell ref="B82:D82"/>
    <mergeCell ref="E82:G82"/>
    <mergeCell ref="H82:K82"/>
    <mergeCell ref="L82:P82"/>
    <mergeCell ref="Q82:Z82"/>
    <mergeCell ref="AA82:AJ82"/>
    <mergeCell ref="B83:D83"/>
    <mergeCell ref="AA83:AJ83"/>
    <mergeCell ref="E83:G83"/>
    <mergeCell ref="H83:K83"/>
    <mergeCell ref="E80:G80"/>
    <mergeCell ref="H80:K80"/>
    <mergeCell ref="L80:P80"/>
    <mergeCell ref="Q80:Z80"/>
    <mergeCell ref="AA80:AJ80"/>
    <mergeCell ref="B80:D80"/>
    <mergeCell ref="B81:D81"/>
    <mergeCell ref="E81:G81"/>
    <mergeCell ref="H81:K81"/>
    <mergeCell ref="L81:P81"/>
    <mergeCell ref="Q81:Z81"/>
    <mergeCell ref="AA81:AJ81"/>
    <mergeCell ref="L76:P76"/>
    <mergeCell ref="L79:P79"/>
    <mergeCell ref="Q79:Z79"/>
    <mergeCell ref="B78:D78"/>
    <mergeCell ref="E78:G78"/>
    <mergeCell ref="H78:K78"/>
    <mergeCell ref="L78:P78"/>
    <mergeCell ref="Q78:Z78"/>
    <mergeCell ref="AA78:AJ78"/>
    <mergeCell ref="B79:D79"/>
    <mergeCell ref="AA79:AJ79"/>
    <mergeCell ref="E79:G79"/>
    <mergeCell ref="H79:K79"/>
    <mergeCell ref="B77:D77"/>
    <mergeCell ref="E77:G77"/>
    <mergeCell ref="H77:K77"/>
    <mergeCell ref="L77:P77"/>
    <mergeCell ref="Q77:Z77"/>
    <mergeCell ref="AA77:AJ77"/>
    <mergeCell ref="L74:P74"/>
    <mergeCell ref="Q74:Z74"/>
    <mergeCell ref="Q75:Z75"/>
    <mergeCell ref="AA75:AJ75"/>
    <mergeCell ref="E74:G74"/>
    <mergeCell ref="H74:K74"/>
    <mergeCell ref="B75:D75"/>
    <mergeCell ref="E75:G75"/>
    <mergeCell ref="H75:K75"/>
    <mergeCell ref="L75:P75"/>
    <mergeCell ref="L69:P69"/>
    <mergeCell ref="Q69:Z69"/>
    <mergeCell ref="Q70:Z70"/>
    <mergeCell ref="AA70:AJ70"/>
    <mergeCell ref="B68:D68"/>
    <mergeCell ref="E68:G68"/>
    <mergeCell ref="H68:K68"/>
    <mergeCell ref="L68:P68"/>
    <mergeCell ref="Q68:Z68"/>
    <mergeCell ref="AA68:AJ68"/>
    <mergeCell ref="B69:D69"/>
    <mergeCell ref="AA69:AJ69"/>
    <mergeCell ref="E69:G69"/>
    <mergeCell ref="H69:K69"/>
    <mergeCell ref="B70:D70"/>
    <mergeCell ref="E70:G70"/>
    <mergeCell ref="H70:K70"/>
    <mergeCell ref="L70:P70"/>
    <mergeCell ref="E66:G66"/>
    <mergeCell ref="H66:K66"/>
    <mergeCell ref="Q66:Z66"/>
    <mergeCell ref="AA66:AJ66"/>
    <mergeCell ref="B66:D66"/>
    <mergeCell ref="B67:D67"/>
    <mergeCell ref="E67:G67"/>
    <mergeCell ref="H67:K67"/>
    <mergeCell ref="L67:P67"/>
    <mergeCell ref="Q67:Z67"/>
    <mergeCell ref="AA67:AJ67"/>
    <mergeCell ref="L66:P66"/>
    <mergeCell ref="L64:P64"/>
    <mergeCell ref="Q64:Z64"/>
    <mergeCell ref="Q65:Z65"/>
    <mergeCell ref="AA65:AJ65"/>
    <mergeCell ref="B63:D63"/>
    <mergeCell ref="E63:G63"/>
    <mergeCell ref="H63:K63"/>
    <mergeCell ref="L63:P63"/>
    <mergeCell ref="Q63:Z63"/>
    <mergeCell ref="AA63:AJ63"/>
    <mergeCell ref="B64:D64"/>
    <mergeCell ref="AA64:AJ64"/>
    <mergeCell ref="E64:G64"/>
    <mergeCell ref="H64:K64"/>
    <mergeCell ref="B65:D65"/>
    <mergeCell ref="E65:G65"/>
    <mergeCell ref="H65:K65"/>
    <mergeCell ref="L65:P65"/>
    <mergeCell ref="E61:G61"/>
    <mergeCell ref="H61:K61"/>
    <mergeCell ref="Q61:Z61"/>
    <mergeCell ref="AA61:AJ61"/>
    <mergeCell ref="B61:D61"/>
    <mergeCell ref="B62:D62"/>
    <mergeCell ref="E62:G62"/>
    <mergeCell ref="H62:K62"/>
    <mergeCell ref="L62:P62"/>
    <mergeCell ref="Q62:Z62"/>
    <mergeCell ref="AA62:AJ62"/>
    <mergeCell ref="L61:P61"/>
    <mergeCell ref="Q60:Z60"/>
    <mergeCell ref="AA60:AJ60"/>
    <mergeCell ref="B58:D58"/>
    <mergeCell ref="E58:G58"/>
    <mergeCell ref="H58:K58"/>
    <mergeCell ref="L58:P58"/>
    <mergeCell ref="Q58:Z58"/>
    <mergeCell ref="AA58:AJ58"/>
    <mergeCell ref="B59:D59"/>
    <mergeCell ref="AA59:AJ59"/>
    <mergeCell ref="E59:G59"/>
    <mergeCell ref="H59:K59"/>
    <mergeCell ref="B60:D60"/>
    <mergeCell ref="E60:G60"/>
    <mergeCell ref="H60:K60"/>
    <mergeCell ref="L60:P60"/>
    <mergeCell ref="B56:D56"/>
    <mergeCell ref="E56:G56"/>
    <mergeCell ref="H56:K56"/>
    <mergeCell ref="L56:P56"/>
    <mergeCell ref="Q56:Z56"/>
    <mergeCell ref="AA56:AJ56"/>
    <mergeCell ref="B57:D57"/>
    <mergeCell ref="L59:P59"/>
    <mergeCell ref="Q59:Z59"/>
    <mergeCell ref="B50:D50"/>
    <mergeCell ref="B51:D51"/>
    <mergeCell ref="E51:G51"/>
    <mergeCell ref="H51:K51"/>
    <mergeCell ref="L51:P51"/>
    <mergeCell ref="Q51:Z51"/>
    <mergeCell ref="AA51:AJ51"/>
    <mergeCell ref="L53:P53"/>
    <mergeCell ref="Q53:Z53"/>
    <mergeCell ref="B52:D52"/>
    <mergeCell ref="E52:G52"/>
    <mergeCell ref="H52:K52"/>
    <mergeCell ref="L52:P52"/>
    <mergeCell ref="Q52:Z52"/>
    <mergeCell ref="AA52:AJ52"/>
    <mergeCell ref="B53:D53"/>
    <mergeCell ref="AA53:AJ53"/>
    <mergeCell ref="B46:D46"/>
    <mergeCell ref="B47:D47"/>
    <mergeCell ref="E47:G47"/>
    <mergeCell ref="H47:K47"/>
    <mergeCell ref="L47:P47"/>
    <mergeCell ref="Q47:Z47"/>
    <mergeCell ref="AA47:AJ47"/>
    <mergeCell ref="L49:P49"/>
    <mergeCell ref="Q49:Z49"/>
    <mergeCell ref="B48:D48"/>
    <mergeCell ref="E48:G48"/>
    <mergeCell ref="H48:K48"/>
    <mergeCell ref="L48:P48"/>
    <mergeCell ref="Q48:Z48"/>
    <mergeCell ref="AA48:AJ48"/>
    <mergeCell ref="B49:D49"/>
    <mergeCell ref="AA49:AJ49"/>
    <mergeCell ref="E49:G49"/>
    <mergeCell ref="H49:K49"/>
    <mergeCell ref="B42:D42"/>
    <mergeCell ref="B43:D43"/>
    <mergeCell ref="E43:G43"/>
    <mergeCell ref="H43:K43"/>
    <mergeCell ref="L43:P43"/>
    <mergeCell ref="Q43:Z43"/>
    <mergeCell ref="AA43:AJ43"/>
    <mergeCell ref="L45:P45"/>
    <mergeCell ref="Q45:Z45"/>
    <mergeCell ref="B44:D44"/>
    <mergeCell ref="E44:G44"/>
    <mergeCell ref="H44:K44"/>
    <mergeCell ref="L44:P44"/>
    <mergeCell ref="Q44:Z44"/>
    <mergeCell ref="AA44:AJ44"/>
    <mergeCell ref="B45:D45"/>
    <mergeCell ref="AA45:AJ45"/>
    <mergeCell ref="E45:G45"/>
    <mergeCell ref="H45:K45"/>
    <mergeCell ref="E57:G57"/>
    <mergeCell ref="H57:K57"/>
    <mergeCell ref="AA57:AJ57"/>
    <mergeCell ref="E41:G41"/>
    <mergeCell ref="H41:K41"/>
    <mergeCell ref="E42:G42"/>
    <mergeCell ref="H42:K42"/>
    <mergeCell ref="L42:P42"/>
    <mergeCell ref="Q42:Z42"/>
    <mergeCell ref="AA42:AJ42"/>
    <mergeCell ref="E46:G46"/>
    <mergeCell ref="H46:K46"/>
    <mergeCell ref="L46:P46"/>
    <mergeCell ref="Q46:Z46"/>
    <mergeCell ref="AA46:AJ46"/>
    <mergeCell ref="E50:G50"/>
    <mergeCell ref="H50:K50"/>
    <mergeCell ref="L50:P50"/>
    <mergeCell ref="Q50:Z50"/>
    <mergeCell ref="AA50:AJ50"/>
    <mergeCell ref="L57:P57"/>
    <mergeCell ref="Q57:Z57"/>
    <mergeCell ref="B31:D31"/>
    <mergeCell ref="E31:G31"/>
    <mergeCell ref="H31:K31"/>
    <mergeCell ref="L31:P31"/>
    <mergeCell ref="Q31:Z31"/>
    <mergeCell ref="AA31:AJ31"/>
    <mergeCell ref="B32:D32"/>
    <mergeCell ref="AA32:AJ32"/>
    <mergeCell ref="E34:G34"/>
    <mergeCell ref="H34:K34"/>
    <mergeCell ref="Q34:Z34"/>
    <mergeCell ref="AA34:AJ34"/>
    <mergeCell ref="B34:D34"/>
    <mergeCell ref="E29:G29"/>
    <mergeCell ref="H29:K29"/>
    <mergeCell ref="Q29:Z29"/>
    <mergeCell ref="AA29:AJ29"/>
    <mergeCell ref="B29:D29"/>
    <mergeCell ref="B30:D30"/>
    <mergeCell ref="E30:G30"/>
    <mergeCell ref="H30:K30"/>
    <mergeCell ref="L30:P30"/>
    <mergeCell ref="Q30:Z30"/>
    <mergeCell ref="AA30:AJ30"/>
    <mergeCell ref="L29:P29"/>
    <mergeCell ref="E53:G53"/>
    <mergeCell ref="H53:K53"/>
    <mergeCell ref="E54:G54"/>
    <mergeCell ref="H54:K54"/>
    <mergeCell ref="L54:P54"/>
    <mergeCell ref="Q54:Z54"/>
    <mergeCell ref="AA54:AJ54"/>
    <mergeCell ref="B54:D54"/>
    <mergeCell ref="B55:D55"/>
    <mergeCell ref="E55:G55"/>
    <mergeCell ref="H55:K55"/>
    <mergeCell ref="L55:P55"/>
    <mergeCell ref="Q55:Z55"/>
    <mergeCell ref="AA55:AJ55"/>
    <mergeCell ref="L41:P41"/>
    <mergeCell ref="Q41:Z41"/>
    <mergeCell ref="B40:D40"/>
    <mergeCell ref="E40:G40"/>
    <mergeCell ref="H40:K40"/>
    <mergeCell ref="L40:P40"/>
    <mergeCell ref="Q40:Z40"/>
    <mergeCell ref="AA40:AJ40"/>
    <mergeCell ref="B41:D41"/>
    <mergeCell ref="AA41:AJ41"/>
    <mergeCell ref="E38:G38"/>
    <mergeCell ref="H38:K38"/>
    <mergeCell ref="L38:P38"/>
    <mergeCell ref="Q38:Z38"/>
    <mergeCell ref="AA38:AJ38"/>
    <mergeCell ref="B38:D38"/>
    <mergeCell ref="B39:D39"/>
    <mergeCell ref="E39:G39"/>
    <mergeCell ref="H39:K39"/>
    <mergeCell ref="L39:P39"/>
    <mergeCell ref="Q39:Z39"/>
    <mergeCell ref="AA39:AJ39"/>
    <mergeCell ref="L34:P34"/>
    <mergeCell ref="L37:P37"/>
    <mergeCell ref="Q37:Z37"/>
    <mergeCell ref="B36:D36"/>
    <mergeCell ref="E36:G36"/>
    <mergeCell ref="H36:K36"/>
    <mergeCell ref="L36:P36"/>
    <mergeCell ref="Q36:Z36"/>
    <mergeCell ref="AA36:AJ36"/>
    <mergeCell ref="B37:D37"/>
    <mergeCell ref="AA37:AJ37"/>
    <mergeCell ref="E37:G37"/>
    <mergeCell ref="H37:K37"/>
    <mergeCell ref="B35:D35"/>
    <mergeCell ref="E35:G35"/>
    <mergeCell ref="H35:K35"/>
    <mergeCell ref="L35:P35"/>
    <mergeCell ref="Q35:Z35"/>
    <mergeCell ref="AA35:AJ35"/>
    <mergeCell ref="L32:P32"/>
    <mergeCell ref="Q32:Z32"/>
    <mergeCell ref="Q33:Z33"/>
    <mergeCell ref="AA33:AJ33"/>
    <mergeCell ref="E32:G32"/>
    <mergeCell ref="H32:K32"/>
    <mergeCell ref="B33:D33"/>
    <mergeCell ref="E33:G33"/>
    <mergeCell ref="H33:K33"/>
    <mergeCell ref="L33:P33"/>
    <mergeCell ref="L27:P27"/>
    <mergeCell ref="Q27:Z27"/>
    <mergeCell ref="Q28:Z28"/>
    <mergeCell ref="AA28:AJ28"/>
    <mergeCell ref="B26:D26"/>
    <mergeCell ref="E26:G26"/>
    <mergeCell ref="H26:K26"/>
    <mergeCell ref="L26:P26"/>
    <mergeCell ref="Q26:Z26"/>
    <mergeCell ref="AA26:AJ26"/>
    <mergeCell ref="B27:D27"/>
    <mergeCell ref="AA27:AJ27"/>
    <mergeCell ref="E27:G27"/>
    <mergeCell ref="H27:K27"/>
    <mergeCell ref="B28:D28"/>
    <mergeCell ref="E28:G28"/>
    <mergeCell ref="H28:K28"/>
    <mergeCell ref="L28:P28"/>
    <mergeCell ref="E24:G24"/>
    <mergeCell ref="H24:K24"/>
    <mergeCell ref="Q24:Z24"/>
    <mergeCell ref="AA24:AJ24"/>
    <mergeCell ref="B24:D24"/>
    <mergeCell ref="B25:D25"/>
    <mergeCell ref="E25:G25"/>
    <mergeCell ref="H25:K25"/>
    <mergeCell ref="L25:P25"/>
    <mergeCell ref="Q25:Z25"/>
    <mergeCell ref="AA25:AJ25"/>
    <mergeCell ref="L24:P24"/>
    <mergeCell ref="L22:P22"/>
    <mergeCell ref="Q22:Z22"/>
    <mergeCell ref="Q23:Z23"/>
    <mergeCell ref="AA23:AJ23"/>
    <mergeCell ref="B21:D21"/>
    <mergeCell ref="E21:G21"/>
    <mergeCell ref="H21:K21"/>
    <mergeCell ref="L21:P21"/>
    <mergeCell ref="Q21:Z21"/>
    <mergeCell ref="AA21:AJ21"/>
    <mergeCell ref="B22:D22"/>
    <mergeCell ref="AA22:AJ22"/>
    <mergeCell ref="E22:G22"/>
    <mergeCell ref="H22:K22"/>
    <mergeCell ref="B23:D23"/>
    <mergeCell ref="E23:G23"/>
    <mergeCell ref="H23:K23"/>
    <mergeCell ref="L23:P23"/>
    <mergeCell ref="E19:G19"/>
    <mergeCell ref="H19:K19"/>
    <mergeCell ref="Q19:Z19"/>
    <mergeCell ref="AA19:AJ19"/>
    <mergeCell ref="B19:D19"/>
    <mergeCell ref="B20:D20"/>
    <mergeCell ref="E20:G20"/>
    <mergeCell ref="H20:K20"/>
    <mergeCell ref="L20:P20"/>
    <mergeCell ref="Q20:Z20"/>
    <mergeCell ref="AA20:AJ20"/>
    <mergeCell ref="L19:P19"/>
    <mergeCell ref="L17:P17"/>
    <mergeCell ref="Q17:Z17"/>
    <mergeCell ref="Q18:Z18"/>
    <mergeCell ref="AA18:AJ18"/>
    <mergeCell ref="B16:D16"/>
    <mergeCell ref="E16:G16"/>
    <mergeCell ref="H16:K16"/>
    <mergeCell ref="L16:P16"/>
    <mergeCell ref="Q16:Z16"/>
    <mergeCell ref="AA16:AJ16"/>
    <mergeCell ref="B17:D17"/>
    <mergeCell ref="AA17:AJ17"/>
    <mergeCell ref="E17:G17"/>
    <mergeCell ref="H17:K17"/>
    <mergeCell ref="B18:D18"/>
    <mergeCell ref="E18:G18"/>
    <mergeCell ref="H18:K18"/>
    <mergeCell ref="L18:P18"/>
    <mergeCell ref="E14:G14"/>
    <mergeCell ref="H14:K14"/>
    <mergeCell ref="Q14:Z14"/>
    <mergeCell ref="AA14:AJ14"/>
    <mergeCell ref="B14:D14"/>
    <mergeCell ref="B15:D15"/>
    <mergeCell ref="E15:G15"/>
    <mergeCell ref="H15:K15"/>
    <mergeCell ref="L15:P15"/>
    <mergeCell ref="Q15:Z15"/>
    <mergeCell ref="AA15:AJ15"/>
    <mergeCell ref="L14:P14"/>
    <mergeCell ref="A10:AQ10"/>
    <mergeCell ref="L12:P12"/>
    <mergeCell ref="Q12:Z12"/>
    <mergeCell ref="Q13:Z13"/>
    <mergeCell ref="AA13:AJ13"/>
    <mergeCell ref="B11:D11"/>
    <mergeCell ref="E11:G11"/>
    <mergeCell ref="H11:K11"/>
    <mergeCell ref="L11:P11"/>
    <mergeCell ref="Q11:Z11"/>
    <mergeCell ref="AA11:AJ11"/>
    <mergeCell ref="B12:D12"/>
    <mergeCell ref="AA12:AJ12"/>
    <mergeCell ref="E12:G12"/>
    <mergeCell ref="H12:K12"/>
    <mergeCell ref="B13:D13"/>
    <mergeCell ref="E13:G13"/>
    <mergeCell ref="H13:K13"/>
    <mergeCell ref="L13:P13"/>
    <mergeCell ref="AA7:AE7"/>
    <mergeCell ref="AF7:AQ7"/>
    <mergeCell ref="AA8:AE8"/>
    <mergeCell ref="AF8:AQ8"/>
    <mergeCell ref="AA9:AE9"/>
    <mergeCell ref="AF9:AQ9"/>
    <mergeCell ref="A3:AQ3"/>
    <mergeCell ref="A4:AQ4"/>
    <mergeCell ref="A5:M5"/>
    <mergeCell ref="N5:Y5"/>
    <mergeCell ref="AF5:AQ5"/>
    <mergeCell ref="N6:Y6"/>
    <mergeCell ref="AF6:AQ6"/>
    <mergeCell ref="A6:M6"/>
    <mergeCell ref="A7:M8"/>
    <mergeCell ref="N7:Y8"/>
    <mergeCell ref="A9:M9"/>
    <mergeCell ref="N9:U9"/>
    <mergeCell ref="V9:Y9"/>
    <mergeCell ref="B1:D1"/>
    <mergeCell ref="E1:G1"/>
    <mergeCell ref="H1:K1"/>
    <mergeCell ref="L1:P1"/>
    <mergeCell ref="Q1:Z1"/>
    <mergeCell ref="AA1:AJ1"/>
    <mergeCell ref="A2:AQ2"/>
    <mergeCell ref="AA5:AE5"/>
    <mergeCell ref="AA6:AE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'Pick List '!$A$63:$A$66</xm:f>
          </x14:formula1>
          <xm:sqref>E12:E111</xm:sqref>
        </x14:dataValidation>
        <x14:dataValidation type="list" allowBlank="1" showErrorMessage="1" xr:uid="{00000000-0002-0000-0500-000001000000}">
          <x14:formula1>
            <xm:f>'Pick List '!$M$15:$M$16</xm:f>
          </x14:formula1>
          <xm:sqref>L12:L111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V1000"/>
  <sheetViews>
    <sheetView workbookViewId="0"/>
  </sheetViews>
  <sheetFormatPr defaultColWidth="12.625" defaultRowHeight="15" customHeight="1" x14ac:dyDescent="0.2"/>
  <cols>
    <col min="1" max="1" width="3.25" customWidth="1"/>
    <col min="2" max="2" width="3.375" customWidth="1"/>
    <col min="3" max="3" width="3.125" customWidth="1"/>
    <col min="4" max="60" width="2.375" customWidth="1"/>
    <col min="61" max="61" width="3.5" customWidth="1"/>
    <col min="62" max="62" width="2.75" customWidth="1"/>
    <col min="63" max="63" width="3.25" customWidth="1"/>
    <col min="64" max="94" width="2.375" customWidth="1"/>
    <col min="95" max="95" width="3.125" customWidth="1"/>
    <col min="96" max="96" width="3.5" customWidth="1"/>
    <col min="97" max="98" width="2.375" customWidth="1"/>
    <col min="99" max="99" width="3.625" customWidth="1"/>
    <col min="100" max="100" width="2.375" customWidth="1"/>
  </cols>
  <sheetData>
    <row r="1" spans="1:100" ht="18.75" x14ac:dyDescent="0.2">
      <c r="A1" s="163" t="str">
        <f>'BASE GRANTEE INFO &amp; UPDATES'!A1</f>
        <v>WV Bureau for Behavioral Health  - Substance Use Disorders - Pregnant  and Postpartum Women  v 20200301F</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3"/>
    </row>
    <row r="2" spans="1:100" ht="16.5" customHeight="1" x14ac:dyDescent="0.2">
      <c r="A2" s="164" t="str">
        <f>'BASE GRANTEE INFO &amp; UPDATES'!A2</f>
        <v xml:space="preserve">Program reports need to be submitted electronically, via e-mail to DHHRBBHReporting@wv.gov  within 25 calendar days of the end of each month </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3"/>
    </row>
    <row r="3" spans="1:100" ht="15.75" customHeight="1" x14ac:dyDescent="0.2">
      <c r="A3" s="199" t="s">
        <v>333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3"/>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row>
    <row r="4" spans="1:100" x14ac:dyDescent="0.25">
      <c r="A4" s="165" t="s">
        <v>334</v>
      </c>
      <c r="B4" s="78"/>
      <c r="C4" s="78"/>
      <c r="D4" s="78"/>
      <c r="E4" s="78"/>
      <c r="F4" s="78"/>
      <c r="G4" s="78"/>
      <c r="H4" s="78"/>
      <c r="I4" s="78"/>
      <c r="J4" s="78"/>
      <c r="K4" s="78"/>
      <c r="L4" s="78"/>
      <c r="M4" s="78"/>
      <c r="N4" s="78"/>
      <c r="O4" s="79"/>
      <c r="P4" s="173" t="str">
        <f>'BASE GRANTEE INFO &amp; UPDATES'!N4</f>
        <v>Program Name (Listed on the Statement of Work)</v>
      </c>
      <c r="Q4" s="78"/>
      <c r="R4" s="78"/>
      <c r="S4" s="78"/>
      <c r="T4" s="78"/>
      <c r="U4" s="78"/>
      <c r="V4" s="78"/>
      <c r="W4" s="78"/>
      <c r="X4" s="78"/>
      <c r="Y4" s="78"/>
      <c r="Z4" s="78"/>
      <c r="AA4" s="78"/>
      <c r="AB4" s="78"/>
      <c r="AC4" s="78"/>
      <c r="AD4" s="78"/>
      <c r="AE4" s="78"/>
      <c r="AF4" s="78"/>
      <c r="AG4" s="78"/>
      <c r="AH4" s="78"/>
      <c r="AI4" s="79"/>
      <c r="AJ4" s="7"/>
      <c r="AK4" s="165" t="s">
        <v>222</v>
      </c>
      <c r="AL4" s="78"/>
      <c r="AM4" s="78"/>
      <c r="AN4" s="78"/>
      <c r="AO4" s="78"/>
      <c r="AP4" s="78"/>
      <c r="AQ4" s="78"/>
      <c r="AR4" s="78"/>
      <c r="AS4" s="78"/>
      <c r="AT4" s="78"/>
      <c r="AU4" s="78"/>
      <c r="AV4" s="78"/>
      <c r="AW4" s="78"/>
      <c r="AX4" s="78"/>
      <c r="AY4" s="78"/>
      <c r="AZ4" s="78"/>
      <c r="BA4" s="78"/>
      <c r="BB4" s="78"/>
      <c r="BC4" s="78"/>
      <c r="BD4" s="78"/>
      <c r="BE4" s="78"/>
      <c r="BF4" s="78"/>
      <c r="BG4" s="79"/>
      <c r="BH4" s="173" t="str">
        <f>'BASE GRANTEE INFO &amp; UPDATES'!AF4</f>
        <v xml:space="preserve">Grantee's Formal Name (Name on the Grant) </v>
      </c>
      <c r="BI4" s="78"/>
      <c r="BJ4" s="78"/>
      <c r="BK4" s="78"/>
      <c r="BL4" s="78"/>
      <c r="BM4" s="78"/>
      <c r="BN4" s="78"/>
      <c r="BO4" s="78"/>
      <c r="BP4" s="78"/>
      <c r="BQ4" s="78"/>
      <c r="BR4" s="78"/>
      <c r="BS4" s="78"/>
      <c r="BT4" s="78"/>
      <c r="BU4" s="78"/>
      <c r="BV4" s="78"/>
      <c r="BW4" s="78"/>
      <c r="BX4" s="78"/>
      <c r="BY4" s="78"/>
      <c r="BZ4" s="78"/>
      <c r="CA4" s="78"/>
      <c r="CB4" s="78"/>
      <c r="CC4" s="78"/>
      <c r="CD4" s="78"/>
    </row>
    <row r="5" spans="1:100" x14ac:dyDescent="0.25">
      <c r="A5" s="165" t="s">
        <v>335</v>
      </c>
      <c r="B5" s="78"/>
      <c r="C5" s="78"/>
      <c r="D5" s="78"/>
      <c r="E5" s="78"/>
      <c r="F5" s="78"/>
      <c r="G5" s="78"/>
      <c r="H5" s="78"/>
      <c r="I5" s="78"/>
      <c r="J5" s="78"/>
      <c r="K5" s="78"/>
      <c r="L5" s="78"/>
      <c r="M5" s="78"/>
      <c r="N5" s="78"/>
      <c r="O5" s="79"/>
      <c r="P5" s="173" t="str">
        <f>'BASE GRANTEE INFO &amp; UPDATES'!N5</f>
        <v>Grantee's Name for the program</v>
      </c>
      <c r="Q5" s="78"/>
      <c r="R5" s="78"/>
      <c r="S5" s="78"/>
      <c r="T5" s="78"/>
      <c r="U5" s="78"/>
      <c r="V5" s="78"/>
      <c r="W5" s="78"/>
      <c r="X5" s="78"/>
      <c r="Y5" s="78"/>
      <c r="Z5" s="78"/>
      <c r="AA5" s="78"/>
      <c r="AB5" s="78"/>
      <c r="AC5" s="78"/>
      <c r="AD5" s="78"/>
      <c r="AE5" s="78"/>
      <c r="AF5" s="78"/>
      <c r="AG5" s="78"/>
      <c r="AH5" s="78"/>
      <c r="AI5" s="79"/>
      <c r="AJ5" s="8"/>
      <c r="AK5" s="174" t="s">
        <v>226</v>
      </c>
      <c r="AL5" s="78"/>
      <c r="AM5" s="78"/>
      <c r="AN5" s="78"/>
      <c r="AO5" s="78"/>
      <c r="AP5" s="78"/>
      <c r="AQ5" s="78"/>
      <c r="AR5" s="78"/>
      <c r="AS5" s="78"/>
      <c r="AT5" s="78"/>
      <c r="AU5" s="78"/>
      <c r="AV5" s="78"/>
      <c r="AW5" s="78"/>
      <c r="AX5" s="78"/>
      <c r="AY5" s="78"/>
      <c r="AZ5" s="78"/>
      <c r="BA5" s="78"/>
      <c r="BB5" s="78"/>
      <c r="BC5" s="78"/>
      <c r="BD5" s="78"/>
      <c r="BE5" s="78"/>
      <c r="BF5" s="78"/>
      <c r="BG5" s="79"/>
      <c r="BH5" s="173" t="str">
        <f>'BASE GRANTEE INFO &amp; UPDATES'!AF5</f>
        <v>John Doe, Jane Doe</v>
      </c>
      <c r="BI5" s="78"/>
      <c r="BJ5" s="78"/>
      <c r="BK5" s="78"/>
      <c r="BL5" s="78"/>
      <c r="BM5" s="78"/>
      <c r="BN5" s="78"/>
      <c r="BO5" s="78"/>
      <c r="BP5" s="78"/>
      <c r="BQ5" s="78"/>
      <c r="BR5" s="78"/>
      <c r="BS5" s="78"/>
      <c r="BT5" s="78"/>
      <c r="BU5" s="78"/>
      <c r="BV5" s="78"/>
      <c r="BW5" s="78"/>
      <c r="BX5" s="78"/>
      <c r="BY5" s="78"/>
      <c r="BZ5" s="78"/>
      <c r="CA5" s="78"/>
      <c r="CB5" s="78"/>
      <c r="CC5" s="78"/>
      <c r="CD5" s="78"/>
    </row>
    <row r="6" spans="1:100" ht="15" customHeight="1" x14ac:dyDescent="0.25">
      <c r="A6" s="170" t="s">
        <v>228</v>
      </c>
      <c r="B6" s="103"/>
      <c r="C6" s="103"/>
      <c r="D6" s="103"/>
      <c r="E6" s="103"/>
      <c r="F6" s="103"/>
      <c r="G6" s="103"/>
      <c r="H6" s="103"/>
      <c r="I6" s="103"/>
      <c r="J6" s="103"/>
      <c r="K6" s="103"/>
      <c r="L6" s="103"/>
      <c r="M6" s="103"/>
      <c r="N6" s="103"/>
      <c r="O6" s="131"/>
      <c r="P6" s="176" t="str">
        <f>'BASE GRANTEE INFO &amp; UPDATES'!N6</f>
        <v>123 Any Street, Any City, WV 12345</v>
      </c>
      <c r="Q6" s="103"/>
      <c r="R6" s="103"/>
      <c r="S6" s="103"/>
      <c r="T6" s="103"/>
      <c r="U6" s="103"/>
      <c r="V6" s="103"/>
      <c r="W6" s="103"/>
      <c r="X6" s="103"/>
      <c r="Y6" s="103"/>
      <c r="Z6" s="103"/>
      <c r="AA6" s="103"/>
      <c r="AB6" s="103"/>
      <c r="AC6" s="103"/>
      <c r="AD6" s="103"/>
      <c r="AE6" s="103"/>
      <c r="AF6" s="103"/>
      <c r="AG6" s="103"/>
      <c r="AH6" s="103"/>
      <c r="AI6" s="131"/>
      <c r="AJ6" s="8"/>
      <c r="AK6" s="165" t="s">
        <v>230</v>
      </c>
      <c r="AL6" s="78"/>
      <c r="AM6" s="78"/>
      <c r="AN6" s="78"/>
      <c r="AO6" s="78"/>
      <c r="AP6" s="78"/>
      <c r="AQ6" s="78"/>
      <c r="AR6" s="78"/>
      <c r="AS6" s="78"/>
      <c r="AT6" s="78"/>
      <c r="AU6" s="78"/>
      <c r="AV6" s="78"/>
      <c r="AW6" s="78"/>
      <c r="AX6" s="78"/>
      <c r="AY6" s="78"/>
      <c r="AZ6" s="78"/>
      <c r="BA6" s="78"/>
      <c r="BB6" s="78"/>
      <c r="BC6" s="78"/>
      <c r="BD6" s="78"/>
      <c r="BE6" s="78"/>
      <c r="BF6" s="78"/>
      <c r="BG6" s="79"/>
      <c r="BH6" s="173" t="str">
        <f>'BASE GRANTEE INFO &amp; UPDATES'!AF6</f>
        <v>(304) 123-4567 (304) 891-2345</v>
      </c>
      <c r="BI6" s="78"/>
      <c r="BJ6" s="78"/>
      <c r="BK6" s="78"/>
      <c r="BL6" s="78"/>
      <c r="BM6" s="78"/>
      <c r="BN6" s="78"/>
      <c r="BO6" s="78"/>
      <c r="BP6" s="78"/>
      <c r="BQ6" s="78"/>
      <c r="BR6" s="78"/>
      <c r="BS6" s="78"/>
      <c r="BT6" s="78"/>
      <c r="BU6" s="78"/>
      <c r="BV6" s="78"/>
      <c r="BW6" s="78"/>
      <c r="BX6" s="78"/>
      <c r="BY6" s="78"/>
      <c r="BZ6" s="78"/>
      <c r="CA6" s="78"/>
      <c r="CB6" s="78"/>
      <c r="CC6" s="78"/>
      <c r="CD6" s="78"/>
    </row>
    <row r="7" spans="1:100" x14ac:dyDescent="0.25">
      <c r="A7" s="142"/>
      <c r="B7" s="143"/>
      <c r="C7" s="143"/>
      <c r="D7" s="143"/>
      <c r="E7" s="143"/>
      <c r="F7" s="143"/>
      <c r="G7" s="143"/>
      <c r="H7" s="143"/>
      <c r="I7" s="143"/>
      <c r="J7" s="143"/>
      <c r="K7" s="143"/>
      <c r="L7" s="143"/>
      <c r="M7" s="143"/>
      <c r="N7" s="143"/>
      <c r="O7" s="144"/>
      <c r="P7" s="142"/>
      <c r="Q7" s="143"/>
      <c r="R7" s="143"/>
      <c r="S7" s="143"/>
      <c r="T7" s="143"/>
      <c r="U7" s="143"/>
      <c r="V7" s="143"/>
      <c r="W7" s="143"/>
      <c r="X7" s="143"/>
      <c r="Y7" s="143"/>
      <c r="Z7" s="143"/>
      <c r="AA7" s="143"/>
      <c r="AB7" s="143"/>
      <c r="AC7" s="143"/>
      <c r="AD7" s="143"/>
      <c r="AE7" s="143"/>
      <c r="AF7" s="143"/>
      <c r="AG7" s="143"/>
      <c r="AH7" s="143"/>
      <c r="AI7" s="144"/>
      <c r="AJ7" s="8"/>
      <c r="AK7" s="165" t="s">
        <v>232</v>
      </c>
      <c r="AL7" s="78"/>
      <c r="AM7" s="78"/>
      <c r="AN7" s="78"/>
      <c r="AO7" s="78"/>
      <c r="AP7" s="78"/>
      <c r="AQ7" s="78"/>
      <c r="AR7" s="78"/>
      <c r="AS7" s="78"/>
      <c r="AT7" s="78"/>
      <c r="AU7" s="78"/>
      <c r="AV7" s="78"/>
      <c r="AW7" s="78"/>
      <c r="AX7" s="78"/>
      <c r="AY7" s="78"/>
      <c r="AZ7" s="78"/>
      <c r="BA7" s="78"/>
      <c r="BB7" s="78"/>
      <c r="BC7" s="78"/>
      <c r="BD7" s="78"/>
      <c r="BE7" s="78"/>
      <c r="BF7" s="78"/>
      <c r="BG7" s="79"/>
      <c r="BH7" s="173" t="str">
        <f>'BASE GRANTEE INFO &amp; UPDATES'!AF7</f>
        <v>G20</v>
      </c>
      <c r="BI7" s="78"/>
      <c r="BJ7" s="78"/>
      <c r="BK7" s="78"/>
      <c r="BL7" s="78"/>
      <c r="BM7" s="78"/>
      <c r="BN7" s="78"/>
      <c r="BO7" s="78"/>
      <c r="BP7" s="78"/>
      <c r="BQ7" s="78"/>
      <c r="BR7" s="78"/>
      <c r="BS7" s="78"/>
      <c r="BT7" s="78"/>
      <c r="BU7" s="78"/>
      <c r="BV7" s="78"/>
      <c r="BW7" s="78"/>
      <c r="BX7" s="78"/>
      <c r="BY7" s="78"/>
      <c r="BZ7" s="78"/>
      <c r="CA7" s="78"/>
      <c r="CB7" s="78"/>
      <c r="CC7" s="78"/>
      <c r="CD7" s="78"/>
    </row>
    <row r="8" spans="1:100" ht="15.75" customHeight="1" x14ac:dyDescent="0.25">
      <c r="A8" s="171" t="s">
        <v>336</v>
      </c>
      <c r="B8" s="78"/>
      <c r="C8" s="78"/>
      <c r="D8" s="78"/>
      <c r="E8" s="78"/>
      <c r="F8" s="78"/>
      <c r="G8" s="78"/>
      <c r="H8" s="78"/>
      <c r="I8" s="78"/>
      <c r="J8" s="78"/>
      <c r="K8" s="78"/>
      <c r="L8" s="78"/>
      <c r="M8" s="78"/>
      <c r="N8" s="78"/>
      <c r="O8" s="79"/>
      <c r="P8" s="354" t="str">
        <f>'BASE GRANTEE INFO &amp; UPDATES'!N8</f>
        <v>October 1 - 31</v>
      </c>
      <c r="Q8" s="78"/>
      <c r="R8" s="78"/>
      <c r="S8" s="78"/>
      <c r="T8" s="78"/>
      <c r="U8" s="78"/>
      <c r="V8" s="78"/>
      <c r="W8" s="78"/>
      <c r="X8" s="78"/>
      <c r="Y8" s="79"/>
      <c r="Z8" s="354">
        <f>'BASE GRANTEE INFO &amp; UPDATES'!V8</f>
        <v>2019</v>
      </c>
      <c r="AA8" s="78"/>
      <c r="AB8" s="78"/>
      <c r="AC8" s="78"/>
      <c r="AD8" s="78"/>
      <c r="AE8" s="78"/>
      <c r="AF8" s="78"/>
      <c r="AG8" s="78"/>
      <c r="AH8" s="78"/>
      <c r="AI8" s="79"/>
      <c r="AJ8" s="8"/>
      <c r="AK8" s="168" t="s">
        <v>236</v>
      </c>
      <c r="AL8" s="78"/>
      <c r="AM8" s="78"/>
      <c r="AN8" s="78"/>
      <c r="AO8" s="78"/>
      <c r="AP8" s="78"/>
      <c r="AQ8" s="78"/>
      <c r="AR8" s="78"/>
      <c r="AS8" s="78"/>
      <c r="AT8" s="78"/>
      <c r="AU8" s="78"/>
      <c r="AV8" s="78"/>
      <c r="AW8" s="78"/>
      <c r="AX8" s="78"/>
      <c r="AY8" s="78"/>
      <c r="AZ8" s="78"/>
      <c r="BA8" s="78"/>
      <c r="BB8" s="78"/>
      <c r="BC8" s="78"/>
      <c r="BD8" s="78"/>
      <c r="BE8" s="78"/>
      <c r="BF8" s="78"/>
      <c r="BG8" s="79"/>
      <c r="BH8" s="353" t="str">
        <f>'BASE GRANTEE INFO &amp; UPDATES'!AF8</f>
        <v>0000000</v>
      </c>
      <c r="BI8" s="78"/>
      <c r="BJ8" s="78"/>
      <c r="BK8" s="78"/>
      <c r="BL8" s="78"/>
      <c r="BM8" s="78"/>
      <c r="BN8" s="78"/>
      <c r="BO8" s="78"/>
      <c r="BP8" s="78"/>
      <c r="BQ8" s="78"/>
      <c r="BR8" s="78"/>
      <c r="BS8" s="78"/>
      <c r="BT8" s="78"/>
      <c r="BU8" s="78"/>
      <c r="BV8" s="78"/>
      <c r="BW8" s="78"/>
      <c r="BX8" s="78"/>
      <c r="BY8" s="78"/>
      <c r="BZ8" s="78"/>
      <c r="CA8" s="78"/>
      <c r="CB8" s="78"/>
      <c r="CC8" s="78"/>
      <c r="CD8" s="78"/>
    </row>
    <row r="9" spans="1:100" x14ac:dyDescent="0.25">
      <c r="A9" s="246" t="s">
        <v>337</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214"/>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row>
    <row r="10" spans="1:100" x14ac:dyDescent="0.25">
      <c r="BL10" s="51"/>
      <c r="BM10" s="51"/>
      <c r="BN10" s="51"/>
    </row>
    <row r="11" spans="1:100" ht="21" x14ac:dyDescent="0.35">
      <c r="A11" s="355" t="s">
        <v>338</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3"/>
    </row>
    <row r="12" spans="1:100" ht="21" x14ac:dyDescent="0.35">
      <c r="A12" s="356"/>
      <c r="B12" s="106"/>
      <c r="C12" s="106"/>
      <c r="D12" s="106"/>
      <c r="E12" s="106"/>
      <c r="F12" s="106"/>
      <c r="G12" s="106"/>
      <c r="H12" s="106"/>
      <c r="I12" s="106"/>
      <c r="J12" s="106"/>
      <c r="K12" s="106"/>
      <c r="L12" s="106"/>
      <c r="M12" s="106"/>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row>
    <row r="13" spans="1:100" ht="21" x14ac:dyDescent="0.35">
      <c r="A13" s="357" t="s">
        <v>339</v>
      </c>
      <c r="B13" s="78"/>
      <c r="C13" s="78"/>
      <c r="D13" s="78"/>
      <c r="E13" s="78"/>
      <c r="F13" s="78"/>
      <c r="G13" s="78"/>
      <c r="H13" s="78"/>
      <c r="I13" s="78"/>
      <c r="J13" s="78"/>
      <c r="K13" s="78"/>
      <c r="L13" s="78"/>
      <c r="M13" s="79"/>
      <c r="N13" s="358">
        <f>COUNTIFS('CLIENT ACTIVITY'!G13:G5000,"&gt;=1/2015",'CLIENT ACTIVITY'!G13:G5000,"&lt;=07/01/2025")</f>
        <v>0</v>
      </c>
      <c r="O13" s="78"/>
      <c r="P13" s="78"/>
      <c r="Q13" s="78"/>
      <c r="R13" s="78"/>
      <c r="S13" s="78"/>
      <c r="T13" s="79"/>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row>
    <row r="14" spans="1:100" ht="21" x14ac:dyDescent="0.35">
      <c r="A14" s="357" t="s">
        <v>340</v>
      </c>
      <c r="B14" s="78"/>
      <c r="C14" s="78"/>
      <c r="D14" s="78"/>
      <c r="E14" s="78"/>
      <c r="F14" s="78"/>
      <c r="G14" s="78"/>
      <c r="H14" s="78"/>
      <c r="I14" s="78"/>
      <c r="J14" s="78"/>
      <c r="K14" s="78"/>
      <c r="L14" s="78"/>
      <c r="M14" s="79"/>
      <c r="N14" s="358">
        <f>COUNTIFS('CLIENT ACTIVITY'!BS13:BS5000,"&gt;=1/2015",'CLIENT ACTIVITY'!BS13:BS5000,"&lt;=07/01/2025")</f>
        <v>0</v>
      </c>
      <c r="O14" s="78"/>
      <c r="P14" s="78"/>
      <c r="Q14" s="78"/>
      <c r="R14" s="78"/>
      <c r="S14" s="78"/>
      <c r="T14" s="79"/>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row>
    <row r="15" spans="1:100" ht="21" x14ac:dyDescent="0.35">
      <c r="A15" s="357" t="s">
        <v>341</v>
      </c>
      <c r="B15" s="78"/>
      <c r="C15" s="78"/>
      <c r="D15" s="78"/>
      <c r="E15" s="78"/>
      <c r="F15" s="78"/>
      <c r="G15" s="78"/>
      <c r="H15" s="78"/>
      <c r="I15" s="78"/>
      <c r="J15" s="78"/>
      <c r="K15" s="78"/>
      <c r="L15" s="78"/>
      <c r="M15" s="79"/>
      <c r="N15" s="358">
        <f>N14-N13</f>
        <v>0</v>
      </c>
      <c r="O15" s="78"/>
      <c r="P15" s="78"/>
      <c r="Q15" s="78"/>
      <c r="R15" s="78"/>
      <c r="S15" s="78"/>
      <c r="T15" s="79"/>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row>
    <row r="16" spans="1:100" ht="21" x14ac:dyDescent="0.3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row>
    <row r="18" spans="1:100" x14ac:dyDescent="0.2">
      <c r="A18" s="287" t="s">
        <v>342</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138"/>
    </row>
    <row r="19" spans="1:100" ht="30" customHeight="1" x14ac:dyDescent="0.25">
      <c r="A19" s="352" t="s">
        <v>343</v>
      </c>
      <c r="B19" s="103"/>
      <c r="C19" s="131"/>
      <c r="D19" s="181" t="s">
        <v>344</v>
      </c>
      <c r="E19" s="78"/>
      <c r="F19" s="78"/>
      <c r="G19" s="78"/>
      <c r="H19" s="78"/>
      <c r="I19" s="78"/>
      <c r="J19" s="78"/>
      <c r="K19" s="79"/>
      <c r="L19" s="181" t="s">
        <v>345</v>
      </c>
      <c r="M19" s="78"/>
      <c r="N19" s="78"/>
      <c r="O19" s="78"/>
      <c r="P19" s="78"/>
      <c r="Q19" s="78"/>
      <c r="R19" s="78"/>
      <c r="S19" s="79"/>
      <c r="T19" s="181" t="s">
        <v>346</v>
      </c>
      <c r="U19" s="78"/>
      <c r="V19" s="78"/>
      <c r="W19" s="78"/>
      <c r="X19" s="78"/>
      <c r="Y19" s="78"/>
      <c r="Z19" s="78"/>
      <c r="AA19" s="79"/>
      <c r="AB19" s="181" t="s">
        <v>347</v>
      </c>
      <c r="AC19" s="78"/>
      <c r="AD19" s="78"/>
      <c r="AE19" s="78"/>
      <c r="AF19" s="78"/>
      <c r="AG19" s="78"/>
      <c r="AH19" s="78"/>
      <c r="AI19" s="79"/>
      <c r="AJ19" s="181" t="s">
        <v>348</v>
      </c>
      <c r="AK19" s="78"/>
      <c r="AL19" s="78"/>
      <c r="AM19" s="78"/>
      <c r="AN19" s="78"/>
      <c r="AO19" s="78"/>
      <c r="AP19" s="78"/>
      <c r="AQ19" s="79"/>
      <c r="AR19" s="181" t="s">
        <v>349</v>
      </c>
      <c r="AS19" s="78"/>
      <c r="AT19" s="78"/>
      <c r="AU19" s="78"/>
      <c r="AV19" s="78"/>
      <c r="AW19" s="78"/>
      <c r="AX19" s="78"/>
      <c r="AY19" s="79"/>
      <c r="AZ19" s="181" t="s">
        <v>350</v>
      </c>
      <c r="BA19" s="78"/>
      <c r="BB19" s="78"/>
      <c r="BC19" s="78"/>
      <c r="BD19" s="78"/>
      <c r="BE19" s="78"/>
      <c r="BF19" s="78"/>
      <c r="BG19" s="79"/>
      <c r="BH19" s="288" t="s">
        <v>351</v>
      </c>
      <c r="BI19" s="78"/>
      <c r="BJ19" s="78"/>
      <c r="BK19" s="78"/>
      <c r="BL19" s="78"/>
      <c r="BM19" s="78"/>
      <c r="BN19" s="78"/>
      <c r="BO19" s="79"/>
      <c r="BP19" s="8"/>
      <c r="BQ19" s="289" t="s">
        <v>352</v>
      </c>
      <c r="BR19" s="78"/>
      <c r="BS19" s="78"/>
      <c r="BT19" s="78"/>
      <c r="BU19" s="78"/>
      <c r="BV19" s="78"/>
      <c r="BW19" s="78"/>
      <c r="BX19" s="79"/>
      <c r="BY19" s="289" t="s">
        <v>353</v>
      </c>
      <c r="BZ19" s="78"/>
      <c r="CA19" s="78"/>
      <c r="CB19" s="78"/>
      <c r="CC19" s="78"/>
      <c r="CD19" s="78"/>
      <c r="CE19" s="78"/>
      <c r="CF19" s="79"/>
      <c r="CG19" s="289" t="s">
        <v>350</v>
      </c>
      <c r="CH19" s="78"/>
      <c r="CI19" s="78"/>
      <c r="CJ19" s="78"/>
      <c r="CK19" s="78"/>
      <c r="CL19" s="78"/>
      <c r="CM19" s="78"/>
      <c r="CN19" s="79"/>
      <c r="CO19" s="290" t="s">
        <v>351</v>
      </c>
      <c r="CP19" s="78"/>
      <c r="CQ19" s="78"/>
      <c r="CR19" s="78"/>
      <c r="CS19" s="78"/>
      <c r="CT19" s="78"/>
      <c r="CU19" s="78"/>
      <c r="CV19" s="79"/>
    </row>
    <row r="20" spans="1:100" ht="30" customHeight="1" x14ac:dyDescent="0.2">
      <c r="A20" s="142"/>
      <c r="B20" s="143"/>
      <c r="C20" s="144"/>
      <c r="D20" s="263" t="s">
        <v>354</v>
      </c>
      <c r="E20" s="79"/>
      <c r="F20" s="264" t="s">
        <v>355</v>
      </c>
      <c r="G20" s="79"/>
      <c r="H20" s="263"/>
      <c r="I20" s="79"/>
      <c r="J20" s="264"/>
      <c r="K20" s="79"/>
      <c r="L20" s="263" t="s">
        <v>354</v>
      </c>
      <c r="M20" s="79"/>
      <c r="N20" s="264" t="s">
        <v>355</v>
      </c>
      <c r="O20" s="79"/>
      <c r="P20" s="263"/>
      <c r="Q20" s="79"/>
      <c r="R20" s="264"/>
      <c r="S20" s="79"/>
      <c r="T20" s="263" t="s">
        <v>354</v>
      </c>
      <c r="U20" s="79"/>
      <c r="V20" s="264" t="s">
        <v>355</v>
      </c>
      <c r="W20" s="79"/>
      <c r="X20" s="263"/>
      <c r="Y20" s="79"/>
      <c r="Z20" s="264"/>
      <c r="AA20" s="79"/>
      <c r="AB20" s="263" t="s">
        <v>354</v>
      </c>
      <c r="AC20" s="79"/>
      <c r="AD20" s="264" t="s">
        <v>355</v>
      </c>
      <c r="AE20" s="79"/>
      <c r="AF20" s="263"/>
      <c r="AG20" s="79"/>
      <c r="AH20" s="264"/>
      <c r="AI20" s="79"/>
      <c r="AJ20" s="263" t="s">
        <v>354</v>
      </c>
      <c r="AK20" s="79"/>
      <c r="AL20" s="264" t="s">
        <v>355</v>
      </c>
      <c r="AM20" s="79"/>
      <c r="AN20" s="263"/>
      <c r="AO20" s="79"/>
      <c r="AP20" s="264"/>
      <c r="AQ20" s="79"/>
      <c r="AR20" s="263" t="s">
        <v>354</v>
      </c>
      <c r="AS20" s="79"/>
      <c r="AT20" s="264" t="s">
        <v>355</v>
      </c>
      <c r="AU20" s="79"/>
      <c r="AV20" s="263"/>
      <c r="AW20" s="79"/>
      <c r="AX20" s="264"/>
      <c r="AY20" s="79"/>
      <c r="AZ20" s="263" t="s">
        <v>354</v>
      </c>
      <c r="BA20" s="79"/>
      <c r="BB20" s="264" t="s">
        <v>355</v>
      </c>
      <c r="BC20" s="79"/>
      <c r="BD20" s="263"/>
      <c r="BE20" s="79"/>
      <c r="BF20" s="264"/>
      <c r="BG20" s="79"/>
      <c r="BH20" s="268" t="s">
        <v>354</v>
      </c>
      <c r="BI20" s="79"/>
      <c r="BJ20" s="268" t="s">
        <v>355</v>
      </c>
      <c r="BK20" s="79"/>
      <c r="BL20" s="268"/>
      <c r="BM20" s="79"/>
      <c r="BN20" s="268"/>
      <c r="BO20" s="79"/>
      <c r="BP20" s="53"/>
      <c r="BQ20" s="270" t="s">
        <v>354</v>
      </c>
      <c r="BR20" s="79"/>
      <c r="BS20" s="269" t="s">
        <v>355</v>
      </c>
      <c r="BT20" s="79"/>
      <c r="BU20" s="270"/>
      <c r="BV20" s="79"/>
      <c r="BW20" s="269"/>
      <c r="BX20" s="79"/>
      <c r="BY20" s="270" t="s">
        <v>354</v>
      </c>
      <c r="BZ20" s="79"/>
      <c r="CA20" s="269" t="s">
        <v>355</v>
      </c>
      <c r="CB20" s="79"/>
      <c r="CC20" s="270"/>
      <c r="CD20" s="79"/>
      <c r="CE20" s="269"/>
      <c r="CF20" s="79"/>
      <c r="CG20" s="270" t="s">
        <v>354</v>
      </c>
      <c r="CH20" s="79"/>
      <c r="CI20" s="269" t="s">
        <v>355</v>
      </c>
      <c r="CJ20" s="79"/>
      <c r="CK20" s="270"/>
      <c r="CL20" s="79"/>
      <c r="CM20" s="269"/>
      <c r="CN20" s="79"/>
      <c r="CO20" s="291" t="s">
        <v>354</v>
      </c>
      <c r="CP20" s="79"/>
      <c r="CQ20" s="291" t="s">
        <v>355</v>
      </c>
      <c r="CR20" s="79"/>
      <c r="CS20" s="291"/>
      <c r="CT20" s="79"/>
      <c r="CU20" s="291"/>
      <c r="CV20" s="79"/>
    </row>
    <row r="21" spans="1:100" ht="15.75" customHeight="1" x14ac:dyDescent="0.2">
      <c r="A21" s="351" t="s">
        <v>356</v>
      </c>
      <c r="B21" s="78"/>
      <c r="C21" s="79"/>
      <c r="D21" s="203">
        <f>COUNTIFS('CLIENT ACTIVITY'!I13:I5000,"&gt;=0",'CLIENT ACTIVITY'!I13:I5000,"&lt;=12",'CLIENT ACTIVITY'!J13:J5000,"Male",'CLIENT ACTIVITY'!K13:K5000,"White")</f>
        <v>0</v>
      </c>
      <c r="E21" s="79"/>
      <c r="F21" s="271">
        <f>COUNTIFS('CLIENT ACTIVITY'!I13:I5000,"&gt;=0",'CLIENT ACTIVITY'!I13:I5000,"&lt;=12",'CLIENT ACTIVITY'!J13:J5000,"Female",'CLIENT ACTIVITY'!K13:K5000,"White", 'CLIENT ACTIVITY'!O13:O5000,"NO")</f>
        <v>0</v>
      </c>
      <c r="G21" s="79"/>
      <c r="H21" s="203"/>
      <c r="I21" s="79"/>
      <c r="J21" s="271"/>
      <c r="K21" s="79"/>
      <c r="L21" s="203">
        <f>COUNTIFS('CLIENT ACTIVITY'!I13:I5000,"&gt;=0",'CLIENT ACTIVITY'!I13:I5000,"&lt;=12",'CLIENT ACTIVITY'!J13:J5000,"Male",'CLIENT ACTIVITY'!K13:K5000,"African American /Black")</f>
        <v>0</v>
      </c>
      <c r="M21" s="79"/>
      <c r="N21" s="271">
        <f>COUNTIFS('CLIENT ACTIVITY'!I13:I5000,"&gt;=0",'CLIENT ACTIVITY'!I13:I5000,"&lt;=12",'CLIENT ACTIVITY'!J13:J5000,"Female",'CLIENT ACTIVITY'!K13:K5000,"African American /Black", 'CLIENT ACTIVITY'!O13:O5000,"NO")</f>
        <v>0</v>
      </c>
      <c r="O21" s="79"/>
      <c r="P21" s="203"/>
      <c r="Q21" s="79"/>
      <c r="R21" s="271"/>
      <c r="S21" s="79"/>
      <c r="T21" s="203">
        <f>COUNTIFS('CLIENT ACTIVITY'!I13:I5000,"&gt;=0",'CLIENT ACTIVITY'!I13:I5000,"&lt;=12",'CLIENT ACTIVITY'!J13:J5000,"Male",'CLIENT ACTIVITY'!K13:K5000,"Native Hawaiian / Other Pacific Islander")</f>
        <v>0</v>
      </c>
      <c r="U21" s="79"/>
      <c r="V21" s="271">
        <f>COUNTIFS('CLIENT ACTIVITY'!I13:I5000,"&gt;=0",'CLIENT ACTIVITY'!I13:I5000,"&lt;=12",'CLIENT ACTIVITY'!J13:J5000,"Female",'CLIENT ACTIVITY'!K13:K5000,"Native Hawaiian / Other Pacific Islander", 'CLIENT ACTIVITY'!O13:O5000,"NO")</f>
        <v>0</v>
      </c>
      <c r="W21" s="79"/>
      <c r="X21" s="203"/>
      <c r="Y21" s="79"/>
      <c r="Z21" s="271"/>
      <c r="AA21" s="79"/>
      <c r="AB21" s="203">
        <f>COUNTIFS('CLIENT ACTIVITY'!I13:I5000,"&gt;=0",'CLIENT ACTIVITY'!I13:I5000,"&lt;=12",'CLIENT ACTIVITY'!J13:J5000,"Male",'CLIENT ACTIVITY'!K13:K5000,"Asian ")</f>
        <v>0</v>
      </c>
      <c r="AC21" s="79"/>
      <c r="AD21" s="271">
        <f>COUNTIFS('CLIENT ACTIVITY'!I13:I5000,"&gt;=0",'CLIENT ACTIVITY'!I13:I5000,"&lt;=12",'CLIENT ACTIVITY'!J13:J5000,"Female",'CLIENT ACTIVITY'!K13:K5000,"Asian ", 'CLIENT ACTIVITY'!O13:O5000,"NO")</f>
        <v>0</v>
      </c>
      <c r="AE21" s="79"/>
      <c r="AF21" s="203"/>
      <c r="AG21" s="79"/>
      <c r="AH21" s="271"/>
      <c r="AI21" s="79"/>
      <c r="AJ21" s="203">
        <f>COUNTIFS('CLIENT ACTIVITY'!I13:I5000,"&gt;=0",'CLIENT ACTIVITY'!I13:I5000,"&lt;=12",'CLIENT ACTIVITY'!J13:J5000,"Male",'CLIENT ACTIVITY'!K13:K5000,"American Indian / Alaska Native")</f>
        <v>0</v>
      </c>
      <c r="AK21" s="79"/>
      <c r="AL21" s="271">
        <f>COUNTIFS('CLIENT ACTIVITY'!I13:I5000,"&gt;=0",'CLIENT ACTIVITY'!I13:I5000,"&lt;=12",'CLIENT ACTIVITY'!J13:J5000,"Female",'CLIENT ACTIVITY'!K13:K5000,"American Indian / Alaska Native", 'CLIENT ACTIVITY'!O13:O5000,"NO")</f>
        <v>0</v>
      </c>
      <c r="AM21" s="79"/>
      <c r="AN21" s="203"/>
      <c r="AO21" s="79"/>
      <c r="AP21" s="271"/>
      <c r="AQ21" s="79"/>
      <c r="AR21" s="203">
        <f>COUNTIFS('CLIENT ACTIVITY'!I13:I5000,"&gt;=0",'CLIENT ACTIVITY'!I13:I5000,"&lt;=12",'CLIENT ACTIVITY'!J13:J5000,"Male",'CLIENT ACTIVITY'!K13:K5000,"More than one race reported")</f>
        <v>0</v>
      </c>
      <c r="AS21" s="79"/>
      <c r="AT21" s="271">
        <f>COUNTIFS('CLIENT ACTIVITY'!I13:I5000,"&gt;=0",'CLIENT ACTIVITY'!I13:I5000,"&lt;=12",'CLIENT ACTIVITY'!J13:J5000,"Female",'CLIENT ACTIVITY'!K13:K5000,"More than one race reported", 'CLIENT ACTIVITY'!O13:O5000,"NO")</f>
        <v>0</v>
      </c>
      <c r="AU21" s="79"/>
      <c r="AV21" s="203"/>
      <c r="AW21" s="79"/>
      <c r="AX21" s="271"/>
      <c r="AY21" s="79"/>
      <c r="AZ21" s="203">
        <f>COUNTIFS('CLIENT ACTIVITY'!I13:I5000,"&gt;=0",'CLIENT ACTIVITY'!I13:I5000,"&lt;=12",'CLIENT ACTIVITY'!J13:J5000,"Male",'CLIENT ACTIVITY'!K13:K5000,"Unknown")</f>
        <v>0</v>
      </c>
      <c r="BA21" s="79"/>
      <c r="BB21" s="271">
        <f>COUNTIFS('CLIENT ACTIVITY'!I13:I5000,"&gt;=0",'CLIENT ACTIVITY'!I13:I5000,"&lt;=12",'CLIENT ACTIVITY'!J13:J5000,"Female",'CLIENT ACTIVITY'!K13:K5000,"Unknown", 'CLIENT ACTIVITY'!O13:O5000,"NO")</f>
        <v>0</v>
      </c>
      <c r="BC21" s="79"/>
      <c r="BD21" s="203"/>
      <c r="BE21" s="79"/>
      <c r="BF21" s="271"/>
      <c r="BG21" s="79"/>
      <c r="BH21" s="280">
        <f t="shared" ref="BH21:BH30" si="0">D21+L21+T21+AB21+AJ21+AR21+AZ21</f>
        <v>0</v>
      </c>
      <c r="BI21" s="79"/>
      <c r="BJ21" s="276">
        <f t="shared" ref="BJ21:BJ30" si="1">F21+N21+V21+AD21+AL21+AT21+BB21</f>
        <v>0</v>
      </c>
      <c r="BK21" s="79"/>
      <c r="BL21" s="276"/>
      <c r="BM21" s="79"/>
      <c r="BN21" s="276"/>
      <c r="BO21" s="79"/>
      <c r="BP21" s="54">
        <v>12</v>
      </c>
      <c r="BQ21" s="279">
        <f>COUNTIFS('CLIENT ACTIVITY'!I13:I5000,"&gt;=0",'CLIENT ACTIVITY'!I13:I5000,"&lt;=12",'CLIENT ACTIVITY'!J13:J5000,"Male",'CLIENT ACTIVITY'!M13:M5000,"Not Hispanic or Latino")</f>
        <v>0</v>
      </c>
      <c r="BR21" s="79"/>
      <c r="BS21" s="278">
        <f>COUNTIFS('CLIENT ACTIVITY'!I13:I5000,"&gt;=0",'CLIENT ACTIVITY'!I13:I5000,"&lt;=12",'CLIENT ACTIVITY'!J13:J5000,"Female",'CLIENT ACTIVITY'!M13:M5000,"Not Hispanic or Latino", 'CLIENT ACTIVITY'!O13:O5000,"NO")</f>
        <v>0</v>
      </c>
      <c r="BT21" s="79"/>
      <c r="BU21" s="279"/>
      <c r="BV21" s="79"/>
      <c r="BW21" s="278"/>
      <c r="BX21" s="79"/>
      <c r="BY21" s="279">
        <f>COUNTIFS('CLIENT ACTIVITY'!I13:I5000,"&gt;=0",'CLIENT ACTIVITY'!I13:I5000,"&lt;=12",'CLIENT ACTIVITY'!J13:J5000,"Male",'CLIENT ACTIVITY'!M13:M5000,"Hispanic-Latino ")</f>
        <v>0</v>
      </c>
      <c r="BZ21" s="79"/>
      <c r="CA21" s="278">
        <f>COUNTIFS('CLIENT ACTIVITY'!I13:I5000,"&gt;=0",'CLIENT ACTIVITY'!I13:I5000,"&lt;=12",'CLIENT ACTIVITY'!J13:J5000,"Female",'CLIENT ACTIVITY'!M13:M5000,"Hispanic-Latino ", 'CLIENT ACTIVITY'!O13:O5000,"NO")</f>
        <v>0</v>
      </c>
      <c r="CB21" s="79"/>
      <c r="CC21" s="279"/>
      <c r="CD21" s="79"/>
      <c r="CE21" s="278"/>
      <c r="CF21" s="79"/>
      <c r="CG21" s="279">
        <f>COUNTIFS('CLIENT ACTIVITY'!I13:I5000,"&gt;=0",'CLIENT ACTIVITY'!I13:I5000,"&lt;=12",'CLIENT ACTIVITY'!J13:J5000,"Male",'CLIENT ACTIVITY'!M13:M5000,"Unknown")</f>
        <v>0</v>
      </c>
      <c r="CH21" s="79"/>
      <c r="CI21" s="278">
        <f>COUNTIFS('CLIENT ACTIVITY'!I13:I5000,"&gt;=0",'CLIENT ACTIVITY'!I13:I5000,"&lt;=12",'CLIENT ACTIVITY'!J13:J5000,"Female",'CLIENT ACTIVITY'!M13:M5000,"Unknown", 'CLIENT ACTIVITY'!O13:O5000,"NO")</f>
        <v>0</v>
      </c>
      <c r="CJ21" s="79"/>
      <c r="CK21" s="279"/>
      <c r="CL21" s="79"/>
      <c r="CM21" s="278"/>
      <c r="CN21" s="79"/>
      <c r="CO21" s="276">
        <f t="shared" ref="CO21:CO31" si="2">BQ21+BY21+CG21</f>
        <v>0</v>
      </c>
      <c r="CP21" s="79"/>
      <c r="CQ21" s="276">
        <f t="shared" ref="CQ21:CQ30" si="3">BS21+CA21+CI21</f>
        <v>0</v>
      </c>
      <c r="CR21" s="79"/>
      <c r="CS21" s="276"/>
      <c r="CT21" s="79"/>
      <c r="CU21" s="276"/>
      <c r="CV21" s="79"/>
    </row>
    <row r="22" spans="1:100" ht="15.75" customHeight="1" x14ac:dyDescent="0.2">
      <c r="A22" s="351" t="s">
        <v>357</v>
      </c>
      <c r="B22" s="78"/>
      <c r="C22" s="79"/>
      <c r="D22" s="203">
        <f>COUNTIFS('CLIENT ACTIVITY'!I13:I5000,"&gt;=13",'CLIENT ACTIVITY'!I13:I5000,"&lt;=17",'CLIENT ACTIVITY'!J13:J5000,"Male",'CLIENT ACTIVITY'!K13:K5000,"White")</f>
        <v>0</v>
      </c>
      <c r="E22" s="79"/>
      <c r="F22" s="271">
        <f>COUNTIFS('CLIENT ACTIVITY'!I13:I5000,"&gt;=13",'CLIENT ACTIVITY'!I13:I5000,"&lt;=17",'CLIENT ACTIVITY'!J13:J5000,"Female",'CLIENT ACTIVITY'!K13:K5000,"White", 'CLIENT ACTIVITY'!O13:O5000,"NO")</f>
        <v>0</v>
      </c>
      <c r="G22" s="79"/>
      <c r="H22" s="203"/>
      <c r="I22" s="79"/>
      <c r="J22" s="271"/>
      <c r="K22" s="79"/>
      <c r="L22" s="203">
        <f>COUNTIFS('CLIENT ACTIVITY'!I13:I5000,"&gt;=13",'CLIENT ACTIVITY'!I13:I5000,"&lt;=17",'CLIENT ACTIVITY'!J13:J5000,"Male",'CLIENT ACTIVITY'!K13:K5000,"African American /Black")</f>
        <v>0</v>
      </c>
      <c r="M22" s="79"/>
      <c r="N22" s="271">
        <f>COUNTIFS('CLIENT ACTIVITY'!I13:I5000,"&gt;=13",'CLIENT ACTIVITY'!I13:I5000,"&lt;=17",'CLIENT ACTIVITY'!J13:J5000,"Female",'CLIENT ACTIVITY'!K13:K5000,"African American /Black", 'CLIENT ACTIVITY'!O13:O5000,"NO")</f>
        <v>0</v>
      </c>
      <c r="O22" s="79"/>
      <c r="P22" s="203"/>
      <c r="Q22" s="79"/>
      <c r="R22" s="271"/>
      <c r="S22" s="79"/>
      <c r="T22" s="203">
        <f>COUNTIFS('CLIENT ACTIVITY'!I13:I5000,"&gt;=13",'CLIENT ACTIVITY'!I13:I5000,"&lt;=17",'CLIENT ACTIVITY'!J13:J5000,"Male",'CLIENT ACTIVITY'!K13:K5000,"Native Hawaiian / Other Pacific Islander")</f>
        <v>0</v>
      </c>
      <c r="U22" s="79"/>
      <c r="V22" s="271">
        <f>COUNTIFS('CLIENT ACTIVITY'!I13:I5000,"&gt;=13",'CLIENT ACTIVITY'!I13:I5000,"&lt;=17",'CLIENT ACTIVITY'!J13:J5000,"Female",'CLIENT ACTIVITY'!K13:K5000,"Native Hawaiian / Other Pacific Islander", 'CLIENT ACTIVITY'!O13:O5000,"NO")</f>
        <v>0</v>
      </c>
      <c r="W22" s="79"/>
      <c r="X22" s="203"/>
      <c r="Y22" s="79"/>
      <c r="Z22" s="271"/>
      <c r="AA22" s="79"/>
      <c r="AB22" s="203">
        <f>COUNTIFS('CLIENT ACTIVITY'!I13:I5000,"&gt;=13",'CLIENT ACTIVITY'!I13:I5000,"&lt;=17",'CLIENT ACTIVITY'!J13:J5000,"Male",'CLIENT ACTIVITY'!K13:K5000,"Asian ")</f>
        <v>0</v>
      </c>
      <c r="AC22" s="79"/>
      <c r="AD22" s="271">
        <f>COUNTIFS('CLIENT ACTIVITY'!I13:I5000,"&gt;=13",'CLIENT ACTIVITY'!I13:I5000,"&lt;=17",'CLIENT ACTIVITY'!J13:J5000,"Female",'CLIENT ACTIVITY'!K13:K5000,"Asian ", 'CLIENT ACTIVITY'!O13:O5000,"NO")</f>
        <v>0</v>
      </c>
      <c r="AE22" s="79"/>
      <c r="AF22" s="203"/>
      <c r="AG22" s="79"/>
      <c r="AH22" s="271"/>
      <c r="AI22" s="79"/>
      <c r="AJ22" s="203">
        <f>COUNTIFS('CLIENT ACTIVITY'!I13:I5000,"&gt;=13",'CLIENT ACTIVITY'!I13:I5000,"&lt;=17",'CLIENT ACTIVITY'!J13:J5000,"Male",'CLIENT ACTIVITY'!K13:K5000,"American Indian / Alaska Native")</f>
        <v>0</v>
      </c>
      <c r="AK22" s="79"/>
      <c r="AL22" s="271">
        <f>COUNTIFS('CLIENT ACTIVITY'!I13:I5000,"&gt;=13",'CLIENT ACTIVITY'!I13:I5000,"&lt;=17",'CLIENT ACTIVITY'!J13:J5000,"Female",'CLIENT ACTIVITY'!K13:K5000,"American Indian / Alaska Native", 'CLIENT ACTIVITY'!O13:O5000,"NO")</f>
        <v>0</v>
      </c>
      <c r="AM22" s="79"/>
      <c r="AN22" s="203"/>
      <c r="AO22" s="79"/>
      <c r="AP22" s="271"/>
      <c r="AQ22" s="79"/>
      <c r="AR22" s="203">
        <f>COUNTIFS('CLIENT ACTIVITY'!I13:I5000,"&gt;=13",'CLIENT ACTIVITY'!I13:I5000,"&lt;=17",'CLIENT ACTIVITY'!J13:J5000,"Male",'CLIENT ACTIVITY'!K13:K5000,"More than one race reported")</f>
        <v>0</v>
      </c>
      <c r="AS22" s="79"/>
      <c r="AT22" s="271">
        <f>COUNTIFS('CLIENT ACTIVITY'!I13:I5000,"&gt;=13",'CLIENT ACTIVITY'!I13:I5000,"&lt;=17",'CLIENT ACTIVITY'!J13:J5000,"Female",'CLIENT ACTIVITY'!K13:K5000,"More than one race reported", 'CLIENT ACTIVITY'!O13:O5000,"NO")</f>
        <v>0</v>
      </c>
      <c r="AU22" s="79"/>
      <c r="AV22" s="203"/>
      <c r="AW22" s="79"/>
      <c r="AX22" s="271"/>
      <c r="AY22" s="79"/>
      <c r="AZ22" s="203">
        <f>COUNTIFS('CLIENT ACTIVITY'!I13:I5000,"&gt;=13",'CLIENT ACTIVITY'!I13:I5000,"&lt;=17",'CLIENT ACTIVITY'!J13:J5000,"Male",'CLIENT ACTIVITY'!K13:K5000,"Unknown")</f>
        <v>0</v>
      </c>
      <c r="BA22" s="79"/>
      <c r="BB22" s="271">
        <f>COUNTIFS('CLIENT ACTIVITY'!I13:I5000,"&gt;=13",'CLIENT ACTIVITY'!I13:I5000,"&lt;=17",'CLIENT ACTIVITY'!J13:J5000,"Female",'CLIENT ACTIVITY'!K13:K5000,"Unknown", 'CLIENT ACTIVITY'!O13:O5000,"NO")</f>
        <v>0</v>
      </c>
      <c r="BC22" s="79"/>
      <c r="BD22" s="203"/>
      <c r="BE22" s="79"/>
      <c r="BF22" s="271"/>
      <c r="BG22" s="79"/>
      <c r="BH22" s="280">
        <f t="shared" si="0"/>
        <v>0</v>
      </c>
      <c r="BI22" s="79"/>
      <c r="BJ22" s="276">
        <f t="shared" si="1"/>
        <v>0</v>
      </c>
      <c r="BK22" s="79"/>
      <c r="BL22" s="276"/>
      <c r="BM22" s="79"/>
      <c r="BN22" s="276"/>
      <c r="BO22" s="79"/>
      <c r="BP22" s="54">
        <v>17</v>
      </c>
      <c r="BQ22" s="279">
        <f>COUNTIFS('CLIENT ACTIVITY'!I13:I5000,"&gt;=13",'CLIENT ACTIVITY'!I13:I5000,"&lt;=17",'CLIENT ACTIVITY'!J13:J5000,"Male",'CLIENT ACTIVITY'!M13:M5000,"Not Hispanic or Latino")</f>
        <v>0</v>
      </c>
      <c r="BR22" s="79"/>
      <c r="BS22" s="278">
        <f>COUNTIFS('CLIENT ACTIVITY'!I13:I5000,"&gt;=13",'CLIENT ACTIVITY'!I13:I5000,"&lt;=17",'CLIENT ACTIVITY'!J13:J5000,"Female",'CLIENT ACTIVITY'!M13:M5000,"Not Hispanic or Latino", 'CLIENT ACTIVITY'!O13:O5000,"NO")</f>
        <v>0</v>
      </c>
      <c r="BT22" s="79"/>
      <c r="BU22" s="279"/>
      <c r="BV22" s="79"/>
      <c r="BW22" s="278"/>
      <c r="BX22" s="79"/>
      <c r="BY22" s="279">
        <f>COUNTIFS('CLIENT ACTIVITY'!I13:I5000,"&gt;=13",'CLIENT ACTIVITY'!I13:I5000,"&lt;=17",'CLIENT ACTIVITY'!J13:J5000,"Male",'CLIENT ACTIVITY'!M13:M5000,"Hispanic-Latino ")</f>
        <v>0</v>
      </c>
      <c r="BZ22" s="79"/>
      <c r="CA22" s="278">
        <f>COUNTIFS('CLIENT ACTIVITY'!I13:I5000,"&gt;=13",'CLIENT ACTIVITY'!I13:I5000,"&lt;=17",'CLIENT ACTIVITY'!J13:J5000,"Female",'CLIENT ACTIVITY'!M13:M5000,"Hispanic-Latino ", 'CLIENT ACTIVITY'!O13:O5000,"NO")</f>
        <v>0</v>
      </c>
      <c r="CB22" s="79"/>
      <c r="CC22" s="279"/>
      <c r="CD22" s="79"/>
      <c r="CE22" s="278"/>
      <c r="CF22" s="79"/>
      <c r="CG22" s="279">
        <f>COUNTIFS('CLIENT ACTIVITY'!I13:I5000,"&gt;=13",'CLIENT ACTIVITY'!I13:I5000,"&lt;=17",'CLIENT ACTIVITY'!J13:J5000,"Male",'CLIENT ACTIVITY'!M13:M5000,"Unknown")</f>
        <v>0</v>
      </c>
      <c r="CH22" s="79"/>
      <c r="CI22" s="278">
        <f>COUNTIFS('CLIENT ACTIVITY'!I13:I5000,"&gt;=13",'CLIENT ACTIVITY'!I13:I5000,"&lt;=17",'CLIENT ACTIVITY'!J13:J5000,"Female",'CLIENT ACTIVITY'!M13:M5000,"Unknown", 'CLIENT ACTIVITY'!O13:O5000,"NO")</f>
        <v>0</v>
      </c>
      <c r="CJ22" s="79"/>
      <c r="CK22" s="279"/>
      <c r="CL22" s="79"/>
      <c r="CM22" s="278"/>
      <c r="CN22" s="79"/>
      <c r="CO22" s="276">
        <f t="shared" si="2"/>
        <v>0</v>
      </c>
      <c r="CP22" s="79"/>
      <c r="CQ22" s="276">
        <f t="shared" si="3"/>
        <v>0</v>
      </c>
      <c r="CR22" s="79"/>
      <c r="CS22" s="276"/>
      <c r="CT22" s="79"/>
      <c r="CU22" s="276"/>
      <c r="CV22" s="79"/>
    </row>
    <row r="23" spans="1:100" ht="15.75" customHeight="1" x14ac:dyDescent="0.2">
      <c r="A23" s="351" t="s">
        <v>358</v>
      </c>
      <c r="B23" s="78"/>
      <c r="C23" s="79"/>
      <c r="D23" s="203">
        <f>COUNTIFS('CLIENT ACTIVITY'!I13:I5000,"&gt;=18",'CLIENT ACTIVITY'!I13:I5000,"&lt;=20",'CLIENT ACTIVITY'!J13:J5000,"Male",'CLIENT ACTIVITY'!K13:K5000,"White")</f>
        <v>0</v>
      </c>
      <c r="E23" s="79"/>
      <c r="F23" s="271">
        <f>COUNTIFS('CLIENT ACTIVITY'!I13:I5000,"&gt;=18",'CLIENT ACTIVITY'!I13:I5000,"&lt;=20",'CLIENT ACTIVITY'!J13:J5000,"Female",'CLIENT ACTIVITY'!K13:K5000,"White", 'CLIENT ACTIVITY'!O13:O5000,"NO")</f>
        <v>0</v>
      </c>
      <c r="G23" s="79"/>
      <c r="H23" s="203"/>
      <c r="I23" s="79"/>
      <c r="J23" s="271"/>
      <c r="K23" s="79"/>
      <c r="L23" s="203">
        <f>COUNTIFS('CLIENT ACTIVITY'!I13:I5000,"&gt;=18",'CLIENT ACTIVITY'!I13:I5000,"&lt;=20",'CLIENT ACTIVITY'!J13:J5000,"Male",'CLIENT ACTIVITY'!K13:K5000,"African American /Black")</f>
        <v>0</v>
      </c>
      <c r="M23" s="79"/>
      <c r="N23" s="271">
        <f>COUNTIFS('CLIENT ACTIVITY'!I13:I5000,"&gt;=18",'CLIENT ACTIVITY'!I13:I5000,"&lt;=20",'CLIENT ACTIVITY'!J13:J5000,"Female",'CLIENT ACTIVITY'!K13:K5000,"African American /Black", 'CLIENT ACTIVITY'!O13:O5000,"NO")</f>
        <v>0</v>
      </c>
      <c r="O23" s="79"/>
      <c r="P23" s="203"/>
      <c r="Q23" s="79"/>
      <c r="R23" s="271"/>
      <c r="S23" s="79"/>
      <c r="T23" s="203">
        <f>COUNTIFS('CLIENT ACTIVITY'!I13:I5000,"&gt;=18",'CLIENT ACTIVITY'!I13:I5000,"&lt;=20",'CLIENT ACTIVITY'!J13:J5000,"Male",'CLIENT ACTIVITY'!K13:K5000,"Native Hawaiian / Other Pacific Islander")</f>
        <v>0</v>
      </c>
      <c r="U23" s="79"/>
      <c r="V23" s="271">
        <f>COUNTIFS('CLIENT ACTIVITY'!I13:I5000,"&gt;=18",'CLIENT ACTIVITY'!I13:I5000,"&lt;=20",'CLIENT ACTIVITY'!J13:J5000,"Female",'CLIENT ACTIVITY'!K13:K5000,"Native Hawaiian / Other Pacific Islander", 'CLIENT ACTIVITY'!O13:O5000,"NO")</f>
        <v>0</v>
      </c>
      <c r="W23" s="79"/>
      <c r="X23" s="203"/>
      <c r="Y23" s="79"/>
      <c r="Z23" s="271"/>
      <c r="AA23" s="79"/>
      <c r="AB23" s="203">
        <f>COUNTIFS('CLIENT ACTIVITY'!I13:I5000,"&gt;=18",'CLIENT ACTIVITY'!I13:I5000,"&lt;=20",'CLIENT ACTIVITY'!J13:J5000,"Male",'CLIENT ACTIVITY'!K13:K5000,"Asian ")</f>
        <v>0</v>
      </c>
      <c r="AC23" s="79"/>
      <c r="AD23" s="271">
        <f>COUNTIFS('CLIENT ACTIVITY'!I13:I5000,"&gt;=18",'CLIENT ACTIVITY'!I13:I5000,"&lt;=20",'CLIENT ACTIVITY'!J13:J5000,"Female",'CLIENT ACTIVITY'!K13:K5000,"Asian ", 'CLIENT ACTIVITY'!O13:O5000,"NO")</f>
        <v>0</v>
      </c>
      <c r="AE23" s="79"/>
      <c r="AF23" s="203"/>
      <c r="AG23" s="79"/>
      <c r="AH23" s="271"/>
      <c r="AI23" s="79"/>
      <c r="AJ23" s="203">
        <f>COUNTIFS('CLIENT ACTIVITY'!I13:I5000,"&gt;=18",'CLIENT ACTIVITY'!I13:I5000,"&lt;=20",'CLIENT ACTIVITY'!J13:J5000,"Male",'CLIENT ACTIVITY'!K13:K5000,"American Indian / Alaska Native")</f>
        <v>0</v>
      </c>
      <c r="AK23" s="79"/>
      <c r="AL23" s="271">
        <f>COUNTIFS('CLIENT ACTIVITY'!I13:I5000,"&gt;=18",'CLIENT ACTIVITY'!I13:I5000,"&lt;=20",'CLIENT ACTIVITY'!J13:J5000,"Female",'CLIENT ACTIVITY'!K13:K5000,"American Indian / Alaska Native", 'CLIENT ACTIVITY'!O13:O5000,"NO")</f>
        <v>0</v>
      </c>
      <c r="AM23" s="79"/>
      <c r="AN23" s="203"/>
      <c r="AO23" s="79"/>
      <c r="AP23" s="271"/>
      <c r="AQ23" s="79"/>
      <c r="AR23" s="203">
        <f>COUNTIFS('CLIENT ACTIVITY'!I13:I5000,"&gt;=18",'CLIENT ACTIVITY'!I13:I5000,"&lt;=20",'CLIENT ACTIVITY'!J13:J5000,"Male",'CLIENT ACTIVITY'!K13:K5000,"More than one race reported")</f>
        <v>0</v>
      </c>
      <c r="AS23" s="79"/>
      <c r="AT23" s="271">
        <f>COUNTIFS('CLIENT ACTIVITY'!I13:I5000,"&gt;=18",'CLIENT ACTIVITY'!I13:I5000,"&lt;=20",'CLIENT ACTIVITY'!J13:J5000,"Female",'CLIENT ACTIVITY'!K13:K5000,"More than one race reported", 'CLIENT ACTIVITY'!O13:O5000,"NO")</f>
        <v>0</v>
      </c>
      <c r="AU23" s="79"/>
      <c r="AV23" s="203"/>
      <c r="AW23" s="79"/>
      <c r="AX23" s="271"/>
      <c r="AY23" s="79"/>
      <c r="AZ23" s="203">
        <f>COUNTIFS('CLIENT ACTIVITY'!I13:I5000,"&gt;=18",'CLIENT ACTIVITY'!I13:I5000,"&lt;=20",'CLIENT ACTIVITY'!J13:J5000,"Male",'CLIENT ACTIVITY'!K13:K5000,"Unknown")</f>
        <v>0</v>
      </c>
      <c r="BA23" s="79"/>
      <c r="BB23" s="271">
        <f>COUNTIFS('CLIENT ACTIVITY'!I13:I5000,"&gt;=18",'CLIENT ACTIVITY'!I13:I5000,"&lt;=20",'CLIENT ACTIVITY'!J13:J5000,"Female",'CLIENT ACTIVITY'!K13:K5000,"Unknown", 'CLIENT ACTIVITY'!O13:O5000,"NO")</f>
        <v>0</v>
      </c>
      <c r="BC23" s="79"/>
      <c r="BD23" s="203"/>
      <c r="BE23" s="79"/>
      <c r="BF23" s="271"/>
      <c r="BG23" s="79"/>
      <c r="BH23" s="280">
        <f t="shared" si="0"/>
        <v>0</v>
      </c>
      <c r="BI23" s="79"/>
      <c r="BJ23" s="276">
        <f t="shared" si="1"/>
        <v>0</v>
      </c>
      <c r="BK23" s="79"/>
      <c r="BL23" s="276"/>
      <c r="BM23" s="79"/>
      <c r="BN23" s="276"/>
      <c r="BO23" s="79"/>
      <c r="BP23" s="54">
        <v>20</v>
      </c>
      <c r="BQ23" s="279">
        <f>COUNTIFS('CLIENT ACTIVITY'!I13:I5000,"&gt;=18",'CLIENT ACTIVITY'!I13:I5000,"&lt;=20",'CLIENT ACTIVITY'!J13:J5000,"Male",'CLIENT ACTIVITY'!M13:M5000,"Not Hispanic or Latino")</f>
        <v>0</v>
      </c>
      <c r="BR23" s="79"/>
      <c r="BS23" s="278">
        <f>COUNTIFS('CLIENT ACTIVITY'!I13:I5000,"&gt;=18",'CLIENT ACTIVITY'!I13:I5000,"&lt;=20",'CLIENT ACTIVITY'!J13:J5000,"Female",'CLIENT ACTIVITY'!M13:M5000,"Not Hispanic or Latino", 'CLIENT ACTIVITY'!O13:O5000,"NO")</f>
        <v>0</v>
      </c>
      <c r="BT23" s="79"/>
      <c r="BU23" s="279"/>
      <c r="BV23" s="79"/>
      <c r="BW23" s="278"/>
      <c r="BX23" s="79"/>
      <c r="BY23" s="279">
        <f>COUNTIFS('CLIENT ACTIVITY'!I13:I5000,"&gt;=18",'CLIENT ACTIVITY'!I13:I5000,"&lt;=20",'CLIENT ACTIVITY'!J13:J5000,"Male",'CLIENT ACTIVITY'!M13:M5000,"Hispanic-Latino ")</f>
        <v>0</v>
      </c>
      <c r="BZ23" s="79"/>
      <c r="CA23" s="278">
        <f>COUNTIFS('CLIENT ACTIVITY'!I13:I5000,"&gt;=18",'CLIENT ACTIVITY'!I13:I5000,"&lt;=20",'CLIENT ACTIVITY'!J13:J5000,"Female",'CLIENT ACTIVITY'!M13:M5000,"Hispanic-Latino ", 'CLIENT ACTIVITY'!O13:O5000,"NO")</f>
        <v>0</v>
      </c>
      <c r="CB23" s="79"/>
      <c r="CC23" s="279"/>
      <c r="CD23" s="79"/>
      <c r="CE23" s="278"/>
      <c r="CF23" s="79"/>
      <c r="CG23" s="279">
        <f>COUNTIFS('CLIENT ACTIVITY'!I13:I5000,"&gt;=18",'CLIENT ACTIVITY'!I13:I5000,"&lt;=20",'CLIENT ACTIVITY'!J13:J5000,"Male",'CLIENT ACTIVITY'!M13:M5000,"Unknown")</f>
        <v>0</v>
      </c>
      <c r="CH23" s="79"/>
      <c r="CI23" s="278">
        <f>COUNTIFS('CLIENT ACTIVITY'!I13:I5000,"&gt;=18",'CLIENT ACTIVITY'!I13:I5000,"&lt;=20",'CLIENT ACTIVITY'!J13:J5000,"Female",'CLIENT ACTIVITY'!M13:M5000,"Unknown", 'CLIENT ACTIVITY'!O13:O5000,"NO")</f>
        <v>0</v>
      </c>
      <c r="CJ23" s="79"/>
      <c r="CK23" s="279"/>
      <c r="CL23" s="79"/>
      <c r="CM23" s="278"/>
      <c r="CN23" s="79"/>
      <c r="CO23" s="276">
        <f t="shared" si="2"/>
        <v>0</v>
      </c>
      <c r="CP23" s="79"/>
      <c r="CQ23" s="276">
        <f t="shared" si="3"/>
        <v>0</v>
      </c>
      <c r="CR23" s="79"/>
      <c r="CS23" s="276"/>
      <c r="CT23" s="79"/>
      <c r="CU23" s="276"/>
      <c r="CV23" s="79"/>
    </row>
    <row r="24" spans="1:100" ht="15.75" customHeight="1" x14ac:dyDescent="0.2">
      <c r="A24" s="351" t="s">
        <v>359</v>
      </c>
      <c r="B24" s="78"/>
      <c r="C24" s="79"/>
      <c r="D24" s="203">
        <f>COUNTIFS('CLIENT ACTIVITY'!I13:I5000,"&gt;=21",'CLIENT ACTIVITY'!I13:I5000,"&lt;=24",'CLIENT ACTIVITY'!J13:J5000,"Male",'CLIENT ACTIVITY'!K13:K5000,"White")</f>
        <v>0</v>
      </c>
      <c r="E24" s="79"/>
      <c r="F24" s="271">
        <f>COUNTIFS('CLIENT ACTIVITY'!I13:I5000,"&gt;=21",'CLIENT ACTIVITY'!I13:I5000,"&lt;=24",'CLIENT ACTIVITY'!J13:J5000,"Female",'CLIENT ACTIVITY'!K13:K5000,"White", 'CLIENT ACTIVITY'!O13:O5000,"NO")</f>
        <v>0</v>
      </c>
      <c r="G24" s="79"/>
      <c r="H24" s="203"/>
      <c r="I24" s="79"/>
      <c r="J24" s="271"/>
      <c r="K24" s="79"/>
      <c r="L24" s="203">
        <f>COUNTIFS('CLIENT ACTIVITY'!I13:I5000,"&gt;=21",'CLIENT ACTIVITY'!I13:I5000,"&lt;=24",'CLIENT ACTIVITY'!J13:J5000,"Male",'CLIENT ACTIVITY'!K13:K5000,"African American /Black")</f>
        <v>0</v>
      </c>
      <c r="M24" s="79"/>
      <c r="N24" s="271">
        <f>COUNTIFS('CLIENT ACTIVITY'!I13:I5000,"&gt;=21",'CLIENT ACTIVITY'!I13:I5000,"&lt;=24",'CLIENT ACTIVITY'!J13:J5000,"Female",'CLIENT ACTIVITY'!K13:K5000,"African American /Black", 'CLIENT ACTIVITY'!O13:O5000,"NO")</f>
        <v>0</v>
      </c>
      <c r="O24" s="79"/>
      <c r="P24" s="203"/>
      <c r="Q24" s="79"/>
      <c r="R24" s="271"/>
      <c r="S24" s="79"/>
      <c r="T24" s="203">
        <f>COUNTIFS('CLIENT ACTIVITY'!I13:I5000,"&gt;=21",'CLIENT ACTIVITY'!I13:I5000,"&lt;=24",'CLIENT ACTIVITY'!J13:J5000,"Male",'CLIENT ACTIVITY'!K13:K5000,"Native Hawaiian / Other Pacific Islander")</f>
        <v>0</v>
      </c>
      <c r="U24" s="79"/>
      <c r="V24" s="271">
        <f>COUNTIFS('CLIENT ACTIVITY'!I13:I5000,"&gt;=21",'CLIENT ACTIVITY'!I13:I5000,"&lt;=24",'CLIENT ACTIVITY'!J13:J5000,"Female",'CLIENT ACTIVITY'!K13:K5000,"Native Hawaiian / Other Pacific Islander", 'CLIENT ACTIVITY'!O13:O5000,"NO")</f>
        <v>0</v>
      </c>
      <c r="W24" s="79"/>
      <c r="X24" s="203"/>
      <c r="Y24" s="79"/>
      <c r="Z24" s="271"/>
      <c r="AA24" s="79"/>
      <c r="AB24" s="203">
        <f>COUNTIFS('CLIENT ACTIVITY'!I13:I5000,"&gt;=21",'CLIENT ACTIVITY'!I13:I5000,"&lt;=24",'CLIENT ACTIVITY'!J13:J5000,"Male",'CLIENT ACTIVITY'!K13:K5000,"Asian ")</f>
        <v>0</v>
      </c>
      <c r="AC24" s="79"/>
      <c r="AD24" s="271">
        <f>COUNTIFS('CLIENT ACTIVITY'!I13:I5000,"&gt;=21",'CLIENT ACTIVITY'!I13:I5000,"&lt;=24",'CLIENT ACTIVITY'!J13:J5000,"Female",'CLIENT ACTIVITY'!K13:K5000,"Asian ", 'CLIENT ACTIVITY'!O13:O5000,"NO")</f>
        <v>0</v>
      </c>
      <c r="AE24" s="79"/>
      <c r="AF24" s="203"/>
      <c r="AG24" s="79"/>
      <c r="AH24" s="271"/>
      <c r="AI24" s="79"/>
      <c r="AJ24" s="203">
        <f>COUNTIFS('CLIENT ACTIVITY'!I13:I5000,"&gt;=21",'CLIENT ACTIVITY'!I13:I5000,"&lt;=24",'CLIENT ACTIVITY'!J13:J5000,"Male",'CLIENT ACTIVITY'!K13:K5000,"American Indian / Alaska Native")</f>
        <v>0</v>
      </c>
      <c r="AK24" s="79"/>
      <c r="AL24" s="271">
        <f>COUNTIFS('CLIENT ACTIVITY'!I13:I5000,"&gt;=21",'CLIENT ACTIVITY'!I13:I5000,"&lt;=24",'CLIENT ACTIVITY'!J13:J5000,"Female",'CLIENT ACTIVITY'!K13:K5000,"American Indian / Alaska Native", 'CLIENT ACTIVITY'!O13:O5000,"NO")</f>
        <v>0</v>
      </c>
      <c r="AM24" s="79"/>
      <c r="AN24" s="203"/>
      <c r="AO24" s="79"/>
      <c r="AP24" s="271"/>
      <c r="AQ24" s="79"/>
      <c r="AR24" s="203">
        <f>COUNTIFS('CLIENT ACTIVITY'!I13:I5000,"&gt;=21",'CLIENT ACTIVITY'!I13:I5000,"&lt;=24",'CLIENT ACTIVITY'!J13:J5000,"Male",'CLIENT ACTIVITY'!K13:K5000,"More than one race reported")</f>
        <v>0</v>
      </c>
      <c r="AS24" s="79"/>
      <c r="AT24" s="271">
        <f>COUNTIFS('CLIENT ACTIVITY'!I13:I5000,"&gt;=21",'CLIENT ACTIVITY'!I13:I5000,"&lt;=24",'CLIENT ACTIVITY'!J13:J5000,"Female",'CLIENT ACTIVITY'!K13:K5000,"More than one race reported", 'CLIENT ACTIVITY'!O13:O5000,"NO")</f>
        <v>0</v>
      </c>
      <c r="AU24" s="79"/>
      <c r="AV24" s="203"/>
      <c r="AW24" s="79"/>
      <c r="AX24" s="271"/>
      <c r="AY24" s="79"/>
      <c r="AZ24" s="203">
        <f>COUNTIFS('CLIENT ACTIVITY'!I13:I5000,"&gt;=21",'CLIENT ACTIVITY'!I13:I5000,"&lt;=24",'CLIENT ACTIVITY'!J13:J5000,"Male",'CLIENT ACTIVITY'!K13:K5000,"Unknown")</f>
        <v>0</v>
      </c>
      <c r="BA24" s="79"/>
      <c r="BB24" s="271">
        <f>COUNTIFS('CLIENT ACTIVITY'!I13:I5000,"&gt;=21",'CLIENT ACTIVITY'!I13:I5000,"&lt;=24",'CLIENT ACTIVITY'!J13:J5000,"Female",'CLIENT ACTIVITY'!K13:K5000,"Unknown", 'CLIENT ACTIVITY'!O13:O5000,"NO")</f>
        <v>0</v>
      </c>
      <c r="BC24" s="79"/>
      <c r="BD24" s="203"/>
      <c r="BE24" s="79"/>
      <c r="BF24" s="271"/>
      <c r="BG24" s="79"/>
      <c r="BH24" s="280">
        <f t="shared" si="0"/>
        <v>0</v>
      </c>
      <c r="BI24" s="79"/>
      <c r="BJ24" s="276">
        <f t="shared" si="1"/>
        <v>0</v>
      </c>
      <c r="BK24" s="79"/>
      <c r="BL24" s="276"/>
      <c r="BM24" s="79"/>
      <c r="BN24" s="276"/>
      <c r="BO24" s="79"/>
      <c r="BP24" s="54">
        <v>24</v>
      </c>
      <c r="BQ24" s="279">
        <f>COUNTIFS('CLIENT ACTIVITY'!I13:I5000,"&gt;=21",'CLIENT ACTIVITY'!I13:I5000,"&lt;=24",'CLIENT ACTIVITY'!J13:J5000,"Male",'CLIENT ACTIVITY'!M13:M5000,"Not Hispanic or Latino")</f>
        <v>0</v>
      </c>
      <c r="BR24" s="79"/>
      <c r="BS24" s="278">
        <f>COUNTIFS('CLIENT ACTIVITY'!I13:I5000,"&gt;=21",'CLIENT ACTIVITY'!I13:I5000,"&lt;=24",'CLIENT ACTIVITY'!J13:J5000,"Female",'CLIENT ACTIVITY'!M13:M5000,"Not Hispanic or Latino", 'CLIENT ACTIVITY'!O13:O5000,"NO")</f>
        <v>0</v>
      </c>
      <c r="BT24" s="79"/>
      <c r="BU24" s="279"/>
      <c r="BV24" s="79"/>
      <c r="BW24" s="278"/>
      <c r="BX24" s="79"/>
      <c r="BY24" s="279">
        <f>COUNTIFS('CLIENT ACTIVITY'!I13:I5000,"&gt;=21",'CLIENT ACTIVITY'!I13:I5000,"&lt;=24",'CLIENT ACTIVITY'!J13:J5000,"Male",'CLIENT ACTIVITY'!M13:M5000,"Hispanic-Latino ")</f>
        <v>0</v>
      </c>
      <c r="BZ24" s="79"/>
      <c r="CA24" s="278">
        <f>COUNTIFS('CLIENT ACTIVITY'!I13:I5000,"&gt;=21",'CLIENT ACTIVITY'!I13:I5000,"&lt;=24",'CLIENT ACTIVITY'!J13:J5000,"Female",'CLIENT ACTIVITY'!M13:M5000,"Hispanic-Latino ", 'CLIENT ACTIVITY'!O13:O5000,"NO")</f>
        <v>0</v>
      </c>
      <c r="CB24" s="79"/>
      <c r="CC24" s="279"/>
      <c r="CD24" s="79"/>
      <c r="CE24" s="278"/>
      <c r="CF24" s="79"/>
      <c r="CG24" s="279">
        <f>COUNTIFS('CLIENT ACTIVITY'!I13:I5000,"&gt;=21",'CLIENT ACTIVITY'!I13:I5000,"&lt;=24",'CLIENT ACTIVITY'!J13:J5000,"Male",'CLIENT ACTIVITY'!M13:M5000,"Unknown")</f>
        <v>0</v>
      </c>
      <c r="CH24" s="79"/>
      <c r="CI24" s="278">
        <f>COUNTIFS('CLIENT ACTIVITY'!I13:I5000,"&gt;=21",'CLIENT ACTIVITY'!I13:I5000,"&lt;=24",'CLIENT ACTIVITY'!J13:J5000,"Female",'CLIENT ACTIVITY'!M13:M5000,"Unknown", 'CLIENT ACTIVITY'!O13:O5000,"NO")</f>
        <v>0</v>
      </c>
      <c r="CJ24" s="79"/>
      <c r="CK24" s="279"/>
      <c r="CL24" s="79"/>
      <c r="CM24" s="278"/>
      <c r="CN24" s="79"/>
      <c r="CO24" s="276">
        <f t="shared" si="2"/>
        <v>0</v>
      </c>
      <c r="CP24" s="79"/>
      <c r="CQ24" s="276">
        <f t="shared" si="3"/>
        <v>0</v>
      </c>
      <c r="CR24" s="79"/>
      <c r="CS24" s="276"/>
      <c r="CT24" s="79"/>
      <c r="CU24" s="276"/>
      <c r="CV24" s="79"/>
    </row>
    <row r="25" spans="1:100" ht="15.75" customHeight="1" x14ac:dyDescent="0.2">
      <c r="A25" s="351" t="s">
        <v>360</v>
      </c>
      <c r="B25" s="78"/>
      <c r="C25" s="79"/>
      <c r="D25" s="203">
        <f>COUNTIFS('CLIENT ACTIVITY'!I13:I5000,"&gt;=25",'CLIENT ACTIVITY'!I13:I5000,"&lt;=34",'CLIENT ACTIVITY'!J13:J5000,"Male",'CLIENT ACTIVITY'!K13:K5000,"White")</f>
        <v>0</v>
      </c>
      <c r="E25" s="79"/>
      <c r="F25" s="271">
        <f>COUNTIFS('CLIENT ACTIVITY'!I13:I5000,"&gt;=25",'CLIENT ACTIVITY'!I13:I5000,"&lt;=34",'CLIENT ACTIVITY'!J13:J5000,"Female",'CLIENT ACTIVITY'!K13:K5000,"White", 'CLIENT ACTIVITY'!O13:O5000,"NO")</f>
        <v>0</v>
      </c>
      <c r="G25" s="79"/>
      <c r="H25" s="203"/>
      <c r="I25" s="79"/>
      <c r="J25" s="271"/>
      <c r="K25" s="79"/>
      <c r="L25" s="203">
        <f>COUNTIFS('CLIENT ACTIVITY'!I13:I5000,"&gt;=25",'CLIENT ACTIVITY'!I13:I5000,"&lt;=34",'CLIENT ACTIVITY'!J13:J5000,"Male",'CLIENT ACTIVITY'!K13:K5000,"African American /Black")</f>
        <v>0</v>
      </c>
      <c r="M25" s="79"/>
      <c r="N25" s="271">
        <f>COUNTIFS('CLIENT ACTIVITY'!I13:I5000,"&gt;=25",'CLIENT ACTIVITY'!I13:I5000,"&lt;=34",'CLIENT ACTIVITY'!J13:J5000,"Female",'CLIENT ACTIVITY'!K13:K5000,"African American /Black", 'CLIENT ACTIVITY'!O13:O5000,"NO")</f>
        <v>0</v>
      </c>
      <c r="O25" s="79"/>
      <c r="P25" s="203"/>
      <c r="Q25" s="79"/>
      <c r="R25" s="271"/>
      <c r="S25" s="79"/>
      <c r="T25" s="203">
        <f>COUNTIFS('CLIENT ACTIVITY'!I13:I5000,"&gt;=25",'CLIENT ACTIVITY'!I13:I5000,"&lt;=34",'CLIENT ACTIVITY'!J13:J5000,"Male",'CLIENT ACTIVITY'!K13:K5000,"Native Hawaiian / Other Pacific Islander")</f>
        <v>0</v>
      </c>
      <c r="U25" s="79"/>
      <c r="V25" s="271">
        <f>COUNTIFS('CLIENT ACTIVITY'!I13:I5000,"&gt;=25",'CLIENT ACTIVITY'!I13:I5000,"&lt;=34",'CLIENT ACTIVITY'!J13:J5000,"Female",'CLIENT ACTIVITY'!K13:K5000,"Native Hawaiian / Other Pacific Islander", 'CLIENT ACTIVITY'!O13:O5000,"NO")</f>
        <v>0</v>
      </c>
      <c r="W25" s="79"/>
      <c r="X25" s="203"/>
      <c r="Y25" s="79"/>
      <c r="Z25" s="271"/>
      <c r="AA25" s="79"/>
      <c r="AB25" s="203">
        <f>COUNTIFS('CLIENT ACTIVITY'!I13:I5000,"&gt;=25",'CLIENT ACTIVITY'!I13:I5000,"&lt;=34",'CLIENT ACTIVITY'!J13:J5000,"Male",'CLIENT ACTIVITY'!K13:K5000,"Asian ")</f>
        <v>0</v>
      </c>
      <c r="AC25" s="79"/>
      <c r="AD25" s="271">
        <f>COUNTIFS('CLIENT ACTIVITY'!I13:I5000,"&gt;=25",'CLIENT ACTIVITY'!I13:I5000,"&lt;=34",'CLIENT ACTIVITY'!J13:J5000,"Female",'CLIENT ACTIVITY'!K13:K5000,"Asian ", 'CLIENT ACTIVITY'!O13:O5000,"NO")</f>
        <v>0</v>
      </c>
      <c r="AE25" s="79"/>
      <c r="AF25" s="203"/>
      <c r="AG25" s="79"/>
      <c r="AH25" s="271"/>
      <c r="AI25" s="79"/>
      <c r="AJ25" s="203">
        <f>COUNTIFS('CLIENT ACTIVITY'!I13:I5000,"&gt;=25",'CLIENT ACTIVITY'!I13:I5000,"&lt;=34",'CLIENT ACTIVITY'!J13:J5000,"Male",'CLIENT ACTIVITY'!K13:K5000,"American Indian / Alaska Native")</f>
        <v>0</v>
      </c>
      <c r="AK25" s="79"/>
      <c r="AL25" s="271">
        <f>COUNTIFS('CLIENT ACTIVITY'!I13:I5000,"&gt;=25",'CLIENT ACTIVITY'!I13:I5000,"&lt;=34",'CLIENT ACTIVITY'!J13:J5000,"Female",'CLIENT ACTIVITY'!K13:K5000,"American Indian / Alaska Native", 'CLIENT ACTIVITY'!O13:O5000,"NO")</f>
        <v>0</v>
      </c>
      <c r="AM25" s="79"/>
      <c r="AN25" s="203"/>
      <c r="AO25" s="79"/>
      <c r="AP25" s="271"/>
      <c r="AQ25" s="79"/>
      <c r="AR25" s="203">
        <f>COUNTIFS('CLIENT ACTIVITY'!I13:I5000,"&gt;=25",'CLIENT ACTIVITY'!I13:I5000,"&lt;=34",'CLIENT ACTIVITY'!J13:J5000,"Male",'CLIENT ACTIVITY'!K13:K5000,"More than one race reported")</f>
        <v>0</v>
      </c>
      <c r="AS25" s="79"/>
      <c r="AT25" s="271">
        <f>COUNTIFS('CLIENT ACTIVITY'!I13:I5000,"&gt;=25",'CLIENT ACTIVITY'!I13:I5000,"&lt;=34",'CLIENT ACTIVITY'!J13:J5000,"Female",'CLIENT ACTIVITY'!K13:K5000,"More than one race reported", 'CLIENT ACTIVITY'!O13:O5000,"NO")</f>
        <v>0</v>
      </c>
      <c r="AU25" s="79"/>
      <c r="AV25" s="203"/>
      <c r="AW25" s="79"/>
      <c r="AX25" s="271"/>
      <c r="AY25" s="79"/>
      <c r="AZ25" s="203">
        <f>COUNTIFS('CLIENT ACTIVITY'!I13:I5000,"&gt;=25",'CLIENT ACTIVITY'!I13:I5000,"&lt;=34",'CLIENT ACTIVITY'!J13:J5000,"Male",'CLIENT ACTIVITY'!K13:K5000,"Unknown")</f>
        <v>0</v>
      </c>
      <c r="BA25" s="79"/>
      <c r="BB25" s="271">
        <f>COUNTIFS('CLIENT ACTIVITY'!I13:I5000,"&gt;=25",'CLIENT ACTIVITY'!I13:I5000,"&lt;=34",'CLIENT ACTIVITY'!J13:J5000,"Female",'CLIENT ACTIVITY'!K13:K5000,"Unknown", 'CLIENT ACTIVITY'!O13:O5000,"NO")</f>
        <v>0</v>
      </c>
      <c r="BC25" s="79"/>
      <c r="BD25" s="203"/>
      <c r="BE25" s="79"/>
      <c r="BF25" s="271"/>
      <c r="BG25" s="79"/>
      <c r="BH25" s="280">
        <f t="shared" si="0"/>
        <v>0</v>
      </c>
      <c r="BI25" s="79"/>
      <c r="BJ25" s="276">
        <f t="shared" si="1"/>
        <v>0</v>
      </c>
      <c r="BK25" s="79"/>
      <c r="BL25" s="276"/>
      <c r="BM25" s="79"/>
      <c r="BN25" s="276"/>
      <c r="BO25" s="79"/>
      <c r="BP25" s="54">
        <v>34</v>
      </c>
      <c r="BQ25" s="279">
        <f>COUNTIFS('CLIENT ACTIVITY'!I13:I5000,"&gt;=25",'CLIENT ACTIVITY'!I13:I5000,"&lt;=34",'CLIENT ACTIVITY'!J13:J5000,"Male",'CLIENT ACTIVITY'!M13:M5000,"Not Hispanic or Latino")</f>
        <v>0</v>
      </c>
      <c r="BR25" s="79"/>
      <c r="BS25" s="278">
        <f>COUNTIFS('CLIENT ACTIVITY'!I13:I5000,"&gt;=25",'CLIENT ACTIVITY'!I13:I5000,"&lt;=34",'CLIENT ACTIVITY'!J13:J5000,"Female",'CLIENT ACTIVITY'!M13:M5000,"Not Hispanic or Latino", 'CLIENT ACTIVITY'!O13:O5000,"NO")</f>
        <v>0</v>
      </c>
      <c r="BT25" s="79"/>
      <c r="BU25" s="279"/>
      <c r="BV25" s="79"/>
      <c r="BW25" s="278"/>
      <c r="BX25" s="79"/>
      <c r="BY25" s="279">
        <f>COUNTIFS('CLIENT ACTIVITY'!I13:I5000,"&gt;=25",'CLIENT ACTIVITY'!I13:I5000,"&lt;=34",'CLIENT ACTIVITY'!J13:J5000,"Male",'CLIENT ACTIVITY'!M13:M5000,"Hispanic-Latino ")</f>
        <v>0</v>
      </c>
      <c r="BZ25" s="79"/>
      <c r="CA25" s="278">
        <f>COUNTIFS('CLIENT ACTIVITY'!I13:I5000,"&gt;=25",'CLIENT ACTIVITY'!I13:I5000,"&lt;=34",'CLIENT ACTIVITY'!J13:J5000,"Female",'CLIENT ACTIVITY'!M13:M5000,"Hispanic-Latino ", 'CLIENT ACTIVITY'!O13:O5000,"NO")</f>
        <v>0</v>
      </c>
      <c r="CB25" s="79"/>
      <c r="CC25" s="279"/>
      <c r="CD25" s="79"/>
      <c r="CE25" s="278"/>
      <c r="CF25" s="79"/>
      <c r="CG25" s="279">
        <f>COUNTIFS('CLIENT ACTIVITY'!I13:I5000,"&gt;=25",'CLIENT ACTIVITY'!I13:I5000,"&lt;=34",'CLIENT ACTIVITY'!J13:J5000,"Male",'CLIENT ACTIVITY'!M13:M5000,"Unknown")</f>
        <v>0</v>
      </c>
      <c r="CH25" s="79"/>
      <c r="CI25" s="278">
        <f>COUNTIFS('CLIENT ACTIVITY'!I13:I5000,"&gt;=25",'CLIENT ACTIVITY'!I13:I5000,"&lt;=34",'CLIENT ACTIVITY'!J13:J5000,"Female",'CLIENT ACTIVITY'!M13:M5000,"Unknown", 'CLIENT ACTIVITY'!O13:O5000,"NO")</f>
        <v>0</v>
      </c>
      <c r="CJ25" s="79"/>
      <c r="CK25" s="279"/>
      <c r="CL25" s="79"/>
      <c r="CM25" s="278"/>
      <c r="CN25" s="79"/>
      <c r="CO25" s="276">
        <f t="shared" si="2"/>
        <v>0</v>
      </c>
      <c r="CP25" s="79"/>
      <c r="CQ25" s="276">
        <f t="shared" si="3"/>
        <v>0</v>
      </c>
      <c r="CR25" s="79"/>
      <c r="CS25" s="276"/>
      <c r="CT25" s="79"/>
      <c r="CU25" s="276"/>
      <c r="CV25" s="79"/>
    </row>
    <row r="26" spans="1:100" ht="15.75" customHeight="1" x14ac:dyDescent="0.2">
      <c r="A26" s="351" t="s">
        <v>361</v>
      </c>
      <c r="B26" s="78"/>
      <c r="C26" s="79"/>
      <c r="D26" s="203">
        <f>COUNTIFS('CLIENT ACTIVITY'!I13:I5000,"&gt;=35",'CLIENT ACTIVITY'!I13:I5000,"&lt;=44",'CLIENT ACTIVITY'!J13:J5000,"Male",'CLIENT ACTIVITY'!K13:K5000,"White")</f>
        <v>0</v>
      </c>
      <c r="E26" s="79"/>
      <c r="F26" s="271">
        <f>COUNTIFS('CLIENT ACTIVITY'!I13:I5000,"&gt;=35",'CLIENT ACTIVITY'!I13:I5000,"&lt;=44",'CLIENT ACTIVITY'!J13:J5000,"Female",'CLIENT ACTIVITY'!K13:K5000,"White", 'CLIENT ACTIVITY'!O13:O5000,"NO")</f>
        <v>0</v>
      </c>
      <c r="G26" s="79"/>
      <c r="H26" s="203"/>
      <c r="I26" s="79"/>
      <c r="J26" s="271"/>
      <c r="K26" s="79"/>
      <c r="L26" s="203">
        <f>COUNTIFS('CLIENT ACTIVITY'!I13:I5000,"&gt;=35",'CLIENT ACTIVITY'!I13:I5000,"&lt;=44",'CLIENT ACTIVITY'!J13:J5000,"Male",'CLIENT ACTIVITY'!K13:K5000,"African American /Black")</f>
        <v>0</v>
      </c>
      <c r="M26" s="79"/>
      <c r="N26" s="271">
        <f>COUNTIFS('CLIENT ACTIVITY'!I13:I5000,"&gt;=35",'CLIENT ACTIVITY'!I13:I5000,"&lt;=44",'CLIENT ACTIVITY'!J13:J5000,"Female",'CLIENT ACTIVITY'!K13:K5000,"African American /Black", 'CLIENT ACTIVITY'!O13:O5000,"NO")</f>
        <v>0</v>
      </c>
      <c r="O26" s="79"/>
      <c r="P26" s="203"/>
      <c r="Q26" s="79"/>
      <c r="R26" s="271"/>
      <c r="S26" s="79"/>
      <c r="T26" s="203">
        <f>COUNTIFS('CLIENT ACTIVITY'!I13:I5000,"&gt;=35",'CLIENT ACTIVITY'!I13:I5000,"&lt;=44",'CLIENT ACTIVITY'!J13:J5000,"Male",'CLIENT ACTIVITY'!K13:K5000,"Native Hawaiian / Other Pacific Islander")</f>
        <v>0</v>
      </c>
      <c r="U26" s="79"/>
      <c r="V26" s="271">
        <f>COUNTIFS('CLIENT ACTIVITY'!I13:I5000,"&gt;=35",'CLIENT ACTIVITY'!I13:I5000,"&lt;=44",'CLIENT ACTIVITY'!J13:J5000,"Female",'CLIENT ACTIVITY'!K13:K5000,"Native Hawaiian / Other Pacific Islander", 'CLIENT ACTIVITY'!O13:O5000,"NO")</f>
        <v>0</v>
      </c>
      <c r="W26" s="79"/>
      <c r="X26" s="203"/>
      <c r="Y26" s="79"/>
      <c r="Z26" s="271"/>
      <c r="AA26" s="79"/>
      <c r="AB26" s="203">
        <f>COUNTIFS('CLIENT ACTIVITY'!I13:I5000,"&gt;=35",'CLIENT ACTIVITY'!I13:I5000,"&lt;=44",'CLIENT ACTIVITY'!J13:J5000,"Male",'CLIENT ACTIVITY'!K13:K5000,"Asian ")</f>
        <v>0</v>
      </c>
      <c r="AC26" s="79"/>
      <c r="AD26" s="271">
        <f>COUNTIFS('CLIENT ACTIVITY'!I13:I5000,"&gt;=35",'CLIENT ACTIVITY'!I13:I5000,"&lt;=44",'CLIENT ACTIVITY'!J13:J5000,"Female",'CLIENT ACTIVITY'!K13:K5000,"Asian ", 'CLIENT ACTIVITY'!O13:O5000,"NO")</f>
        <v>0</v>
      </c>
      <c r="AE26" s="79"/>
      <c r="AF26" s="203"/>
      <c r="AG26" s="79"/>
      <c r="AH26" s="271"/>
      <c r="AI26" s="79"/>
      <c r="AJ26" s="203">
        <f>COUNTIFS('CLIENT ACTIVITY'!I13:I5000,"&gt;=35",'CLIENT ACTIVITY'!I13:I5000,"&lt;=44",'CLIENT ACTIVITY'!J13:J5000,"Male",'CLIENT ACTIVITY'!K13:K5000,"American Indian / Alaska Native")</f>
        <v>0</v>
      </c>
      <c r="AK26" s="79"/>
      <c r="AL26" s="271">
        <f>COUNTIFS('CLIENT ACTIVITY'!I13:I5000,"&gt;=35",'CLIENT ACTIVITY'!I13:I5000,"&lt;=44",'CLIENT ACTIVITY'!J13:J5000,"Female",'CLIENT ACTIVITY'!K13:K5000,"American Indian / Alaska Native", 'CLIENT ACTIVITY'!O13:O5000,"NO")</f>
        <v>0</v>
      </c>
      <c r="AM26" s="79"/>
      <c r="AN26" s="203"/>
      <c r="AO26" s="79"/>
      <c r="AP26" s="271"/>
      <c r="AQ26" s="79"/>
      <c r="AR26" s="203">
        <f>COUNTIFS('CLIENT ACTIVITY'!I13:I5000,"&gt;=35",'CLIENT ACTIVITY'!I13:I5000,"&lt;=44",'CLIENT ACTIVITY'!J13:J5000,"Male",'CLIENT ACTIVITY'!K13:K5000,"More than one race reported")</f>
        <v>0</v>
      </c>
      <c r="AS26" s="79"/>
      <c r="AT26" s="271">
        <f>COUNTIFS('CLIENT ACTIVITY'!I13:I5000,"&gt;=35",'CLIENT ACTIVITY'!I13:I5000,"&lt;=44",'CLIENT ACTIVITY'!J13:J5000,"Female",'CLIENT ACTIVITY'!K13:K5000,"More than one race reported", 'CLIENT ACTIVITY'!O13:O5000,"NO")</f>
        <v>0</v>
      </c>
      <c r="AU26" s="79"/>
      <c r="AV26" s="203"/>
      <c r="AW26" s="79"/>
      <c r="AX26" s="271"/>
      <c r="AY26" s="79"/>
      <c r="AZ26" s="203">
        <f>COUNTIFS('CLIENT ACTIVITY'!I13:I5000,"&gt;=35",'CLIENT ACTIVITY'!I13:I5000,"&lt;=44",'CLIENT ACTIVITY'!J13:J5000,"Male",'CLIENT ACTIVITY'!K13:K5000,"Unknown")</f>
        <v>0</v>
      </c>
      <c r="BA26" s="79"/>
      <c r="BB26" s="271">
        <f>COUNTIFS('CLIENT ACTIVITY'!I13:I5000,"&gt;=35",'CLIENT ACTIVITY'!I13:I5000,"&lt;=44",'CLIENT ACTIVITY'!J13:J5000,"Female",'CLIENT ACTIVITY'!K13:K5000,"Unknown", 'CLIENT ACTIVITY'!O13:O5000,"NO")</f>
        <v>0</v>
      </c>
      <c r="BC26" s="79"/>
      <c r="BD26" s="203"/>
      <c r="BE26" s="79"/>
      <c r="BF26" s="271"/>
      <c r="BG26" s="79"/>
      <c r="BH26" s="280">
        <f t="shared" si="0"/>
        <v>0</v>
      </c>
      <c r="BI26" s="79"/>
      <c r="BJ26" s="276">
        <f t="shared" si="1"/>
        <v>0</v>
      </c>
      <c r="BK26" s="79"/>
      <c r="BL26" s="276"/>
      <c r="BM26" s="79"/>
      <c r="BN26" s="276"/>
      <c r="BO26" s="79"/>
      <c r="BP26" s="54">
        <v>44</v>
      </c>
      <c r="BQ26" s="279">
        <f>COUNTIFS('CLIENT ACTIVITY'!I13:I5000,"&gt;=35",'CLIENT ACTIVITY'!I13:I5000,"&lt;=44",'CLIENT ACTIVITY'!J13:J5000,"Male",'CLIENT ACTIVITY'!M13:M5000,"Not Hispanic or Latino")</f>
        <v>0</v>
      </c>
      <c r="BR26" s="79"/>
      <c r="BS26" s="278">
        <f>COUNTIFS('CLIENT ACTIVITY'!I13:I5000,"&gt;=35",'CLIENT ACTIVITY'!I13:I5000,"&lt;=44",'CLIENT ACTIVITY'!J13:J5000,"Female",'CLIENT ACTIVITY'!M13:M5000,"Not Hispanic or Latino", 'CLIENT ACTIVITY'!O13:O5000,"NO")</f>
        <v>0</v>
      </c>
      <c r="BT26" s="79"/>
      <c r="BU26" s="279"/>
      <c r="BV26" s="79"/>
      <c r="BW26" s="278"/>
      <c r="BX26" s="79"/>
      <c r="BY26" s="279">
        <f>COUNTIFS('CLIENT ACTIVITY'!I13:I5000,"&gt;=35",'CLIENT ACTIVITY'!I13:I5000,"&lt;=44",'CLIENT ACTIVITY'!J13:J5000,"Male",'CLIENT ACTIVITY'!M13:M5000,"Hispanic-Latino ")</f>
        <v>0</v>
      </c>
      <c r="BZ26" s="79"/>
      <c r="CA26" s="278">
        <f>COUNTIFS('CLIENT ACTIVITY'!I13:I5000,"&gt;=35",'CLIENT ACTIVITY'!I13:I5000,"&lt;=44",'CLIENT ACTIVITY'!J13:J5000,"Female",'CLIENT ACTIVITY'!M13:M5000,"Hispanic-Latino ", 'CLIENT ACTIVITY'!O13:O5000,"NO")</f>
        <v>0</v>
      </c>
      <c r="CB26" s="79"/>
      <c r="CC26" s="279"/>
      <c r="CD26" s="79"/>
      <c r="CE26" s="278"/>
      <c r="CF26" s="79"/>
      <c r="CG26" s="279">
        <f>COUNTIFS('CLIENT ACTIVITY'!I13:I5000,"&gt;=35",'CLIENT ACTIVITY'!I13:I5000,"&lt;=44",'CLIENT ACTIVITY'!J13:J5000,"Male",'CLIENT ACTIVITY'!M13:M5000,"Unknown")</f>
        <v>0</v>
      </c>
      <c r="CH26" s="79"/>
      <c r="CI26" s="278">
        <f>COUNTIFS('CLIENT ACTIVITY'!I13:I5000,"&gt;=35",'CLIENT ACTIVITY'!I13:I5000,"&lt;=44",'CLIENT ACTIVITY'!J13:J5000,"Female",'CLIENT ACTIVITY'!M13:M5000,"Unknown", 'CLIENT ACTIVITY'!O13:O5000,"NO")</f>
        <v>0</v>
      </c>
      <c r="CJ26" s="79"/>
      <c r="CK26" s="279"/>
      <c r="CL26" s="79"/>
      <c r="CM26" s="278"/>
      <c r="CN26" s="79"/>
      <c r="CO26" s="276">
        <f t="shared" si="2"/>
        <v>0</v>
      </c>
      <c r="CP26" s="79"/>
      <c r="CQ26" s="276">
        <f t="shared" si="3"/>
        <v>0</v>
      </c>
      <c r="CR26" s="79"/>
      <c r="CS26" s="276"/>
      <c r="CT26" s="79"/>
      <c r="CU26" s="276"/>
      <c r="CV26" s="79"/>
    </row>
    <row r="27" spans="1:100" ht="15.75" customHeight="1" x14ac:dyDescent="0.2">
      <c r="A27" s="351" t="s">
        <v>362</v>
      </c>
      <c r="B27" s="78"/>
      <c r="C27" s="79"/>
      <c r="D27" s="203">
        <f>COUNTIFS('CLIENT ACTIVITY'!I13:I5000,"&gt;=45",'CLIENT ACTIVITY'!I13:I5000,"&lt;=54",'CLIENT ACTIVITY'!J13:J5000,"Male",'CLIENT ACTIVITY'!K13:K5000,"White")</f>
        <v>0</v>
      </c>
      <c r="E27" s="79"/>
      <c r="F27" s="271">
        <f>COUNTIFS('CLIENT ACTIVITY'!I13:I5000,"&gt;=45",'CLIENT ACTIVITY'!I13:I5000,"&lt;=54",'CLIENT ACTIVITY'!J13:J5000,"Female",'CLIENT ACTIVITY'!K13:K5000,"White", 'CLIENT ACTIVITY'!O13:O5000,"NO")</f>
        <v>0</v>
      </c>
      <c r="G27" s="79"/>
      <c r="H27" s="203"/>
      <c r="I27" s="79"/>
      <c r="J27" s="271"/>
      <c r="K27" s="79"/>
      <c r="L27" s="203">
        <f>COUNTIFS('CLIENT ACTIVITY'!I13:I5000,"&gt;=45",'CLIENT ACTIVITY'!I13:I5000,"&lt;=54",'CLIENT ACTIVITY'!J13:J5000,"Male",'CLIENT ACTIVITY'!K13:K5000,"African American /Black")</f>
        <v>0</v>
      </c>
      <c r="M27" s="79"/>
      <c r="N27" s="271">
        <f>COUNTIFS('CLIENT ACTIVITY'!I13:I5000,"&gt;=45",'CLIENT ACTIVITY'!I13:I5000,"&lt;=54",'CLIENT ACTIVITY'!J13:J5000,"Female",'CLIENT ACTIVITY'!K13:K5000,"African American /Black", 'CLIENT ACTIVITY'!O13:O5000,"NO")</f>
        <v>0</v>
      </c>
      <c r="O27" s="79"/>
      <c r="P27" s="203"/>
      <c r="Q27" s="79"/>
      <c r="R27" s="271"/>
      <c r="S27" s="79"/>
      <c r="T27" s="203">
        <f>COUNTIFS('CLIENT ACTIVITY'!I13:I5000,"&gt;=45",'CLIENT ACTIVITY'!I13:I5000,"&lt;=54",'CLIENT ACTIVITY'!J13:J5000,"Male",'CLIENT ACTIVITY'!K13:K5000,"Native Hawaiian / Other Pacific Islander")</f>
        <v>0</v>
      </c>
      <c r="U27" s="79"/>
      <c r="V27" s="271">
        <f>COUNTIFS('CLIENT ACTIVITY'!I13:I5000,"&gt;=45",'CLIENT ACTIVITY'!I13:I5000,"&lt;=54",'CLIENT ACTIVITY'!J13:J5000,"Female",'CLIENT ACTIVITY'!K13:K5000,"Native Hawaiian / Other Pacific Islander", 'CLIENT ACTIVITY'!O13:O5000,"NO")</f>
        <v>0</v>
      </c>
      <c r="W27" s="79"/>
      <c r="X27" s="203"/>
      <c r="Y27" s="79"/>
      <c r="Z27" s="271"/>
      <c r="AA27" s="79"/>
      <c r="AB27" s="203">
        <f>COUNTIFS('CLIENT ACTIVITY'!I13:I5000,"&gt;=45",'CLIENT ACTIVITY'!I13:I5000,"&lt;=54",'CLIENT ACTIVITY'!J13:J5000,"Male",'CLIENT ACTIVITY'!K13:K5000,"Asian ")</f>
        <v>0</v>
      </c>
      <c r="AC27" s="79"/>
      <c r="AD27" s="271">
        <f>COUNTIFS('CLIENT ACTIVITY'!I13:I5000,"&gt;=45",'CLIENT ACTIVITY'!I13:I5000,"&lt;=54",'CLIENT ACTIVITY'!J13:J5000,"Female",'CLIENT ACTIVITY'!K13:K5000,"Asian ", 'CLIENT ACTIVITY'!O13:O5000,"NO")</f>
        <v>0</v>
      </c>
      <c r="AE27" s="79"/>
      <c r="AF27" s="203"/>
      <c r="AG27" s="79"/>
      <c r="AH27" s="271"/>
      <c r="AI27" s="79"/>
      <c r="AJ27" s="203">
        <f>COUNTIFS('CLIENT ACTIVITY'!I13:I5000,"&gt;=45",'CLIENT ACTIVITY'!I13:I5000,"&lt;=54",'CLIENT ACTIVITY'!J13:J5000,"Male",'CLIENT ACTIVITY'!K13:K5000,"American Indian / Alaska Native")</f>
        <v>0</v>
      </c>
      <c r="AK27" s="79"/>
      <c r="AL27" s="271">
        <f>COUNTIFS('CLIENT ACTIVITY'!I13:I5000,"&gt;=45",'CLIENT ACTIVITY'!I13:I5000,"&lt;=54",'CLIENT ACTIVITY'!J13:J5000,"Female",'CLIENT ACTIVITY'!K13:K5000,"American Indian / Alaska Native", 'CLIENT ACTIVITY'!O13:O5000,"NO")</f>
        <v>0</v>
      </c>
      <c r="AM27" s="79"/>
      <c r="AN27" s="203"/>
      <c r="AO27" s="79"/>
      <c r="AP27" s="271"/>
      <c r="AQ27" s="79"/>
      <c r="AR27" s="203">
        <f>COUNTIFS('CLIENT ACTIVITY'!I13:I5000,"&gt;=45",'CLIENT ACTIVITY'!I13:I5000,"&lt;=54",'CLIENT ACTIVITY'!J13:J5000,"Male",'CLIENT ACTIVITY'!K13:K5000,"More than one race reported")</f>
        <v>0</v>
      </c>
      <c r="AS27" s="79"/>
      <c r="AT27" s="271">
        <f>COUNTIFS('CLIENT ACTIVITY'!I13:I5000,"&gt;=45",'CLIENT ACTIVITY'!I13:I5000,"&lt;=54",'CLIENT ACTIVITY'!J13:J5000,"Female",'CLIENT ACTIVITY'!K13:K5000,"More than one race reported", 'CLIENT ACTIVITY'!O13:O5000,"NO")</f>
        <v>0</v>
      </c>
      <c r="AU27" s="79"/>
      <c r="AV27" s="203"/>
      <c r="AW27" s="79"/>
      <c r="AX27" s="271"/>
      <c r="AY27" s="79"/>
      <c r="AZ27" s="203">
        <f>COUNTIFS('CLIENT ACTIVITY'!I13:I5000,"&gt;=45",'CLIENT ACTIVITY'!I13:I5000,"&lt;=54",'CLIENT ACTIVITY'!J13:J5000,"Male",'CLIENT ACTIVITY'!K13:K5000,"Unknown")</f>
        <v>0</v>
      </c>
      <c r="BA27" s="79"/>
      <c r="BB27" s="271">
        <f>COUNTIFS('CLIENT ACTIVITY'!I13:I5000,"&gt;=45",'CLIENT ACTIVITY'!I13:I5000,"&lt;=54",'CLIENT ACTIVITY'!J13:J5000,"Female",'CLIENT ACTIVITY'!K13:K5000,"Unknown", 'CLIENT ACTIVITY'!O13:O5000,"NO")</f>
        <v>0</v>
      </c>
      <c r="BC27" s="79"/>
      <c r="BD27" s="203"/>
      <c r="BE27" s="79"/>
      <c r="BF27" s="271"/>
      <c r="BG27" s="79"/>
      <c r="BH27" s="280">
        <f t="shared" si="0"/>
        <v>0</v>
      </c>
      <c r="BI27" s="79"/>
      <c r="BJ27" s="276">
        <f t="shared" si="1"/>
        <v>0</v>
      </c>
      <c r="BK27" s="79"/>
      <c r="BL27" s="276"/>
      <c r="BM27" s="79"/>
      <c r="BN27" s="276"/>
      <c r="BO27" s="79"/>
      <c r="BP27" s="54">
        <v>54</v>
      </c>
      <c r="BQ27" s="279">
        <f>COUNTIFS('CLIENT ACTIVITY'!I13:I5000,"&gt;=45",'CLIENT ACTIVITY'!I13:I5000,"&lt;=54",'CLIENT ACTIVITY'!J13:J5000,"Male",'CLIENT ACTIVITY'!M13:M5000,"Not Hispanic or Latino")</f>
        <v>0</v>
      </c>
      <c r="BR27" s="79"/>
      <c r="BS27" s="278">
        <f>COUNTIFS('CLIENT ACTIVITY'!I13:I5000,"&gt;=45",'CLIENT ACTIVITY'!I13:I5000,"&lt;=54",'CLIENT ACTIVITY'!J13:J5000,"Female",'CLIENT ACTIVITY'!M13:M5000,"Not Hispanic or Latino", 'CLIENT ACTIVITY'!O13:O5000,"NO")</f>
        <v>0</v>
      </c>
      <c r="BT27" s="79"/>
      <c r="BU27" s="279"/>
      <c r="BV27" s="79"/>
      <c r="BW27" s="278"/>
      <c r="BX27" s="79"/>
      <c r="BY27" s="279">
        <f>COUNTIFS('CLIENT ACTIVITY'!I13:I5000,"&gt;=45",'CLIENT ACTIVITY'!I13:I5000,"&lt;=54",'CLIENT ACTIVITY'!J13:J5000,"Male",'CLIENT ACTIVITY'!M13:M5000,"Hispanic-Latino ")</f>
        <v>0</v>
      </c>
      <c r="BZ27" s="79"/>
      <c r="CA27" s="278">
        <f>COUNTIFS('CLIENT ACTIVITY'!I13:I5000,"&gt;=45",'CLIENT ACTIVITY'!I13:I5000,"&lt;=54",'CLIENT ACTIVITY'!J13:J5000,"Female",'CLIENT ACTIVITY'!M13:M5000,"Hispanic-Latino ", 'CLIENT ACTIVITY'!O13:O5000,"NO")</f>
        <v>0</v>
      </c>
      <c r="CB27" s="79"/>
      <c r="CC27" s="279"/>
      <c r="CD27" s="79"/>
      <c r="CE27" s="278"/>
      <c r="CF27" s="79"/>
      <c r="CG27" s="279">
        <f>COUNTIFS('CLIENT ACTIVITY'!I13:I5000,"&gt;=45",'CLIENT ACTIVITY'!I13:I5000,"&lt;=54",'CLIENT ACTIVITY'!J13:J5000,"Male",'CLIENT ACTIVITY'!M13:M5000,"Unknown")</f>
        <v>0</v>
      </c>
      <c r="CH27" s="79"/>
      <c r="CI27" s="278">
        <f>COUNTIFS('CLIENT ACTIVITY'!I13:I5000,"&gt;=45",'CLIENT ACTIVITY'!I13:I5000,"&lt;=54",'CLIENT ACTIVITY'!J13:J5000,"Female",'CLIENT ACTIVITY'!M13:M5000,"Unknown", 'CLIENT ACTIVITY'!O13:O5000,"NO")</f>
        <v>0</v>
      </c>
      <c r="CJ27" s="79"/>
      <c r="CK27" s="279"/>
      <c r="CL27" s="79"/>
      <c r="CM27" s="278"/>
      <c r="CN27" s="79"/>
      <c r="CO27" s="276">
        <f t="shared" si="2"/>
        <v>0</v>
      </c>
      <c r="CP27" s="79"/>
      <c r="CQ27" s="276">
        <f t="shared" si="3"/>
        <v>0</v>
      </c>
      <c r="CR27" s="79"/>
      <c r="CS27" s="276"/>
      <c r="CT27" s="79"/>
      <c r="CU27" s="276"/>
      <c r="CV27" s="79"/>
    </row>
    <row r="28" spans="1:100" ht="15.75" customHeight="1" x14ac:dyDescent="0.2">
      <c r="A28" s="351" t="s">
        <v>363</v>
      </c>
      <c r="B28" s="78"/>
      <c r="C28" s="79"/>
      <c r="D28" s="203">
        <f>COUNTIFS('CLIENT ACTIVITY'!I13:I5000,"&gt;=55",'CLIENT ACTIVITY'!I13:I5000,"&lt;=64",'CLIENT ACTIVITY'!J13:J5000,"Male",'CLIENT ACTIVITY'!K13:K5000,"White")</f>
        <v>0</v>
      </c>
      <c r="E28" s="79"/>
      <c r="F28" s="271">
        <f>COUNTIFS('CLIENT ACTIVITY'!I13:I5000,"&gt;=55",'CLIENT ACTIVITY'!I13:I5000,"&lt;=64",'CLIENT ACTIVITY'!J13:J5000,"Female",'CLIENT ACTIVITY'!K13:K5000,"White", 'CLIENT ACTIVITY'!O13:O5000,"NO")</f>
        <v>0</v>
      </c>
      <c r="G28" s="79"/>
      <c r="H28" s="203"/>
      <c r="I28" s="79"/>
      <c r="J28" s="271"/>
      <c r="K28" s="79"/>
      <c r="L28" s="203">
        <f>COUNTIFS('CLIENT ACTIVITY'!I13:I5000,"&gt;=55",'CLIENT ACTIVITY'!I13:I5000,"&lt;=64",'CLIENT ACTIVITY'!J13:J5000,"Male",'CLIENT ACTIVITY'!K13:K5000,"African American /Black")</f>
        <v>0</v>
      </c>
      <c r="M28" s="79"/>
      <c r="N28" s="271">
        <f>COUNTIFS('CLIENT ACTIVITY'!I13:I5000,"&gt;=55",'CLIENT ACTIVITY'!I13:I5000,"&lt;=64",'CLIENT ACTIVITY'!J13:J5000,"Female",'CLIENT ACTIVITY'!K13:K5000,"African American /Black", 'CLIENT ACTIVITY'!O13:O5000,"NO")</f>
        <v>0</v>
      </c>
      <c r="O28" s="79"/>
      <c r="P28" s="203"/>
      <c r="Q28" s="79"/>
      <c r="R28" s="271"/>
      <c r="S28" s="79"/>
      <c r="T28" s="203">
        <f>COUNTIFS('CLIENT ACTIVITY'!I13:I5000,"&gt;=55",'CLIENT ACTIVITY'!I13:I5000,"&lt;=64",'CLIENT ACTIVITY'!J13:J5000,"Male",'CLIENT ACTIVITY'!K13:K5000,"Native Hawaiian / Other Pacific Islander")</f>
        <v>0</v>
      </c>
      <c r="U28" s="79"/>
      <c r="V28" s="271">
        <f>COUNTIFS('CLIENT ACTIVITY'!I13:I5000,"&gt;=55",'CLIENT ACTIVITY'!I13:I5000,"&lt;=64",'CLIENT ACTIVITY'!J13:J5000,"Female",'CLIENT ACTIVITY'!K13:K5000,"Native Hawaiian / Other Pacific Islander", 'CLIENT ACTIVITY'!O13:O5000,"NO")</f>
        <v>0</v>
      </c>
      <c r="W28" s="79"/>
      <c r="X28" s="203"/>
      <c r="Y28" s="79"/>
      <c r="Z28" s="271"/>
      <c r="AA28" s="79"/>
      <c r="AB28" s="203">
        <f>COUNTIFS('CLIENT ACTIVITY'!I13:I5000,"&gt;=55",'CLIENT ACTIVITY'!I13:I5000,"&lt;=64",'CLIENT ACTIVITY'!J13:J5000,"Male",'CLIENT ACTIVITY'!K13:K5000,"Asian ")</f>
        <v>0</v>
      </c>
      <c r="AC28" s="79"/>
      <c r="AD28" s="271">
        <f>COUNTIFS('CLIENT ACTIVITY'!I13:I5000,"&gt;=55",'CLIENT ACTIVITY'!I13:I5000,"&lt;=64",'CLIENT ACTIVITY'!J13:J5000,"Female",'CLIENT ACTIVITY'!K13:K5000,"Asian ", 'CLIENT ACTIVITY'!O13:O5000,"NO")</f>
        <v>0</v>
      </c>
      <c r="AE28" s="79"/>
      <c r="AF28" s="203"/>
      <c r="AG28" s="79"/>
      <c r="AH28" s="271"/>
      <c r="AI28" s="79"/>
      <c r="AJ28" s="203">
        <f>COUNTIFS('CLIENT ACTIVITY'!I13:I5000,"&gt;=55",'CLIENT ACTIVITY'!I13:I5000,"&lt;=64",'CLIENT ACTIVITY'!J13:J5000,"Male",'CLIENT ACTIVITY'!K13:K5000,"American Indian / Alaska Native")</f>
        <v>0</v>
      </c>
      <c r="AK28" s="79"/>
      <c r="AL28" s="271">
        <f>COUNTIFS('CLIENT ACTIVITY'!I13:I5000,"&gt;=55",'CLIENT ACTIVITY'!I13:I5000,"&lt;=64",'CLIENT ACTIVITY'!J13:J5000,"Female",'CLIENT ACTIVITY'!K13:K5000,"American Indian / Alaska Native", 'CLIENT ACTIVITY'!O13:O5000,"NO")</f>
        <v>0</v>
      </c>
      <c r="AM28" s="79"/>
      <c r="AN28" s="203"/>
      <c r="AO28" s="79"/>
      <c r="AP28" s="271"/>
      <c r="AQ28" s="79"/>
      <c r="AR28" s="203">
        <f>COUNTIFS('CLIENT ACTIVITY'!I13:I5000,"&gt;=55",'CLIENT ACTIVITY'!I13:I5000,"&lt;=64",'CLIENT ACTIVITY'!J13:J5000,"Male",'CLIENT ACTIVITY'!K13:K5000,"More than one race reported")</f>
        <v>0</v>
      </c>
      <c r="AS28" s="79"/>
      <c r="AT28" s="271">
        <f>COUNTIFS('CLIENT ACTIVITY'!I13:I5000,"&gt;=55",'CLIENT ACTIVITY'!I13:I5000,"&lt;=64",'CLIENT ACTIVITY'!J13:J5000,"Female",'CLIENT ACTIVITY'!K13:K5000,"More than one race reported", 'CLIENT ACTIVITY'!O13:O5000,"NO")</f>
        <v>0</v>
      </c>
      <c r="AU28" s="79"/>
      <c r="AV28" s="203"/>
      <c r="AW28" s="79"/>
      <c r="AX28" s="271"/>
      <c r="AY28" s="79"/>
      <c r="AZ28" s="203">
        <f>COUNTIFS('CLIENT ACTIVITY'!I13:I5000,"&gt;=55",'CLIENT ACTIVITY'!I13:I5000,"&lt;=64",'CLIENT ACTIVITY'!J13:J5000,"Male",'CLIENT ACTIVITY'!K13:K5000,"Unknown")</f>
        <v>0</v>
      </c>
      <c r="BA28" s="79"/>
      <c r="BB28" s="271">
        <f>COUNTIFS('CLIENT ACTIVITY'!I13:I5000,"&gt;=55",'CLIENT ACTIVITY'!I13:I5000,"&lt;=64",'CLIENT ACTIVITY'!J13:J5000,"Female",'CLIENT ACTIVITY'!K13:K5000,"Unknown", 'CLIENT ACTIVITY'!O13:O5000,"NO")</f>
        <v>0</v>
      </c>
      <c r="BC28" s="79"/>
      <c r="BD28" s="203"/>
      <c r="BE28" s="79"/>
      <c r="BF28" s="271"/>
      <c r="BG28" s="79"/>
      <c r="BH28" s="280">
        <f t="shared" si="0"/>
        <v>0</v>
      </c>
      <c r="BI28" s="79"/>
      <c r="BJ28" s="276">
        <f t="shared" si="1"/>
        <v>0</v>
      </c>
      <c r="BK28" s="79"/>
      <c r="BL28" s="276"/>
      <c r="BM28" s="79"/>
      <c r="BN28" s="276"/>
      <c r="BO28" s="79"/>
      <c r="BP28" s="54">
        <v>64</v>
      </c>
      <c r="BQ28" s="279">
        <f>COUNTIFS('CLIENT ACTIVITY'!I13:I5000,"&gt;=55",'CLIENT ACTIVITY'!I13:I5000,"&lt;=64",'CLIENT ACTIVITY'!J13:J5000,"Male",'CLIENT ACTIVITY'!M13:M5000,"Not Hispanic or Latino")</f>
        <v>0</v>
      </c>
      <c r="BR28" s="79"/>
      <c r="BS28" s="278">
        <f>COUNTIFS('CLIENT ACTIVITY'!I13:I5000,"&gt;=55",'CLIENT ACTIVITY'!I13:I5000,"&lt;=64",'CLIENT ACTIVITY'!J13:J5000,"Female",'CLIENT ACTIVITY'!M13:M5000,"Not Hispanic or Latino", 'CLIENT ACTIVITY'!O13:O5000,"NO")</f>
        <v>0</v>
      </c>
      <c r="BT28" s="79"/>
      <c r="BU28" s="279"/>
      <c r="BV28" s="79"/>
      <c r="BW28" s="278"/>
      <c r="BX28" s="79"/>
      <c r="BY28" s="279">
        <f>COUNTIFS('CLIENT ACTIVITY'!I13:I5000,"&gt;=55",'CLIENT ACTIVITY'!I13:I5000,"&lt;=64",'CLIENT ACTIVITY'!J13:J5000,"Male",'CLIENT ACTIVITY'!M13:M5000,"Hispanic-Latino ")</f>
        <v>0</v>
      </c>
      <c r="BZ28" s="79"/>
      <c r="CA28" s="278">
        <f>COUNTIFS('CLIENT ACTIVITY'!I13:I5000,"&gt;=55",'CLIENT ACTIVITY'!I13:I5000,"&lt;=64",'CLIENT ACTIVITY'!J13:J5000,"Female",'CLIENT ACTIVITY'!M13:M5000,"Hispanic-Latino ", 'CLIENT ACTIVITY'!O13:O5000,"NO")</f>
        <v>0</v>
      </c>
      <c r="CB28" s="79"/>
      <c r="CC28" s="279"/>
      <c r="CD28" s="79"/>
      <c r="CE28" s="278"/>
      <c r="CF28" s="79"/>
      <c r="CG28" s="279">
        <f>COUNTIFS('CLIENT ACTIVITY'!I13:I5000,"&gt;=55",'CLIENT ACTIVITY'!I13:I5000,"&lt;=64",'CLIENT ACTIVITY'!J13:J5000,"Male",'CLIENT ACTIVITY'!M13:M5000,"Unknown")</f>
        <v>0</v>
      </c>
      <c r="CH28" s="79"/>
      <c r="CI28" s="278">
        <f>COUNTIFS('CLIENT ACTIVITY'!I13:I5000,"&gt;=55",'CLIENT ACTIVITY'!I13:I5000,"&lt;=64",'CLIENT ACTIVITY'!J13:J5000,"Female",'CLIENT ACTIVITY'!M13:M5000,"Unknown", 'CLIENT ACTIVITY'!O13:O5000,"NO")</f>
        <v>0</v>
      </c>
      <c r="CJ28" s="79"/>
      <c r="CK28" s="279"/>
      <c r="CL28" s="79"/>
      <c r="CM28" s="278"/>
      <c r="CN28" s="79"/>
      <c r="CO28" s="276">
        <f t="shared" si="2"/>
        <v>0</v>
      </c>
      <c r="CP28" s="79"/>
      <c r="CQ28" s="276">
        <f t="shared" si="3"/>
        <v>0</v>
      </c>
      <c r="CR28" s="79"/>
      <c r="CS28" s="276"/>
      <c r="CT28" s="79"/>
      <c r="CU28" s="276"/>
      <c r="CV28" s="79"/>
    </row>
    <row r="29" spans="1:100" ht="15.75" customHeight="1" x14ac:dyDescent="0.2">
      <c r="A29" s="351" t="s">
        <v>364</v>
      </c>
      <c r="B29" s="78"/>
      <c r="C29" s="79"/>
      <c r="D29" s="203">
        <f>COUNTIFS('CLIENT ACTIVITY'!I13:I5000,"&gt;=65",'CLIENT ACTIVITY'!I13:I5000,"&lt;=74",'CLIENT ACTIVITY'!J13:J5000,"Male",'CLIENT ACTIVITY'!K13:K5000,"White")</f>
        <v>0</v>
      </c>
      <c r="E29" s="79"/>
      <c r="F29" s="271">
        <f>COUNTIFS('CLIENT ACTIVITY'!I13:I5000,"&gt;=65",'CLIENT ACTIVITY'!I13:I5000,"&lt;=74",'CLIENT ACTIVITY'!J13:J5000,"Female",'CLIENT ACTIVITY'!K13:K5000,"White",'CLIENT ACTIVITY'!O13:O5000,"NO")</f>
        <v>0</v>
      </c>
      <c r="G29" s="79"/>
      <c r="H29" s="203"/>
      <c r="I29" s="79"/>
      <c r="J29" s="271"/>
      <c r="K29" s="79"/>
      <c r="L29" s="203">
        <f>COUNTIFS('CLIENT ACTIVITY'!I13:I5000,"&gt;=65",'CLIENT ACTIVITY'!I13:I5000,"&lt;=74",'CLIENT ACTIVITY'!J13:J5000,"Male",'CLIENT ACTIVITY'!K13:K5000,"African American /Black")</f>
        <v>0</v>
      </c>
      <c r="M29" s="79"/>
      <c r="N29" s="271">
        <f>COUNTIFS('CLIENT ACTIVITY'!I13:I5000,"&gt;=65",'CLIENT ACTIVITY'!I13:I5000,"&lt;=74",'CLIENT ACTIVITY'!J13:J5000,"Female",'CLIENT ACTIVITY'!K13:K5000,"African American /Black",'CLIENT ACTIVITY'!O13:O5000,"NO")</f>
        <v>0</v>
      </c>
      <c r="O29" s="79"/>
      <c r="P29" s="203"/>
      <c r="Q29" s="79"/>
      <c r="R29" s="271"/>
      <c r="S29" s="79"/>
      <c r="T29" s="203">
        <f>COUNTIFS('CLIENT ACTIVITY'!I13:I5000,"&gt;=65",'CLIENT ACTIVITY'!I13:I5000,"&lt;=74",'CLIENT ACTIVITY'!J13:J5000,"Male",'CLIENT ACTIVITY'!K13:K5000,"Native Hawaiian / Other Pacific Islander")</f>
        <v>0</v>
      </c>
      <c r="U29" s="79"/>
      <c r="V29" s="271">
        <f>COUNTIFS('CLIENT ACTIVITY'!I13:I5000,"&gt;=65",'CLIENT ACTIVITY'!I13:I5000,"&lt;=74",'CLIENT ACTIVITY'!J13:J5000,"Female",'CLIENT ACTIVITY'!K13:K5000,"Native Hawaiian / Other Pacific Islander",'CLIENT ACTIVITY'!O13:O5000,"NO")</f>
        <v>0</v>
      </c>
      <c r="W29" s="79"/>
      <c r="X29" s="203"/>
      <c r="Y29" s="79"/>
      <c r="Z29" s="271"/>
      <c r="AA29" s="79"/>
      <c r="AB29" s="203">
        <f>COUNTIFS('CLIENT ACTIVITY'!I13:I5000,"&gt;=65",'CLIENT ACTIVITY'!I13:I5000,"&lt;=74",'CLIENT ACTIVITY'!J13:J5000,"Male",'CLIENT ACTIVITY'!K13:K5000,"Asian ")</f>
        <v>0</v>
      </c>
      <c r="AC29" s="79"/>
      <c r="AD29" s="271">
        <f>COUNTIFS('CLIENT ACTIVITY'!I13:I5000,"&gt;=65",'CLIENT ACTIVITY'!I13:I5000,"&lt;=74",'CLIENT ACTIVITY'!J13:J5000,"Female",'CLIENT ACTIVITY'!K13:K5000,"Asian ",'CLIENT ACTIVITY'!O13:O5000,"NO")</f>
        <v>0</v>
      </c>
      <c r="AE29" s="79"/>
      <c r="AF29" s="203"/>
      <c r="AG29" s="79"/>
      <c r="AH29" s="271"/>
      <c r="AI29" s="79"/>
      <c r="AJ29" s="203">
        <f>COUNTIFS('CLIENT ACTIVITY'!I13:I5000,"&gt;=65",'CLIENT ACTIVITY'!I13:I5000,"&lt;=74",'CLIENT ACTIVITY'!J13:J5000,"Male",'CLIENT ACTIVITY'!K13:K5000,"American Indian / Alaska Native")</f>
        <v>0</v>
      </c>
      <c r="AK29" s="79"/>
      <c r="AL29" s="271">
        <f>COUNTIFS('CLIENT ACTIVITY'!I13:I5000,"&gt;=65",'CLIENT ACTIVITY'!I13:I5000,"&lt;=74",'CLIENT ACTIVITY'!J13:J5000,"Female",'CLIENT ACTIVITY'!K13:K5000,"American Indian / Alaska Native",'CLIENT ACTIVITY'!O13:O5000,"NO")</f>
        <v>0</v>
      </c>
      <c r="AM29" s="79"/>
      <c r="AN29" s="203"/>
      <c r="AO29" s="79"/>
      <c r="AP29" s="271"/>
      <c r="AQ29" s="79"/>
      <c r="AR29" s="203">
        <f>COUNTIFS('CLIENT ACTIVITY'!I13:I5000,"&gt;=65",'CLIENT ACTIVITY'!I13:I5000,"&lt;=74",'CLIENT ACTIVITY'!J13:J5000,"Male",'CLIENT ACTIVITY'!K13:K5000,"More than one race reported")</f>
        <v>0</v>
      </c>
      <c r="AS29" s="79"/>
      <c r="AT29" s="271">
        <f>COUNTIFS('CLIENT ACTIVITY'!I13:I5000,"&gt;=65",'CLIENT ACTIVITY'!I13:I5000,"&lt;=74",'CLIENT ACTIVITY'!J13:J5000,"Female",'CLIENT ACTIVITY'!K13:K5000,"More than one race reported",'CLIENT ACTIVITY'!O13:O5000,"NO")</f>
        <v>0</v>
      </c>
      <c r="AU29" s="79"/>
      <c r="AV29" s="203"/>
      <c r="AW29" s="79"/>
      <c r="AX29" s="271"/>
      <c r="AY29" s="79"/>
      <c r="AZ29" s="203">
        <f>COUNTIFS('CLIENT ACTIVITY'!I13:I5000,"&gt;=65",'CLIENT ACTIVITY'!I13:I5000,"&lt;=74",'CLIENT ACTIVITY'!J13:J5000,"Male",'CLIENT ACTIVITY'!K13:K5000,"Unknown")</f>
        <v>0</v>
      </c>
      <c r="BA29" s="79"/>
      <c r="BB29" s="271">
        <f>COUNTIFS('CLIENT ACTIVITY'!I13:I5000,"&gt;=65",'CLIENT ACTIVITY'!I13:I5000,"&lt;=74",'CLIENT ACTIVITY'!J13:J5000,"Female",'CLIENT ACTIVITY'!K13:K5000,"Unknown",'CLIENT ACTIVITY'!O13:O5000,"NO")</f>
        <v>0</v>
      </c>
      <c r="BC29" s="79"/>
      <c r="BD29" s="203"/>
      <c r="BE29" s="79"/>
      <c r="BF29" s="271"/>
      <c r="BG29" s="79"/>
      <c r="BH29" s="280">
        <f t="shared" si="0"/>
        <v>0</v>
      </c>
      <c r="BI29" s="79"/>
      <c r="BJ29" s="276">
        <f t="shared" si="1"/>
        <v>0</v>
      </c>
      <c r="BK29" s="79"/>
      <c r="BL29" s="276"/>
      <c r="BM29" s="79"/>
      <c r="BN29" s="276"/>
      <c r="BO29" s="79"/>
      <c r="BP29" s="54">
        <v>74</v>
      </c>
      <c r="BQ29" s="279">
        <f>COUNTIFS('CLIENT ACTIVITY'!I13:I5000,"&gt;=65",'CLIENT ACTIVITY'!I13:I5000,"&lt;=74",'CLIENT ACTIVITY'!J13:J5000,"Male",'CLIENT ACTIVITY'!M13:M5000,"Not Hispanic or Latino")</f>
        <v>0</v>
      </c>
      <c r="BR29" s="79"/>
      <c r="BS29" s="278">
        <f>COUNTIFS('CLIENT ACTIVITY'!I13:I5000,"&gt;=65",'CLIENT ACTIVITY'!I13:I5000,"&lt;=74",'CLIENT ACTIVITY'!J13:J5000,"Female",'CLIENT ACTIVITY'!M13:M5000,"Not Hispanic or Latino", 'CLIENT ACTIVITY'!O13:O5000,"NO")</f>
        <v>0</v>
      </c>
      <c r="BT29" s="79"/>
      <c r="BU29" s="279"/>
      <c r="BV29" s="79"/>
      <c r="BW29" s="278"/>
      <c r="BX29" s="79"/>
      <c r="BY29" s="279">
        <f>COUNTIFS('CLIENT ACTIVITY'!I13:I5000,"&gt;=65",'CLIENT ACTIVITY'!I13:I5000,"&lt;=74",'CLIENT ACTIVITY'!J13:J5000,"Male",'CLIENT ACTIVITY'!M13:M5000,"Hispanic-Latino ")</f>
        <v>0</v>
      </c>
      <c r="BZ29" s="79"/>
      <c r="CA29" s="278">
        <f>COUNTIFS('CLIENT ACTIVITY'!I13:I5000,"&gt;=65",'CLIENT ACTIVITY'!I13:I5000,"&lt;=74",'CLIENT ACTIVITY'!J13:J5000,"Female",'CLIENT ACTIVITY'!M13:M5000,"Hispanic-Latino ", 'CLIENT ACTIVITY'!O13:O5000,"NO")</f>
        <v>0</v>
      </c>
      <c r="CB29" s="79"/>
      <c r="CC29" s="279"/>
      <c r="CD29" s="79"/>
      <c r="CE29" s="278"/>
      <c r="CF29" s="79"/>
      <c r="CG29" s="279">
        <f>COUNTIFS('CLIENT ACTIVITY'!I13:I5000,"&gt;=65",'CLIENT ACTIVITY'!I13:I5000,"&lt;=74",'CLIENT ACTIVITY'!J13:J5000,"Male",'CLIENT ACTIVITY'!M13:M5000,"Unknown")</f>
        <v>0</v>
      </c>
      <c r="CH29" s="79"/>
      <c r="CI29" s="278">
        <f>COUNTIFS('CLIENT ACTIVITY'!I13:I5000,"&gt;=65",'CLIENT ACTIVITY'!I13:I5000,"&lt;=74",'CLIENT ACTIVITY'!J13:J5000,"Female",'CLIENT ACTIVITY'!M13:M5000,"Unknown", 'CLIENT ACTIVITY'!O13:O5000,"NO")</f>
        <v>0</v>
      </c>
      <c r="CJ29" s="79"/>
      <c r="CK29" s="279"/>
      <c r="CL29" s="79"/>
      <c r="CM29" s="278"/>
      <c r="CN29" s="79"/>
      <c r="CO29" s="276">
        <f t="shared" si="2"/>
        <v>0</v>
      </c>
      <c r="CP29" s="79"/>
      <c r="CQ29" s="276">
        <f t="shared" si="3"/>
        <v>0</v>
      </c>
      <c r="CR29" s="79"/>
      <c r="CS29" s="276"/>
      <c r="CT29" s="79"/>
      <c r="CU29" s="276"/>
      <c r="CV29" s="79"/>
    </row>
    <row r="30" spans="1:100" ht="15.75" customHeight="1" x14ac:dyDescent="0.2">
      <c r="A30" s="351" t="s">
        <v>365</v>
      </c>
      <c r="B30" s="78"/>
      <c r="C30" s="79"/>
      <c r="D30" s="203">
        <f>COUNTIFS('CLIENT ACTIVITY'!I13:I5000,"&gt;=75",'CLIENT ACTIVITY'!I13:I5000,"&lt;=150",'CLIENT ACTIVITY'!J13:J5000,"Male",'CLIENT ACTIVITY'!K13:K5000,"White")</f>
        <v>0</v>
      </c>
      <c r="E30" s="79"/>
      <c r="F30" s="271">
        <f>COUNTIFS('CLIENT ACTIVITY'!I13:I5000,"&gt;=75",'CLIENT ACTIVITY'!I13:I5000,"&lt;=150",'CLIENT ACTIVITY'!J13:J5000,"Female",'CLIENT ACTIVITY'!K13:K5000,"White", 'CLIENT ACTIVITY'!O13:O5000,"NO")</f>
        <v>0</v>
      </c>
      <c r="G30" s="79"/>
      <c r="H30" s="203"/>
      <c r="I30" s="79"/>
      <c r="J30" s="271"/>
      <c r="K30" s="79"/>
      <c r="L30" s="203">
        <f>COUNTIFS('CLIENT ACTIVITY'!I13:I5000,"&gt;=75",'CLIENT ACTIVITY'!I13:I5000,"&lt;=150",'CLIENT ACTIVITY'!J13:J5000,"Male",'CLIENT ACTIVITY'!K13:K5000,"African American /Black")</f>
        <v>0</v>
      </c>
      <c r="M30" s="79"/>
      <c r="N30" s="271">
        <f>COUNTIFS('CLIENT ACTIVITY'!I13:I5000,"&gt;=75",'CLIENT ACTIVITY'!I13:I5000,"&lt;=150",'CLIENT ACTIVITY'!J13:J5000,"Female",'CLIENT ACTIVITY'!K13:K5000,"African American /Black", 'CLIENT ACTIVITY'!O13:O5000,"NO")</f>
        <v>0</v>
      </c>
      <c r="O30" s="79"/>
      <c r="P30" s="203"/>
      <c r="Q30" s="79"/>
      <c r="R30" s="271"/>
      <c r="S30" s="79"/>
      <c r="T30" s="203">
        <f>COUNTIFS('CLIENT ACTIVITY'!I13:I5000,"&gt;=75",'CLIENT ACTIVITY'!I13:I5000,"&lt;=150",'CLIENT ACTIVITY'!J13:J5000,"Male",'CLIENT ACTIVITY'!K13:K5000,"Native Hawaiian / Other Pacific Islander")</f>
        <v>0</v>
      </c>
      <c r="U30" s="79"/>
      <c r="V30" s="271">
        <f>COUNTIFS('CLIENT ACTIVITY'!I13:I5000,"&gt;=75",'CLIENT ACTIVITY'!I13:I5000,"&lt;=150",'CLIENT ACTIVITY'!J13:J5000,"Female",'CLIENT ACTIVITY'!K13:K5000,"Native Hawaiian / Other Pacific Islander", 'CLIENT ACTIVITY'!O13:O5000,"NO")</f>
        <v>0</v>
      </c>
      <c r="W30" s="79"/>
      <c r="X30" s="203"/>
      <c r="Y30" s="79"/>
      <c r="Z30" s="271"/>
      <c r="AA30" s="79"/>
      <c r="AB30" s="203">
        <f>COUNTIFS('CLIENT ACTIVITY'!I13:I5000,"&gt;=75",'CLIENT ACTIVITY'!I13:I5000,"&lt;=150",'CLIENT ACTIVITY'!J13:J5000,"Male",'CLIENT ACTIVITY'!K13:K5000,"Asian ")</f>
        <v>0</v>
      </c>
      <c r="AC30" s="79"/>
      <c r="AD30" s="271">
        <f>COUNTIFS('CLIENT ACTIVITY'!I13:I5000,"&gt;=75",'CLIENT ACTIVITY'!I13:I5000,"&lt;=150",'CLIENT ACTIVITY'!J13:J5000,"Female",'CLIENT ACTIVITY'!K13:K5000,"Asian ", 'CLIENT ACTIVITY'!O13:O5000,"NO")</f>
        <v>0</v>
      </c>
      <c r="AE30" s="79"/>
      <c r="AF30" s="203"/>
      <c r="AG30" s="79"/>
      <c r="AH30" s="271"/>
      <c r="AI30" s="79"/>
      <c r="AJ30" s="203">
        <f>COUNTIFS('CLIENT ACTIVITY'!I13:I5000,"&gt;=75",'CLIENT ACTIVITY'!I13:I5000,"&lt;=150",'CLIENT ACTIVITY'!J13:J5000,"Male",'CLIENT ACTIVITY'!K13:K5000,"American Indian / Alaska Native")</f>
        <v>0</v>
      </c>
      <c r="AK30" s="79"/>
      <c r="AL30" s="271">
        <f>COUNTIFS('CLIENT ACTIVITY'!I13:I5000,"&gt;=75",'CLIENT ACTIVITY'!I13:I5000,"&lt;=150",'CLIENT ACTIVITY'!J13:J5000,"Female",'CLIENT ACTIVITY'!K13:K5000,"American Indian / Alaska Native", 'CLIENT ACTIVITY'!O13:O5000,"NO")</f>
        <v>0</v>
      </c>
      <c r="AM30" s="79"/>
      <c r="AN30" s="203"/>
      <c r="AO30" s="79"/>
      <c r="AP30" s="271"/>
      <c r="AQ30" s="79"/>
      <c r="AR30" s="203">
        <f>COUNTIFS('CLIENT ACTIVITY'!I13:I5000,"&gt;=75",'CLIENT ACTIVITY'!I13:I5000,"&lt;=150",'CLIENT ACTIVITY'!J13:J5000,"Male",'CLIENT ACTIVITY'!K13:K5000,"More than one race reported")</f>
        <v>0</v>
      </c>
      <c r="AS30" s="79"/>
      <c r="AT30" s="271">
        <f>COUNTIFS('CLIENT ACTIVITY'!I13:I5000,"&gt;=75",'CLIENT ACTIVITY'!I13:I5000,"&lt;=150",'CLIENT ACTIVITY'!J13:J5000,"Female",'CLIENT ACTIVITY'!K13:K5000,"More than one race reported", 'CLIENT ACTIVITY'!O13:O5000,"NO")</f>
        <v>0</v>
      </c>
      <c r="AU30" s="79"/>
      <c r="AV30" s="203"/>
      <c r="AW30" s="79"/>
      <c r="AX30" s="271"/>
      <c r="AY30" s="79"/>
      <c r="AZ30" s="203">
        <f>COUNTIFS('CLIENT ACTIVITY'!I13:I5000,"&gt;=75",'CLIENT ACTIVITY'!I13:I5000,"&lt;=150",'CLIENT ACTIVITY'!J13:J5000,"Male",'CLIENT ACTIVITY'!K13:K5000,"Unknown")</f>
        <v>0</v>
      </c>
      <c r="BA30" s="79"/>
      <c r="BB30" s="271">
        <f>COUNTIFS('CLIENT ACTIVITY'!I13:I5000,"&gt;=75",'CLIENT ACTIVITY'!I13:I5000,"&lt;=150",'CLIENT ACTIVITY'!J13:J5000,"Female",'CLIENT ACTIVITY'!K13:K5000,"Unknown", 'CLIENT ACTIVITY'!O13:O5000,"NO")</f>
        <v>0</v>
      </c>
      <c r="BC30" s="79"/>
      <c r="BD30" s="203"/>
      <c r="BE30" s="79"/>
      <c r="BF30" s="271"/>
      <c r="BG30" s="79"/>
      <c r="BH30" s="280">
        <f t="shared" si="0"/>
        <v>0</v>
      </c>
      <c r="BI30" s="79"/>
      <c r="BJ30" s="276">
        <f t="shared" si="1"/>
        <v>0</v>
      </c>
      <c r="BK30" s="79"/>
      <c r="BL30" s="276"/>
      <c r="BM30" s="79"/>
      <c r="BN30" s="276"/>
      <c r="BO30" s="79"/>
      <c r="BP30" s="54">
        <v>99</v>
      </c>
      <c r="BQ30" s="279">
        <f>COUNTIFS('CLIENT ACTIVITY'!I13:I5000,"&gt;=75",'CLIENT ACTIVITY'!I13:I5000,"&lt;=150",'CLIENT ACTIVITY'!J13:J5000,"Male",'CLIENT ACTIVITY'!M13:M5000,"Not Hispanic or Latino")</f>
        <v>0</v>
      </c>
      <c r="BR30" s="79"/>
      <c r="BS30" s="278">
        <f>COUNTIFS('CLIENT ACTIVITY'!I13:I5000,"&gt;=75",'CLIENT ACTIVITY'!I13:I5000,"&lt;=150",'CLIENT ACTIVITY'!J13:J5000,"Female",'CLIENT ACTIVITY'!M13:M5000,"Not Hispanic or Latino", 'CLIENT ACTIVITY'!O13:O5000,"NO")</f>
        <v>0</v>
      </c>
      <c r="BT30" s="79"/>
      <c r="BU30" s="279"/>
      <c r="BV30" s="79"/>
      <c r="BW30" s="278"/>
      <c r="BX30" s="79"/>
      <c r="BY30" s="279">
        <f>COUNTIFS('CLIENT ACTIVITY'!I13:I5000,"&gt;=75",'CLIENT ACTIVITY'!I13:I5000,"&lt;=150",'CLIENT ACTIVITY'!J13:J5000,"Male",'CLIENT ACTIVITY'!M13:M5000,"Hispanic-Latino ")</f>
        <v>0</v>
      </c>
      <c r="BZ30" s="79"/>
      <c r="CA30" s="278">
        <f>COUNTIFS('CLIENT ACTIVITY'!I13:I5000,"&gt;=75",'CLIENT ACTIVITY'!I13:I5000,"&lt;=150",'CLIENT ACTIVITY'!J13:J5000,"Female",'CLIENT ACTIVITY'!M13:M5000,"Hispanic-Latino ", 'CLIENT ACTIVITY'!O13:O5000,"NO")</f>
        <v>0</v>
      </c>
      <c r="CB30" s="79"/>
      <c r="CC30" s="279"/>
      <c r="CD30" s="79"/>
      <c r="CE30" s="278"/>
      <c r="CF30" s="79"/>
      <c r="CG30" s="279">
        <f>COUNTIFS('CLIENT ACTIVITY'!I13:I5000,"&gt;=75",'CLIENT ACTIVITY'!I13:I5000,"&lt;=150",'CLIENT ACTIVITY'!J13:J5000,"Male",'CLIENT ACTIVITY'!M13:M5000,"Unknown")</f>
        <v>0</v>
      </c>
      <c r="CH30" s="79"/>
      <c r="CI30" s="278">
        <f>COUNTIFS('CLIENT ACTIVITY'!I13:I5000,"&gt;=75",'CLIENT ACTIVITY'!I13:I5000,"&lt;=150",'CLIENT ACTIVITY'!J13:J5000,"Female",'CLIENT ACTIVITY'!M13:M5000,"Unknown", 'CLIENT ACTIVITY'!O13:O5000,"NO")</f>
        <v>0</v>
      </c>
      <c r="CJ30" s="79"/>
      <c r="CK30" s="279"/>
      <c r="CL30" s="79"/>
      <c r="CM30" s="278"/>
      <c r="CN30" s="79"/>
      <c r="CO30" s="276">
        <f t="shared" si="2"/>
        <v>0</v>
      </c>
      <c r="CP30" s="79"/>
      <c r="CQ30" s="276">
        <f t="shared" si="3"/>
        <v>0</v>
      </c>
      <c r="CR30" s="79"/>
      <c r="CS30" s="276"/>
      <c r="CT30" s="79"/>
      <c r="CU30" s="276"/>
      <c r="CV30" s="79"/>
    </row>
    <row r="31" spans="1:100" ht="18.75" customHeight="1" x14ac:dyDescent="0.2">
      <c r="A31" s="281" t="s">
        <v>366</v>
      </c>
      <c r="B31" s="78"/>
      <c r="C31" s="79"/>
      <c r="D31" s="280">
        <f>SUM(D21:D30)</f>
        <v>0</v>
      </c>
      <c r="E31" s="79"/>
      <c r="F31" s="280">
        <f>SUM(F21:F30)</f>
        <v>0</v>
      </c>
      <c r="G31" s="79"/>
      <c r="H31" s="280"/>
      <c r="I31" s="79"/>
      <c r="J31" s="280"/>
      <c r="K31" s="79"/>
      <c r="L31" s="280">
        <f>SUM(L21:L30)</f>
        <v>0</v>
      </c>
      <c r="M31" s="79"/>
      <c r="N31" s="280">
        <f>SUM(N21:N30)</f>
        <v>0</v>
      </c>
      <c r="O31" s="79"/>
      <c r="P31" s="280"/>
      <c r="Q31" s="79"/>
      <c r="R31" s="280"/>
      <c r="S31" s="79"/>
      <c r="T31" s="280">
        <f>SUM(T21:T30)</f>
        <v>0</v>
      </c>
      <c r="U31" s="79"/>
      <c r="V31" s="280">
        <f>SUM(V21:V30)</f>
        <v>0</v>
      </c>
      <c r="W31" s="79"/>
      <c r="X31" s="280"/>
      <c r="Y31" s="79"/>
      <c r="Z31" s="280"/>
      <c r="AA31" s="79"/>
      <c r="AB31" s="280">
        <f>SUM(AB21:AB30)</f>
        <v>0</v>
      </c>
      <c r="AC31" s="79"/>
      <c r="AD31" s="280">
        <f>SUM(AD21:AD30)</f>
        <v>0</v>
      </c>
      <c r="AE31" s="79"/>
      <c r="AF31" s="280"/>
      <c r="AG31" s="79"/>
      <c r="AH31" s="280"/>
      <c r="AI31" s="79"/>
      <c r="AJ31" s="280">
        <f>SUM(AJ21:AJ30)</f>
        <v>0</v>
      </c>
      <c r="AK31" s="79"/>
      <c r="AL31" s="280">
        <f>SUM(AL21:AL30)</f>
        <v>0</v>
      </c>
      <c r="AM31" s="79"/>
      <c r="AN31" s="280"/>
      <c r="AO31" s="79"/>
      <c r="AP31" s="280"/>
      <c r="AQ31" s="79"/>
      <c r="AR31" s="280">
        <f>SUM(AR21:AR30)</f>
        <v>0</v>
      </c>
      <c r="AS31" s="79"/>
      <c r="AT31" s="280">
        <f>SUM(AT21:AT30)</f>
        <v>0</v>
      </c>
      <c r="AU31" s="79"/>
      <c r="AV31" s="280"/>
      <c r="AW31" s="79"/>
      <c r="AX31" s="280"/>
      <c r="AY31" s="79"/>
      <c r="AZ31" s="280">
        <f>SUM(AZ21:AZ30)</f>
        <v>0</v>
      </c>
      <c r="BA31" s="79"/>
      <c r="BB31" s="280">
        <f>SUM(BB21:BB30)</f>
        <v>0</v>
      </c>
      <c r="BC31" s="79"/>
      <c r="BD31" s="280"/>
      <c r="BE31" s="79"/>
      <c r="BF31" s="280"/>
      <c r="BG31" s="79"/>
      <c r="BH31" s="280">
        <f>SUM(BH21:BH30)</f>
        <v>0</v>
      </c>
      <c r="BI31" s="79"/>
      <c r="BJ31" s="280">
        <f>SUM(BJ21:BJ30)</f>
        <v>0</v>
      </c>
      <c r="BK31" s="79"/>
      <c r="BL31" s="280"/>
      <c r="BM31" s="79"/>
      <c r="BN31" s="280"/>
      <c r="BO31" s="79"/>
      <c r="BP31" s="54"/>
      <c r="BQ31" s="280">
        <f>SUM(BQ21:BQ30)</f>
        <v>0</v>
      </c>
      <c r="BR31" s="79"/>
      <c r="BS31" s="280">
        <f>SUM(BS21:BS30)</f>
        <v>0</v>
      </c>
      <c r="BT31" s="79"/>
      <c r="BU31" s="280"/>
      <c r="BV31" s="79"/>
      <c r="BW31" s="280"/>
      <c r="BX31" s="79"/>
      <c r="BY31" s="280">
        <f>SUM(BY21:BY30)</f>
        <v>0</v>
      </c>
      <c r="BZ31" s="79"/>
      <c r="CA31" s="280">
        <f>SUM(CA21:CA30)</f>
        <v>0</v>
      </c>
      <c r="CB31" s="79"/>
      <c r="CC31" s="280"/>
      <c r="CD31" s="79"/>
      <c r="CE31" s="280"/>
      <c r="CF31" s="79"/>
      <c r="CG31" s="280">
        <f>SUM(CG21:CG30)</f>
        <v>0</v>
      </c>
      <c r="CH31" s="79"/>
      <c r="CI31" s="280">
        <f>SUM(CI21:CI30)</f>
        <v>0</v>
      </c>
      <c r="CJ31" s="79"/>
      <c r="CK31" s="280"/>
      <c r="CL31" s="79"/>
      <c r="CM31" s="280"/>
      <c r="CN31" s="79"/>
      <c r="CO31" s="276">
        <f t="shared" si="2"/>
        <v>0</v>
      </c>
      <c r="CP31" s="79"/>
      <c r="CQ31" s="283">
        <f>SUM(CQ21:CQ30)</f>
        <v>0</v>
      </c>
      <c r="CR31" s="79"/>
      <c r="CS31" s="283"/>
      <c r="CT31" s="79"/>
      <c r="CU31" s="283"/>
      <c r="CV31" s="79"/>
    </row>
    <row r="32" spans="1:100" ht="18.75" customHeight="1" x14ac:dyDescent="0.2">
      <c r="A32" s="286" t="s">
        <v>367</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101"/>
      <c r="BH32" s="282">
        <f>BH31+BJ31</f>
        <v>0</v>
      </c>
      <c r="BI32" s="78"/>
      <c r="BJ32" s="78"/>
      <c r="BK32" s="78"/>
      <c r="BL32" s="78"/>
      <c r="BM32" s="78"/>
      <c r="BN32" s="78"/>
      <c r="BO32" s="78"/>
      <c r="BP32" s="55"/>
      <c r="BQ32" s="285" t="s">
        <v>367</v>
      </c>
      <c r="BR32" s="78"/>
      <c r="BS32" s="78"/>
      <c r="BT32" s="78"/>
      <c r="BU32" s="78"/>
      <c r="BV32" s="78"/>
      <c r="BW32" s="78"/>
      <c r="BX32" s="78"/>
      <c r="BY32" s="78"/>
      <c r="BZ32" s="78"/>
      <c r="CA32" s="78"/>
      <c r="CB32" s="78"/>
      <c r="CC32" s="78"/>
      <c r="CD32" s="78"/>
      <c r="CE32" s="78"/>
      <c r="CF32" s="78"/>
      <c r="CG32" s="78"/>
      <c r="CH32" s="78"/>
      <c r="CI32" s="78"/>
      <c r="CJ32" s="78"/>
      <c r="CK32" s="78"/>
      <c r="CL32" s="78"/>
      <c r="CM32" s="78"/>
      <c r="CN32" s="101"/>
      <c r="CO32" s="284">
        <f>CO31+CQ31</f>
        <v>0</v>
      </c>
      <c r="CP32" s="78"/>
      <c r="CQ32" s="78"/>
      <c r="CR32" s="78"/>
      <c r="CS32" s="78"/>
      <c r="CT32" s="78"/>
      <c r="CU32" s="78"/>
      <c r="CV32" s="78"/>
    </row>
    <row r="33" spans="1:100" ht="18.75" customHeight="1" x14ac:dyDescent="0.2">
      <c r="A33" s="287" t="s">
        <v>368</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138"/>
    </row>
    <row r="34" spans="1:100" ht="30" customHeight="1" x14ac:dyDescent="0.25">
      <c r="A34" s="266" t="s">
        <v>369</v>
      </c>
      <c r="B34" s="103"/>
      <c r="C34" s="131"/>
      <c r="D34" s="181" t="s">
        <v>344</v>
      </c>
      <c r="E34" s="78"/>
      <c r="F34" s="78"/>
      <c r="G34" s="78"/>
      <c r="H34" s="78"/>
      <c r="I34" s="78"/>
      <c r="J34" s="78"/>
      <c r="K34" s="79"/>
      <c r="L34" s="181" t="s">
        <v>345</v>
      </c>
      <c r="M34" s="78"/>
      <c r="N34" s="78"/>
      <c r="O34" s="78"/>
      <c r="P34" s="78"/>
      <c r="Q34" s="78"/>
      <c r="R34" s="78"/>
      <c r="S34" s="79"/>
      <c r="T34" s="181" t="s">
        <v>346</v>
      </c>
      <c r="U34" s="78"/>
      <c r="V34" s="78"/>
      <c r="W34" s="78"/>
      <c r="X34" s="78"/>
      <c r="Y34" s="78"/>
      <c r="Z34" s="78"/>
      <c r="AA34" s="79"/>
      <c r="AB34" s="181" t="s">
        <v>347</v>
      </c>
      <c r="AC34" s="78"/>
      <c r="AD34" s="78"/>
      <c r="AE34" s="78"/>
      <c r="AF34" s="78"/>
      <c r="AG34" s="78"/>
      <c r="AH34" s="78"/>
      <c r="AI34" s="79"/>
      <c r="AJ34" s="181" t="s">
        <v>348</v>
      </c>
      <c r="AK34" s="78"/>
      <c r="AL34" s="78"/>
      <c r="AM34" s="78"/>
      <c r="AN34" s="78"/>
      <c r="AO34" s="78"/>
      <c r="AP34" s="78"/>
      <c r="AQ34" s="79"/>
      <c r="AR34" s="181" t="s">
        <v>349</v>
      </c>
      <c r="AS34" s="78"/>
      <c r="AT34" s="78"/>
      <c r="AU34" s="78"/>
      <c r="AV34" s="78"/>
      <c r="AW34" s="78"/>
      <c r="AX34" s="78"/>
      <c r="AY34" s="79"/>
      <c r="AZ34" s="181" t="s">
        <v>350</v>
      </c>
      <c r="BA34" s="78"/>
      <c r="BB34" s="78"/>
      <c r="BC34" s="78"/>
      <c r="BD34" s="78"/>
      <c r="BE34" s="78"/>
      <c r="BF34" s="78"/>
      <c r="BG34" s="79"/>
      <c r="BH34" s="288" t="s">
        <v>351</v>
      </c>
      <c r="BI34" s="78"/>
      <c r="BJ34" s="78"/>
      <c r="BK34" s="78"/>
      <c r="BL34" s="78"/>
      <c r="BM34" s="78"/>
      <c r="BN34" s="78"/>
      <c r="BO34" s="79"/>
      <c r="BP34" s="8"/>
      <c r="BQ34" s="289" t="s">
        <v>352</v>
      </c>
      <c r="BR34" s="78"/>
      <c r="BS34" s="78"/>
      <c r="BT34" s="78"/>
      <c r="BU34" s="78"/>
      <c r="BV34" s="78"/>
      <c r="BW34" s="78"/>
      <c r="BX34" s="79"/>
      <c r="BY34" s="289" t="s">
        <v>353</v>
      </c>
      <c r="BZ34" s="78"/>
      <c r="CA34" s="78"/>
      <c r="CB34" s="78"/>
      <c r="CC34" s="78"/>
      <c r="CD34" s="78"/>
      <c r="CE34" s="78"/>
      <c r="CF34" s="79"/>
      <c r="CG34" s="289" t="s">
        <v>350</v>
      </c>
      <c r="CH34" s="78"/>
      <c r="CI34" s="78"/>
      <c r="CJ34" s="78"/>
      <c r="CK34" s="78"/>
      <c r="CL34" s="78"/>
      <c r="CM34" s="78"/>
      <c r="CN34" s="79"/>
      <c r="CO34" s="290" t="s">
        <v>351</v>
      </c>
      <c r="CP34" s="78"/>
      <c r="CQ34" s="78"/>
      <c r="CR34" s="78"/>
      <c r="CS34" s="78"/>
      <c r="CT34" s="78"/>
      <c r="CU34" s="78"/>
      <c r="CV34" s="79"/>
    </row>
    <row r="35" spans="1:100" ht="15" customHeight="1" x14ac:dyDescent="0.2">
      <c r="A35" s="142"/>
      <c r="B35" s="143"/>
      <c r="C35" s="144"/>
      <c r="D35" s="265" t="s">
        <v>354</v>
      </c>
      <c r="E35" s="79"/>
      <c r="F35" s="264" t="s">
        <v>355</v>
      </c>
      <c r="G35" s="79"/>
      <c r="H35" s="263"/>
      <c r="I35" s="79"/>
      <c r="J35" s="264"/>
      <c r="K35" s="79"/>
      <c r="L35" s="265" t="s">
        <v>354</v>
      </c>
      <c r="M35" s="79"/>
      <c r="N35" s="264" t="s">
        <v>355</v>
      </c>
      <c r="O35" s="79"/>
      <c r="P35" s="263"/>
      <c r="Q35" s="79"/>
      <c r="R35" s="264"/>
      <c r="S35" s="79"/>
      <c r="T35" s="265" t="s">
        <v>354</v>
      </c>
      <c r="U35" s="79"/>
      <c r="V35" s="264" t="s">
        <v>355</v>
      </c>
      <c r="W35" s="79"/>
      <c r="X35" s="263"/>
      <c r="Y35" s="79"/>
      <c r="Z35" s="264"/>
      <c r="AA35" s="79"/>
      <c r="AB35" s="265" t="s">
        <v>354</v>
      </c>
      <c r="AC35" s="79"/>
      <c r="AD35" s="264" t="s">
        <v>355</v>
      </c>
      <c r="AE35" s="79"/>
      <c r="AF35" s="263"/>
      <c r="AG35" s="79"/>
      <c r="AH35" s="264"/>
      <c r="AI35" s="79"/>
      <c r="AJ35" s="265" t="s">
        <v>354</v>
      </c>
      <c r="AK35" s="79"/>
      <c r="AL35" s="264" t="s">
        <v>355</v>
      </c>
      <c r="AM35" s="79"/>
      <c r="AN35" s="263"/>
      <c r="AO35" s="79"/>
      <c r="AP35" s="264"/>
      <c r="AQ35" s="79"/>
      <c r="AR35" s="265" t="s">
        <v>354</v>
      </c>
      <c r="AS35" s="79"/>
      <c r="AT35" s="264" t="s">
        <v>355</v>
      </c>
      <c r="AU35" s="79"/>
      <c r="AV35" s="263"/>
      <c r="AW35" s="79"/>
      <c r="AX35" s="264"/>
      <c r="AY35" s="79"/>
      <c r="AZ35" s="265" t="s">
        <v>354</v>
      </c>
      <c r="BA35" s="79"/>
      <c r="BB35" s="264" t="s">
        <v>355</v>
      </c>
      <c r="BC35" s="79"/>
      <c r="BD35" s="263"/>
      <c r="BE35" s="79"/>
      <c r="BF35" s="264"/>
      <c r="BG35" s="79"/>
      <c r="BH35" s="267" t="s">
        <v>354</v>
      </c>
      <c r="BI35" s="79"/>
      <c r="BJ35" s="268" t="s">
        <v>355</v>
      </c>
      <c r="BK35" s="79"/>
      <c r="BL35" s="268"/>
      <c r="BM35" s="79"/>
      <c r="BN35" s="268"/>
      <c r="BO35" s="79"/>
      <c r="BP35" s="53"/>
      <c r="BQ35" s="265" t="s">
        <v>354</v>
      </c>
      <c r="BR35" s="79"/>
      <c r="BS35" s="269" t="s">
        <v>355</v>
      </c>
      <c r="BT35" s="79"/>
      <c r="BU35" s="270"/>
      <c r="BV35" s="79"/>
      <c r="BW35" s="269"/>
      <c r="BX35" s="79"/>
      <c r="BY35" s="265" t="s">
        <v>354</v>
      </c>
      <c r="BZ35" s="79"/>
      <c r="CA35" s="269" t="s">
        <v>355</v>
      </c>
      <c r="CB35" s="79"/>
      <c r="CC35" s="270"/>
      <c r="CD35" s="79"/>
      <c r="CE35" s="269"/>
      <c r="CF35" s="79"/>
      <c r="CG35" s="265" t="s">
        <v>354</v>
      </c>
      <c r="CH35" s="79"/>
      <c r="CI35" s="269" t="s">
        <v>355</v>
      </c>
      <c r="CJ35" s="79"/>
      <c r="CK35" s="270"/>
      <c r="CL35" s="79"/>
      <c r="CM35" s="269"/>
      <c r="CN35" s="79"/>
      <c r="CO35" s="267" t="s">
        <v>354</v>
      </c>
      <c r="CP35" s="79"/>
      <c r="CQ35" s="291" t="s">
        <v>355</v>
      </c>
      <c r="CR35" s="79"/>
      <c r="CS35" s="267" t="s">
        <v>354</v>
      </c>
      <c r="CT35" s="79"/>
      <c r="CU35" s="267" t="s">
        <v>355</v>
      </c>
      <c r="CV35" s="79"/>
    </row>
    <row r="36" spans="1:100" ht="15.75" customHeight="1" x14ac:dyDescent="0.2">
      <c r="A36" s="274" t="s">
        <v>356</v>
      </c>
      <c r="B36" s="78"/>
      <c r="C36" s="79"/>
      <c r="D36" s="272"/>
      <c r="E36" s="79"/>
      <c r="F36" s="275">
        <f>COUNTIFS('CLIENT ACTIVITY'!I13:I5000,"&gt;=0",'CLIENT ACTIVITY'!I13:I5000,"&lt;=12",'CLIENT ACTIVITY'!J13:J5000,"Female",'CLIENT ACTIVITY'!K13:K5000,"White", 'CLIENT ACTIVITY'!O13:O5000,"YES")</f>
        <v>0</v>
      </c>
      <c r="G36" s="79"/>
      <c r="H36" s="203"/>
      <c r="I36" s="79"/>
      <c r="J36" s="271"/>
      <c r="K36" s="79"/>
      <c r="L36" s="272"/>
      <c r="M36" s="79"/>
      <c r="N36" s="273">
        <f>COUNTIFS('CLIENT ACTIVITY'!I13:I5000,"&gt;=0",'CLIENT ACTIVITY'!I13:I5000,"&lt;=12",'CLIENT ACTIVITY'!J13:J5000,"Female",'CLIENT ACTIVITY'!K13:K5000,"African American /Black", 'CLIENT ACTIVITY'!O13:O5000,"YES")</f>
        <v>0</v>
      </c>
      <c r="O36" s="79"/>
      <c r="P36" s="203"/>
      <c r="Q36" s="79"/>
      <c r="R36" s="271"/>
      <c r="S36" s="79"/>
      <c r="T36" s="272"/>
      <c r="U36" s="79"/>
      <c r="V36" s="271">
        <f>COUNTIFS('CLIENT ACTIVITY'!I13:I5000,"&gt;=0",'CLIENT ACTIVITY'!I13:I5000,"&lt;=12",'CLIENT ACTIVITY'!J13:J5000,"Female",'CLIENT ACTIVITY'!K13:K5000,"Native Hawaiian / Other Pacific Islander", 'CLIENT ACTIVITY'!O13:O5000,"YES")</f>
        <v>0</v>
      </c>
      <c r="W36" s="79"/>
      <c r="X36" s="203"/>
      <c r="Y36" s="79"/>
      <c r="Z36" s="271"/>
      <c r="AA36" s="79"/>
      <c r="AB36" s="272"/>
      <c r="AC36" s="79"/>
      <c r="AD36" s="271">
        <f>COUNTIFS('CLIENT ACTIVITY'!I13:I5000,"&gt;=0",'CLIENT ACTIVITY'!I13:I5000,"&lt;=12",'CLIENT ACTIVITY'!J13:J5000,"Female",'CLIENT ACTIVITY'!K13:K5000,"Asian ", 'CLIENT ACTIVITY'!O13:O5000,"YES")</f>
        <v>0</v>
      </c>
      <c r="AE36" s="79"/>
      <c r="AF36" s="203"/>
      <c r="AG36" s="79"/>
      <c r="AH36" s="271"/>
      <c r="AI36" s="79"/>
      <c r="AJ36" s="272"/>
      <c r="AK36" s="79"/>
      <c r="AL36" s="271">
        <f>COUNTIFS('CLIENT ACTIVITY'!I13:I5000,"&gt;=0",'CLIENT ACTIVITY'!I13:I5000,"&lt;=12",'CLIENT ACTIVITY'!J13:J5000,"Female",'CLIENT ACTIVITY'!K13:K5000,"American Indian / Alaska Native", 'CLIENT ACTIVITY'!O13:O5000,"YES")</f>
        <v>0</v>
      </c>
      <c r="AM36" s="79"/>
      <c r="AN36" s="203"/>
      <c r="AO36" s="79"/>
      <c r="AP36" s="271"/>
      <c r="AQ36" s="79"/>
      <c r="AR36" s="272"/>
      <c r="AS36" s="79"/>
      <c r="AT36" s="271">
        <f>COUNTIFS('CLIENT ACTIVITY'!I13:I5000,"&gt;=0",'CLIENT ACTIVITY'!I13:I5000,"&lt;=12",'CLIENT ACTIVITY'!J13:J5000,"Female",'CLIENT ACTIVITY'!K13:K5000,"More than one race reported", 'CLIENT ACTIVITY'!O13:O5000,"YES")</f>
        <v>0</v>
      </c>
      <c r="AU36" s="79"/>
      <c r="AV36" s="203"/>
      <c r="AW36" s="79"/>
      <c r="AX36" s="271"/>
      <c r="AY36" s="79"/>
      <c r="AZ36" s="272"/>
      <c r="BA36" s="79"/>
      <c r="BB36" s="271">
        <f>COUNTIFS('CLIENT ACTIVITY'!I13:I5000,"&gt;=0",'CLIENT ACTIVITY'!I13:I5000,"&lt;=12",'CLIENT ACTIVITY'!J13:J5000,"Female",'CLIENT ACTIVITY'!K13:K5000,"Unknown", 'CLIENT ACTIVITY'!O13:O5000,"YES")</f>
        <v>0</v>
      </c>
      <c r="BC36" s="79"/>
      <c r="BD36" s="203"/>
      <c r="BE36" s="79"/>
      <c r="BF36" s="271"/>
      <c r="BG36" s="79"/>
      <c r="BH36" s="272"/>
      <c r="BI36" s="79"/>
      <c r="BJ36" s="276">
        <f t="shared" ref="BJ36:BJ45" si="4">F36+N36+V36+AD36+AL36+AT36+BB36</f>
        <v>0</v>
      </c>
      <c r="BK36" s="79"/>
      <c r="BL36" s="276"/>
      <c r="BM36" s="79"/>
      <c r="BN36" s="276"/>
      <c r="BO36" s="79"/>
      <c r="BP36" s="277" t="s">
        <v>356</v>
      </c>
      <c r="BQ36" s="78"/>
      <c r="BR36" s="79"/>
      <c r="BS36" s="278">
        <f>COUNTIFS('CLIENT ACTIVITY'!I13:I5000,"&gt;=0",'CLIENT ACTIVITY'!I13:I5000,"&lt;=12",'CLIENT ACTIVITY'!J13:J5000,"Female",'CLIENT ACTIVITY'!M13:M5000,"Not Hispanic or Latino", 'CLIENT ACTIVITY'!O13:O5000,"YES")</f>
        <v>0</v>
      </c>
      <c r="BT36" s="79"/>
      <c r="BU36" s="279"/>
      <c r="BV36" s="79"/>
      <c r="BW36" s="278"/>
      <c r="BX36" s="79"/>
      <c r="BY36" s="272"/>
      <c r="BZ36" s="79"/>
      <c r="CA36" s="278">
        <f>COUNTIFS('CLIENT ACTIVITY'!I13:I5000,"&gt;=0",'CLIENT ACTIVITY'!I13:I5000,"&lt;=12",'CLIENT ACTIVITY'!J13:J5000,"Female",'CLIENT ACTIVITY'!M13:M5000,"Hispanic-Latino ", 'CLIENT ACTIVITY'!O13:O5000,"YES")</f>
        <v>0</v>
      </c>
      <c r="CB36" s="79"/>
      <c r="CC36" s="279"/>
      <c r="CD36" s="79"/>
      <c r="CE36" s="278"/>
      <c r="CF36" s="79"/>
      <c r="CG36" s="272"/>
      <c r="CH36" s="79"/>
      <c r="CI36" s="278">
        <f>COUNTIFS('CLIENT ACTIVITY'!I13:I5000,"&gt;=0",'CLIENT ACTIVITY'!I13:I5000,"&lt;=12",'CLIENT ACTIVITY'!J13:J5000,"Female",'CLIENT ACTIVITY'!M13:M5000,"Unknown", 'CLIENT ACTIVITY'!O13:O5000,"YES")</f>
        <v>0</v>
      </c>
      <c r="CJ36" s="79"/>
      <c r="CK36" s="279"/>
      <c r="CL36" s="79"/>
      <c r="CM36" s="278"/>
      <c r="CN36" s="79"/>
      <c r="CO36" s="272"/>
      <c r="CP36" s="79"/>
      <c r="CQ36" s="276">
        <f t="shared" ref="CQ36:CQ46" si="5">BS36+CA36+CI36</f>
        <v>0</v>
      </c>
      <c r="CR36" s="79"/>
      <c r="CS36" s="272"/>
      <c r="CT36" s="79"/>
      <c r="CU36" s="272"/>
      <c r="CV36" s="79"/>
    </row>
    <row r="37" spans="1:100" ht="15.75" customHeight="1" x14ac:dyDescent="0.2">
      <c r="A37" s="274" t="s">
        <v>357</v>
      </c>
      <c r="B37" s="78"/>
      <c r="C37" s="79"/>
      <c r="D37" s="272"/>
      <c r="E37" s="79"/>
      <c r="F37" s="275">
        <f>COUNTIFS('CLIENT ACTIVITY'!I13:I5000,"&gt;=13",'CLIENT ACTIVITY'!I13:I5000,"&lt;=17",'CLIENT ACTIVITY'!J13:J5000,"Female",'CLIENT ACTIVITY'!K13:K5000,"White", 'CLIENT ACTIVITY'!O13:O5000,"YES")</f>
        <v>0</v>
      </c>
      <c r="G37" s="79"/>
      <c r="H37" s="203"/>
      <c r="I37" s="79"/>
      <c r="J37" s="271"/>
      <c r="K37" s="79"/>
      <c r="L37" s="272"/>
      <c r="M37" s="79"/>
      <c r="N37" s="273">
        <f>COUNTIFS('CLIENT ACTIVITY'!I13:I5000,"&gt;=13",'CLIENT ACTIVITY'!I13:I5000,"&lt;=17",'CLIENT ACTIVITY'!J13:J5000,"Female",'CLIENT ACTIVITY'!K13:K5000,"African American /Black", 'CLIENT ACTIVITY'!O13:O5000,"YES")</f>
        <v>0</v>
      </c>
      <c r="O37" s="79"/>
      <c r="P37" s="203"/>
      <c r="Q37" s="79"/>
      <c r="R37" s="271"/>
      <c r="S37" s="79"/>
      <c r="T37" s="272"/>
      <c r="U37" s="79"/>
      <c r="V37" s="271">
        <f>COUNTIFS('CLIENT ACTIVITY'!I13:I5000,"&gt;=13",'CLIENT ACTIVITY'!I13:I5000,"&lt;=17",'CLIENT ACTIVITY'!J13:J5000,"Female",'CLIENT ACTIVITY'!K13:K5000,"Native Hawaiian / Other Pacific Islander", 'CLIENT ACTIVITY'!O13:O5000,"YES")</f>
        <v>0</v>
      </c>
      <c r="W37" s="79"/>
      <c r="X37" s="203"/>
      <c r="Y37" s="79"/>
      <c r="Z37" s="271"/>
      <c r="AA37" s="79"/>
      <c r="AB37" s="272"/>
      <c r="AC37" s="79"/>
      <c r="AD37" s="271">
        <f>COUNTIFS('CLIENT ACTIVITY'!I13:I5000,"&gt;=13",'CLIENT ACTIVITY'!I13:I5000,"&lt;=17",'CLIENT ACTIVITY'!J13:J5000,"Female",'CLIENT ACTIVITY'!K13:K5000,"Asian ", 'CLIENT ACTIVITY'!O13:O5000,"YES")</f>
        <v>0</v>
      </c>
      <c r="AE37" s="79"/>
      <c r="AF37" s="203"/>
      <c r="AG37" s="79"/>
      <c r="AH37" s="271"/>
      <c r="AI37" s="79"/>
      <c r="AJ37" s="272"/>
      <c r="AK37" s="79"/>
      <c r="AL37" s="271">
        <f>COUNTIFS('CLIENT ACTIVITY'!I13:I5000,"&gt;=13",'CLIENT ACTIVITY'!I13:I5000,"&lt;=17",'CLIENT ACTIVITY'!J13:J5000,"Female",'CLIENT ACTIVITY'!K13:K5000,"American Indian / Alaska Native", 'CLIENT ACTIVITY'!O13:O5000,"YES")</f>
        <v>0</v>
      </c>
      <c r="AM37" s="79"/>
      <c r="AN37" s="203"/>
      <c r="AO37" s="79"/>
      <c r="AP37" s="271"/>
      <c r="AQ37" s="79"/>
      <c r="AR37" s="272"/>
      <c r="AS37" s="79"/>
      <c r="AT37" s="271">
        <f>COUNTIFS('CLIENT ACTIVITY'!I13:I5000,"&gt;=13",'CLIENT ACTIVITY'!I13:I5000,"&lt;=17",'CLIENT ACTIVITY'!J13:J5000,"Female",'CLIENT ACTIVITY'!K13:K5000,"More than one race reported", 'CLIENT ACTIVITY'!O13:O5000,"YES")</f>
        <v>0</v>
      </c>
      <c r="AU37" s="79"/>
      <c r="AV37" s="203"/>
      <c r="AW37" s="79"/>
      <c r="AX37" s="271"/>
      <c r="AY37" s="79"/>
      <c r="AZ37" s="272"/>
      <c r="BA37" s="79"/>
      <c r="BB37" s="271">
        <f>COUNTIFS('CLIENT ACTIVITY'!I13:I5000,"&gt;=13",'CLIENT ACTIVITY'!I13:I5000,"&lt;=17",'CLIENT ACTIVITY'!J13:J5000,"Female",'CLIENT ACTIVITY'!K13:K5000,"Unknown", 'CLIENT ACTIVITY'!O13:O5000,"YES")</f>
        <v>0</v>
      </c>
      <c r="BC37" s="79"/>
      <c r="BD37" s="203"/>
      <c r="BE37" s="79"/>
      <c r="BF37" s="271"/>
      <c r="BG37" s="79"/>
      <c r="BH37" s="272"/>
      <c r="BI37" s="79"/>
      <c r="BJ37" s="276">
        <f t="shared" si="4"/>
        <v>0</v>
      </c>
      <c r="BK37" s="79"/>
      <c r="BL37" s="276"/>
      <c r="BM37" s="79"/>
      <c r="BN37" s="276"/>
      <c r="BO37" s="79"/>
      <c r="BP37" s="277" t="s">
        <v>357</v>
      </c>
      <c r="BQ37" s="78"/>
      <c r="BR37" s="79"/>
      <c r="BS37" s="278">
        <f>COUNTIFS('CLIENT ACTIVITY'!I13:I5000,"&gt;=13",'CLIENT ACTIVITY'!I13:I5000,"&lt;=17",'CLIENT ACTIVITY'!J13:J5000,"Female",'CLIENT ACTIVITY'!M13:M5000,"Not Hispanic or Latino", 'CLIENT ACTIVITY'!O13:O5000,"YES")</f>
        <v>0</v>
      </c>
      <c r="BT37" s="79"/>
      <c r="BU37" s="279"/>
      <c r="BV37" s="79"/>
      <c r="BW37" s="278"/>
      <c r="BX37" s="79"/>
      <c r="BY37" s="272"/>
      <c r="BZ37" s="79"/>
      <c r="CA37" s="278">
        <f>COUNTIFS('CLIENT ACTIVITY'!I13:I5000,"&gt;=13",'CLIENT ACTIVITY'!I13:I5000,"&lt;=17",'CLIENT ACTIVITY'!J13:J5000,"Female",'CLIENT ACTIVITY'!M13:M5000,"Hispanic-Latino ", 'CLIENT ACTIVITY'!O13:O5000,"YES")</f>
        <v>0</v>
      </c>
      <c r="CB37" s="79"/>
      <c r="CC37" s="279"/>
      <c r="CD37" s="79"/>
      <c r="CE37" s="278"/>
      <c r="CF37" s="79"/>
      <c r="CG37" s="272"/>
      <c r="CH37" s="79"/>
      <c r="CI37" s="278">
        <f>COUNTIFS('CLIENT ACTIVITY'!I13:I5000,"&gt;=13",'CLIENT ACTIVITY'!I13:I5000,"&lt;=17",'CLIENT ACTIVITY'!J13:J5000,"Female",'CLIENT ACTIVITY'!M13:M5000,"Unknown", 'CLIENT ACTIVITY'!O13:O5000,"YES")</f>
        <v>0</v>
      </c>
      <c r="CJ37" s="79"/>
      <c r="CK37" s="279"/>
      <c r="CL37" s="79"/>
      <c r="CM37" s="278"/>
      <c r="CN37" s="79"/>
      <c r="CO37" s="272"/>
      <c r="CP37" s="79"/>
      <c r="CQ37" s="276">
        <f t="shared" si="5"/>
        <v>0</v>
      </c>
      <c r="CR37" s="79"/>
      <c r="CS37" s="272"/>
      <c r="CT37" s="79"/>
      <c r="CU37" s="272"/>
      <c r="CV37" s="79"/>
    </row>
    <row r="38" spans="1:100" ht="15.75" customHeight="1" x14ac:dyDescent="0.2">
      <c r="A38" s="274" t="s">
        <v>358</v>
      </c>
      <c r="B38" s="78"/>
      <c r="C38" s="79"/>
      <c r="D38" s="272"/>
      <c r="E38" s="79"/>
      <c r="F38" s="275">
        <f>COUNTIFS('CLIENT ACTIVITY'!I13:I5000,"&gt;=18",'CLIENT ACTIVITY'!I13:I5000,"&lt;=20",'CLIENT ACTIVITY'!J13:J5000,"Female",'CLIENT ACTIVITY'!K13:K5000,"White", 'CLIENT ACTIVITY'!O13:O5000,"YES")</f>
        <v>0</v>
      </c>
      <c r="G38" s="79"/>
      <c r="H38" s="203"/>
      <c r="I38" s="79"/>
      <c r="J38" s="271"/>
      <c r="K38" s="79"/>
      <c r="L38" s="272"/>
      <c r="M38" s="79"/>
      <c r="N38" s="273">
        <f>COUNTIFS('CLIENT ACTIVITY'!I13:I5000,"&gt;=18",'CLIENT ACTIVITY'!I13:I5000,"&lt;=20",'CLIENT ACTIVITY'!J13:J5000,"Female",'CLIENT ACTIVITY'!K13:K5000,"African American /Black", 'CLIENT ACTIVITY'!O13:O5000,"YES")</f>
        <v>0</v>
      </c>
      <c r="O38" s="79"/>
      <c r="P38" s="203"/>
      <c r="Q38" s="79"/>
      <c r="R38" s="271"/>
      <c r="S38" s="79"/>
      <c r="T38" s="272"/>
      <c r="U38" s="79"/>
      <c r="V38" s="271">
        <f>COUNTIFS('CLIENT ACTIVITY'!I13:I5000,"&gt;=18",'CLIENT ACTIVITY'!I13:I5000,"&lt;=20",'CLIENT ACTIVITY'!J13:J5000,"Female",'CLIENT ACTIVITY'!K13:K5000,"Native Hawaiian / Other Pacific Islander", 'CLIENT ACTIVITY'!O13:O5000,"YES")</f>
        <v>0</v>
      </c>
      <c r="W38" s="79"/>
      <c r="X38" s="203"/>
      <c r="Y38" s="79"/>
      <c r="Z38" s="271"/>
      <c r="AA38" s="79"/>
      <c r="AB38" s="272"/>
      <c r="AC38" s="79"/>
      <c r="AD38" s="271">
        <f>COUNTIFS('CLIENT ACTIVITY'!I13:I5000,"&gt;=18",'CLIENT ACTIVITY'!I13:I5000,"&lt;=20",'CLIENT ACTIVITY'!J13:J5000,"Female",'CLIENT ACTIVITY'!K13:K5000,"Asian ", 'CLIENT ACTIVITY'!O13:O5000,"YES")</f>
        <v>0</v>
      </c>
      <c r="AE38" s="79"/>
      <c r="AF38" s="203"/>
      <c r="AG38" s="79"/>
      <c r="AH38" s="271"/>
      <c r="AI38" s="79"/>
      <c r="AJ38" s="272"/>
      <c r="AK38" s="79"/>
      <c r="AL38" s="271">
        <f>COUNTIFS('CLIENT ACTIVITY'!I13:I5000,"&gt;=18",'CLIENT ACTIVITY'!I13:I5000,"&lt;=20",'CLIENT ACTIVITY'!J13:J5000,"Female",'CLIENT ACTIVITY'!K13:K5000,"American Indian / Alaska Native", 'CLIENT ACTIVITY'!O13:O5000,"YES")</f>
        <v>0</v>
      </c>
      <c r="AM38" s="79"/>
      <c r="AN38" s="203"/>
      <c r="AO38" s="79"/>
      <c r="AP38" s="271"/>
      <c r="AQ38" s="79"/>
      <c r="AR38" s="272"/>
      <c r="AS38" s="79"/>
      <c r="AT38" s="271">
        <f>COUNTIFS('CLIENT ACTIVITY'!I13:I5000,"&gt;=18",'CLIENT ACTIVITY'!I13:I5000,"&lt;=20",'CLIENT ACTIVITY'!J13:J5000,"Female",'CLIENT ACTIVITY'!K13:K5000,"More than one race reported", 'CLIENT ACTIVITY'!O13:O5000,"YES")</f>
        <v>0</v>
      </c>
      <c r="AU38" s="79"/>
      <c r="AV38" s="203"/>
      <c r="AW38" s="79"/>
      <c r="AX38" s="271"/>
      <c r="AY38" s="79"/>
      <c r="AZ38" s="272"/>
      <c r="BA38" s="79"/>
      <c r="BB38" s="271">
        <f>COUNTIFS('CLIENT ACTIVITY'!I13:I5000,"&gt;=18",'CLIENT ACTIVITY'!I13:I5000,"&lt;=20",'CLIENT ACTIVITY'!J13:J5000,"Female",'CLIENT ACTIVITY'!K13:K5000,"Unknown", 'CLIENT ACTIVITY'!O13:O5000,"YES")</f>
        <v>0</v>
      </c>
      <c r="BC38" s="79"/>
      <c r="BD38" s="203"/>
      <c r="BE38" s="79"/>
      <c r="BF38" s="271"/>
      <c r="BG38" s="79"/>
      <c r="BH38" s="272"/>
      <c r="BI38" s="79"/>
      <c r="BJ38" s="276">
        <f t="shared" si="4"/>
        <v>0</v>
      </c>
      <c r="BK38" s="79"/>
      <c r="BL38" s="276"/>
      <c r="BM38" s="79"/>
      <c r="BN38" s="276"/>
      <c r="BO38" s="79"/>
      <c r="BP38" s="277" t="s">
        <v>358</v>
      </c>
      <c r="BQ38" s="78"/>
      <c r="BR38" s="79"/>
      <c r="BS38" s="278">
        <f>COUNTIFS('CLIENT ACTIVITY'!I13:I5000,"&gt;=18",'CLIENT ACTIVITY'!I13:I5000,"&lt;=20",'CLIENT ACTIVITY'!J13:J5000,"Female",'CLIENT ACTIVITY'!M13:M5000,"Not Hispanic or Latino", 'CLIENT ACTIVITY'!O13:O5000,"YES")</f>
        <v>0</v>
      </c>
      <c r="BT38" s="79"/>
      <c r="BU38" s="279"/>
      <c r="BV38" s="79"/>
      <c r="BW38" s="278"/>
      <c r="BX38" s="79"/>
      <c r="BY38" s="272"/>
      <c r="BZ38" s="79"/>
      <c r="CA38" s="278">
        <f>COUNTIFS('CLIENT ACTIVITY'!I13:I5000,"&gt;=18",'CLIENT ACTIVITY'!I13:I5000,"&lt;=20",'CLIENT ACTIVITY'!J13:J5000,"Female",'CLIENT ACTIVITY'!M13:M5000,"Hispanic-Latino ", 'CLIENT ACTIVITY'!O13:O5000,"YES")</f>
        <v>0</v>
      </c>
      <c r="CB38" s="79"/>
      <c r="CC38" s="279"/>
      <c r="CD38" s="79"/>
      <c r="CE38" s="278"/>
      <c r="CF38" s="79"/>
      <c r="CG38" s="272"/>
      <c r="CH38" s="79"/>
      <c r="CI38" s="278">
        <f>COUNTIFS('CLIENT ACTIVITY'!I13:I5000,"&gt;=18",'CLIENT ACTIVITY'!I13:I5000,"&lt;=20",'CLIENT ACTIVITY'!J13:J5000,"Female",'CLIENT ACTIVITY'!M13:M5000,"Unknown", 'CLIENT ACTIVITY'!O13:O5000,"YES")</f>
        <v>0</v>
      </c>
      <c r="CJ38" s="79"/>
      <c r="CK38" s="279"/>
      <c r="CL38" s="79"/>
      <c r="CM38" s="278"/>
      <c r="CN38" s="79"/>
      <c r="CO38" s="272"/>
      <c r="CP38" s="79"/>
      <c r="CQ38" s="276">
        <f t="shared" si="5"/>
        <v>0</v>
      </c>
      <c r="CR38" s="79"/>
      <c r="CS38" s="272"/>
      <c r="CT38" s="79"/>
      <c r="CU38" s="272"/>
      <c r="CV38" s="79"/>
    </row>
    <row r="39" spans="1:100" ht="15.75" customHeight="1" x14ac:dyDescent="0.2">
      <c r="A39" s="274" t="s">
        <v>359</v>
      </c>
      <c r="B39" s="78"/>
      <c r="C39" s="79"/>
      <c r="D39" s="272"/>
      <c r="E39" s="79"/>
      <c r="F39" s="275">
        <f>COUNTIFS('CLIENT ACTIVITY'!I13:I5000,"&gt;=21",'CLIENT ACTIVITY'!I13:I5000,"&lt;=24",'CLIENT ACTIVITY'!J13:J5000,"Female",'CLIENT ACTIVITY'!K13:K5000,"White", 'CLIENT ACTIVITY'!O13:O5000,"YES")</f>
        <v>0</v>
      </c>
      <c r="G39" s="79"/>
      <c r="H39" s="203"/>
      <c r="I39" s="79"/>
      <c r="J39" s="271"/>
      <c r="K39" s="79"/>
      <c r="L39" s="272"/>
      <c r="M39" s="79"/>
      <c r="N39" s="273">
        <f>COUNTIFS('CLIENT ACTIVITY'!I13:I5000,"&gt;=21",'CLIENT ACTIVITY'!I13:I5000,"&lt;=24",'CLIENT ACTIVITY'!J13:J5000,"Female",'CLIENT ACTIVITY'!K13:K5000,"African American /Black", 'CLIENT ACTIVITY'!O13:O5000,"YES")</f>
        <v>0</v>
      </c>
      <c r="O39" s="79"/>
      <c r="P39" s="203"/>
      <c r="Q39" s="79"/>
      <c r="R39" s="271"/>
      <c r="S39" s="79"/>
      <c r="T39" s="272"/>
      <c r="U39" s="79"/>
      <c r="V39" s="271">
        <f>COUNTIFS('CLIENT ACTIVITY'!I13:I5000,"&gt;=21",'CLIENT ACTIVITY'!I13:I5000,"&lt;=24",'CLIENT ACTIVITY'!J13:J5000,"Female",'CLIENT ACTIVITY'!K13:K5000,"Native Hawaiian / Other Pacific Islander", 'CLIENT ACTIVITY'!O13:O5000,"YES")</f>
        <v>0</v>
      </c>
      <c r="W39" s="79"/>
      <c r="X39" s="203"/>
      <c r="Y39" s="79"/>
      <c r="Z39" s="271"/>
      <c r="AA39" s="79"/>
      <c r="AB39" s="272"/>
      <c r="AC39" s="79"/>
      <c r="AD39" s="271">
        <f>COUNTIFS('CLIENT ACTIVITY'!I13:I5000,"&gt;=21",'CLIENT ACTIVITY'!I13:I5000,"&lt;=24",'CLIENT ACTIVITY'!J13:J5000,"Female",'CLIENT ACTIVITY'!K13:K5000,"Asian ", 'CLIENT ACTIVITY'!O13:O5000,"YES")</f>
        <v>0</v>
      </c>
      <c r="AE39" s="79"/>
      <c r="AF39" s="203"/>
      <c r="AG39" s="79"/>
      <c r="AH39" s="271"/>
      <c r="AI39" s="79"/>
      <c r="AJ39" s="272"/>
      <c r="AK39" s="79"/>
      <c r="AL39" s="271">
        <f>COUNTIFS('CLIENT ACTIVITY'!I13:I5000,"&gt;=21",'CLIENT ACTIVITY'!I13:I5000,"&lt;=24",'CLIENT ACTIVITY'!J13:J5000,"Female",'CLIENT ACTIVITY'!K13:K5000,"American Indian / Alaska Native", 'CLIENT ACTIVITY'!O13:O5000,"YES")</f>
        <v>0</v>
      </c>
      <c r="AM39" s="79"/>
      <c r="AN39" s="203"/>
      <c r="AO39" s="79"/>
      <c r="AP39" s="271"/>
      <c r="AQ39" s="79"/>
      <c r="AR39" s="272"/>
      <c r="AS39" s="79"/>
      <c r="AT39" s="271">
        <f>COUNTIFS('CLIENT ACTIVITY'!I13:I5000,"&gt;=21",'CLIENT ACTIVITY'!I13:I5000,"&lt;=24",'CLIENT ACTIVITY'!J13:J5000,"Female",'CLIENT ACTIVITY'!K13:K5000,"More than one race reported", 'CLIENT ACTIVITY'!O13:O5000,"YES")</f>
        <v>0</v>
      </c>
      <c r="AU39" s="79"/>
      <c r="AV39" s="203"/>
      <c r="AW39" s="79"/>
      <c r="AX39" s="271"/>
      <c r="AY39" s="79"/>
      <c r="AZ39" s="272"/>
      <c r="BA39" s="79"/>
      <c r="BB39" s="271">
        <f>COUNTIFS('CLIENT ACTIVITY'!I13:I5000,"&gt;=21",'CLIENT ACTIVITY'!I13:I5000,"&lt;=24",'CLIENT ACTIVITY'!J13:J5000,"Female",'CLIENT ACTIVITY'!K13:K5000,"Unknown", 'CLIENT ACTIVITY'!O13:O5000,"YES")</f>
        <v>0</v>
      </c>
      <c r="BC39" s="79"/>
      <c r="BD39" s="203"/>
      <c r="BE39" s="79"/>
      <c r="BF39" s="271"/>
      <c r="BG39" s="79"/>
      <c r="BH39" s="272"/>
      <c r="BI39" s="79"/>
      <c r="BJ39" s="276">
        <f t="shared" si="4"/>
        <v>0</v>
      </c>
      <c r="BK39" s="79"/>
      <c r="BL39" s="276"/>
      <c r="BM39" s="79"/>
      <c r="BN39" s="276"/>
      <c r="BO39" s="79"/>
      <c r="BP39" s="277" t="s">
        <v>359</v>
      </c>
      <c r="BQ39" s="78"/>
      <c r="BR39" s="79"/>
      <c r="BS39" s="278">
        <f>COUNTIFS('CLIENT ACTIVITY'!I13:I5000,"&gt;=21",'CLIENT ACTIVITY'!I13:I5000,"&lt;=24",'CLIENT ACTIVITY'!J13:J5000,"Female",'CLIENT ACTIVITY'!M13:M5000,"Not Hispanic or Latino", 'CLIENT ACTIVITY'!O13:O5000,"YES")</f>
        <v>0</v>
      </c>
      <c r="BT39" s="79"/>
      <c r="BU39" s="279"/>
      <c r="BV39" s="79"/>
      <c r="BW39" s="278"/>
      <c r="BX39" s="79"/>
      <c r="BY39" s="272"/>
      <c r="BZ39" s="79"/>
      <c r="CA39" s="278">
        <f>COUNTIFS('CLIENT ACTIVITY'!I13:I5000,"&gt;=21",'CLIENT ACTIVITY'!I13:I5000,"&lt;=24",'CLIENT ACTIVITY'!J13:J5000,"Female",'CLIENT ACTIVITY'!M13:M5000,"Hispanic-Latino ", 'CLIENT ACTIVITY'!O13:O5000,"YES")</f>
        <v>0</v>
      </c>
      <c r="CB39" s="79"/>
      <c r="CC39" s="279"/>
      <c r="CD39" s="79"/>
      <c r="CE39" s="278"/>
      <c r="CF39" s="79"/>
      <c r="CG39" s="272"/>
      <c r="CH39" s="79"/>
      <c r="CI39" s="278">
        <f>COUNTIFS('CLIENT ACTIVITY'!I13:I5000,"&gt;=21",'CLIENT ACTIVITY'!I13:I5000,"&lt;=24",'CLIENT ACTIVITY'!J13:J5000,"Female",'CLIENT ACTIVITY'!M13:M5000,"Unknown", 'CLIENT ACTIVITY'!O13:O5000,"YES")</f>
        <v>0</v>
      </c>
      <c r="CJ39" s="79"/>
      <c r="CK39" s="279"/>
      <c r="CL39" s="79"/>
      <c r="CM39" s="278"/>
      <c r="CN39" s="79"/>
      <c r="CO39" s="272"/>
      <c r="CP39" s="79"/>
      <c r="CQ39" s="276">
        <f t="shared" si="5"/>
        <v>0</v>
      </c>
      <c r="CR39" s="79"/>
      <c r="CS39" s="272"/>
      <c r="CT39" s="79"/>
      <c r="CU39" s="272"/>
      <c r="CV39" s="79"/>
    </row>
    <row r="40" spans="1:100" ht="15.75" customHeight="1" x14ac:dyDescent="0.2">
      <c r="A40" s="274" t="s">
        <v>360</v>
      </c>
      <c r="B40" s="78"/>
      <c r="C40" s="79"/>
      <c r="D40" s="272"/>
      <c r="E40" s="79"/>
      <c r="F40" s="275">
        <f>COUNTIFS('CLIENT ACTIVITY'!I13:I5000,"&gt;=25",'CLIENT ACTIVITY'!I13:I5000,"&lt;=34",'CLIENT ACTIVITY'!J13:J5000,"Female",'CLIENT ACTIVITY'!K13:K5000,"White", 'CLIENT ACTIVITY'!O13:O5000,"YES")</f>
        <v>0</v>
      </c>
      <c r="G40" s="79"/>
      <c r="H40" s="203"/>
      <c r="I40" s="79"/>
      <c r="J40" s="271"/>
      <c r="K40" s="79"/>
      <c r="L40" s="272"/>
      <c r="M40" s="79"/>
      <c r="N40" s="273">
        <f>COUNTIFS('CLIENT ACTIVITY'!I13:I5000,"&gt;=25",'CLIENT ACTIVITY'!I13:I5000,"&lt;=34",'CLIENT ACTIVITY'!J13:J5000,"Female",'CLIENT ACTIVITY'!K13:K5000,"African American /Black", 'CLIENT ACTIVITY'!O13:O5000,"YES")</f>
        <v>0</v>
      </c>
      <c r="O40" s="79"/>
      <c r="P40" s="203"/>
      <c r="Q40" s="79"/>
      <c r="R40" s="271"/>
      <c r="S40" s="79"/>
      <c r="T40" s="272"/>
      <c r="U40" s="79"/>
      <c r="V40" s="271">
        <f>COUNTIFS('CLIENT ACTIVITY'!I13:I5000,"&gt;=25",'CLIENT ACTIVITY'!I13:I5000,"&lt;=34",'CLIENT ACTIVITY'!J13:J5000,"Female",'CLIENT ACTIVITY'!K13:K5000,"Native Hawaiian / Other Pacific Islander", 'CLIENT ACTIVITY'!O13:O5000,"YES")</f>
        <v>0</v>
      </c>
      <c r="W40" s="79"/>
      <c r="X40" s="203"/>
      <c r="Y40" s="79"/>
      <c r="Z40" s="271"/>
      <c r="AA40" s="79"/>
      <c r="AB40" s="272"/>
      <c r="AC40" s="79"/>
      <c r="AD40" s="271">
        <f>COUNTIFS('CLIENT ACTIVITY'!I13:I5000,"&gt;=25",'CLIENT ACTIVITY'!I13:I5000,"&lt;=34",'CLIENT ACTIVITY'!J13:J5000,"Female",'CLIENT ACTIVITY'!K13:K5000,"Asian ", 'CLIENT ACTIVITY'!O13:O5000,"YES")</f>
        <v>0</v>
      </c>
      <c r="AE40" s="79"/>
      <c r="AF40" s="203"/>
      <c r="AG40" s="79"/>
      <c r="AH40" s="271"/>
      <c r="AI40" s="79"/>
      <c r="AJ40" s="272"/>
      <c r="AK40" s="79"/>
      <c r="AL40" s="271">
        <f>COUNTIFS('CLIENT ACTIVITY'!I13:I5000,"&gt;=25",'CLIENT ACTIVITY'!I13:I5000,"&lt;=34",'CLIENT ACTIVITY'!J13:J5000,"Female",'CLIENT ACTIVITY'!K13:K5000,"American Indian / Alaska Native", 'CLIENT ACTIVITY'!O13:O5000,"YES")</f>
        <v>0</v>
      </c>
      <c r="AM40" s="79"/>
      <c r="AN40" s="203"/>
      <c r="AO40" s="79"/>
      <c r="AP40" s="271"/>
      <c r="AQ40" s="79"/>
      <c r="AR40" s="272"/>
      <c r="AS40" s="79"/>
      <c r="AT40" s="271">
        <f>COUNTIFS('CLIENT ACTIVITY'!I13:I5000,"&gt;=25",'CLIENT ACTIVITY'!I13:I5000,"&lt;=34",'CLIENT ACTIVITY'!J13:J5000,"Female",'CLIENT ACTIVITY'!K13:K5000,"More than one race reported", 'CLIENT ACTIVITY'!O13:O5000,"YES")</f>
        <v>0</v>
      </c>
      <c r="AU40" s="79"/>
      <c r="AV40" s="203"/>
      <c r="AW40" s="79"/>
      <c r="AX40" s="271"/>
      <c r="AY40" s="79"/>
      <c r="AZ40" s="272"/>
      <c r="BA40" s="79"/>
      <c r="BB40" s="271">
        <f>COUNTIFS('CLIENT ACTIVITY'!I13:I5000,"&gt;=25",'CLIENT ACTIVITY'!I13:I5000,"&lt;=34",'CLIENT ACTIVITY'!J13:J5000,"Female",'CLIENT ACTIVITY'!K13:K5000,"Unknown", 'CLIENT ACTIVITY'!O13:O5000,"YES")</f>
        <v>0</v>
      </c>
      <c r="BC40" s="79"/>
      <c r="BD40" s="203"/>
      <c r="BE40" s="79"/>
      <c r="BF40" s="271"/>
      <c r="BG40" s="79"/>
      <c r="BH40" s="272"/>
      <c r="BI40" s="79"/>
      <c r="BJ40" s="276">
        <f t="shared" si="4"/>
        <v>0</v>
      </c>
      <c r="BK40" s="79"/>
      <c r="BL40" s="276"/>
      <c r="BM40" s="79"/>
      <c r="BN40" s="276"/>
      <c r="BO40" s="79"/>
      <c r="BP40" s="277" t="s">
        <v>360</v>
      </c>
      <c r="BQ40" s="78"/>
      <c r="BR40" s="79"/>
      <c r="BS40" s="278">
        <f>COUNTIFS('CLIENT ACTIVITY'!I13:I5000,"&gt;=25",'CLIENT ACTIVITY'!I13:I5000,"&lt;=34",'CLIENT ACTIVITY'!J13:J5000,"Female",'CLIENT ACTIVITY'!M13:M5000,"Not Hispanic or Latino", 'CLIENT ACTIVITY'!O13:O5000,"YES")</f>
        <v>0</v>
      </c>
      <c r="BT40" s="79"/>
      <c r="BU40" s="279"/>
      <c r="BV40" s="79"/>
      <c r="BW40" s="278"/>
      <c r="BX40" s="79"/>
      <c r="BY40" s="272"/>
      <c r="BZ40" s="79"/>
      <c r="CA40" s="278">
        <f>COUNTIFS('CLIENT ACTIVITY'!I13:I5000,"&gt;=25",'CLIENT ACTIVITY'!I13:I5000,"&lt;=34",'CLIENT ACTIVITY'!J13:J5000,"Female",'CLIENT ACTIVITY'!M13:M5000,"Hispanic-Latino ", 'CLIENT ACTIVITY'!O13:O5000,"YES")</f>
        <v>0</v>
      </c>
      <c r="CB40" s="79"/>
      <c r="CC40" s="279"/>
      <c r="CD40" s="79"/>
      <c r="CE40" s="278"/>
      <c r="CF40" s="79"/>
      <c r="CG40" s="272"/>
      <c r="CH40" s="79"/>
      <c r="CI40" s="278">
        <f>COUNTIFS('CLIENT ACTIVITY'!I13:I5000,"&gt;=25",'CLIENT ACTIVITY'!I13:I5000,"&lt;=34",'CLIENT ACTIVITY'!J13:J5000,"Female",'CLIENT ACTIVITY'!M13:M5000,"Unknown", 'CLIENT ACTIVITY'!O13:O5000,"YES")</f>
        <v>0</v>
      </c>
      <c r="CJ40" s="79"/>
      <c r="CK40" s="279"/>
      <c r="CL40" s="79"/>
      <c r="CM40" s="278"/>
      <c r="CN40" s="79"/>
      <c r="CO40" s="272"/>
      <c r="CP40" s="79"/>
      <c r="CQ40" s="276">
        <f t="shared" si="5"/>
        <v>0</v>
      </c>
      <c r="CR40" s="79"/>
      <c r="CS40" s="272"/>
      <c r="CT40" s="79"/>
      <c r="CU40" s="272"/>
      <c r="CV40" s="79"/>
    </row>
    <row r="41" spans="1:100" ht="15.75" customHeight="1" x14ac:dyDescent="0.2">
      <c r="A41" s="274" t="s">
        <v>361</v>
      </c>
      <c r="B41" s="78"/>
      <c r="C41" s="79"/>
      <c r="D41" s="272"/>
      <c r="E41" s="79"/>
      <c r="F41" s="275">
        <f>COUNTIFS('CLIENT ACTIVITY'!I13:I5000,"&gt;=35",'CLIENT ACTIVITY'!I13:I5000,"&lt;=44",'CLIENT ACTIVITY'!J13:J5000,"Female",'CLIENT ACTIVITY'!K13:K5000,"White", 'CLIENT ACTIVITY'!O13:O5000,"YES")</f>
        <v>0</v>
      </c>
      <c r="G41" s="79"/>
      <c r="H41" s="203"/>
      <c r="I41" s="79"/>
      <c r="J41" s="271"/>
      <c r="K41" s="79"/>
      <c r="L41" s="272"/>
      <c r="M41" s="79"/>
      <c r="N41" s="273">
        <f>COUNTIFS('CLIENT ACTIVITY'!I13:I5000,"&gt;=35",'CLIENT ACTIVITY'!I13:I5000,"&lt;=44",'CLIENT ACTIVITY'!J13:J5000,"Female",'CLIENT ACTIVITY'!K13:K5000,"African American /Black", 'CLIENT ACTIVITY'!O13:O5000,"YES")</f>
        <v>0</v>
      </c>
      <c r="O41" s="79"/>
      <c r="P41" s="203"/>
      <c r="Q41" s="79"/>
      <c r="R41" s="271"/>
      <c r="S41" s="79"/>
      <c r="T41" s="272"/>
      <c r="U41" s="79"/>
      <c r="V41" s="271">
        <f>COUNTIFS('CLIENT ACTIVITY'!I13:I5000,"&gt;=35",'CLIENT ACTIVITY'!I13:I5000,"&lt;=44",'CLIENT ACTIVITY'!J13:J5000,"Female",'CLIENT ACTIVITY'!K13:K5000,"Native Hawaiian / Other Pacific Islander", 'CLIENT ACTIVITY'!O13:O5000,"YES")</f>
        <v>0</v>
      </c>
      <c r="W41" s="79"/>
      <c r="X41" s="203"/>
      <c r="Y41" s="79"/>
      <c r="Z41" s="271"/>
      <c r="AA41" s="79"/>
      <c r="AB41" s="272"/>
      <c r="AC41" s="79"/>
      <c r="AD41" s="271">
        <f>COUNTIFS('CLIENT ACTIVITY'!I13:I5000,"&gt;=35",'CLIENT ACTIVITY'!I13:I5000,"&lt;=44",'CLIENT ACTIVITY'!J13:J5000,"Female",'CLIENT ACTIVITY'!K13:K5000,"Asian ", 'CLIENT ACTIVITY'!O13:O5000,"YES")</f>
        <v>0</v>
      </c>
      <c r="AE41" s="79"/>
      <c r="AF41" s="203"/>
      <c r="AG41" s="79"/>
      <c r="AH41" s="271"/>
      <c r="AI41" s="79"/>
      <c r="AJ41" s="272"/>
      <c r="AK41" s="79"/>
      <c r="AL41" s="271">
        <f>COUNTIFS('CLIENT ACTIVITY'!I13:I5000,"&gt;=35",'CLIENT ACTIVITY'!I13:I5000,"&lt;=44",'CLIENT ACTIVITY'!J13:J5000,"Female",'CLIENT ACTIVITY'!K13:K5000,"American Indian / Alaska Native", 'CLIENT ACTIVITY'!O13:O5000,"YES")</f>
        <v>0</v>
      </c>
      <c r="AM41" s="79"/>
      <c r="AN41" s="203"/>
      <c r="AO41" s="79"/>
      <c r="AP41" s="271"/>
      <c r="AQ41" s="79"/>
      <c r="AR41" s="272"/>
      <c r="AS41" s="79"/>
      <c r="AT41" s="271">
        <f>COUNTIFS('CLIENT ACTIVITY'!I13:I5000,"&gt;=35",'CLIENT ACTIVITY'!I13:I5000,"&lt;=44",'CLIENT ACTIVITY'!J13:J5000,"Female",'CLIENT ACTIVITY'!K13:K5000,"More than one race reported", 'CLIENT ACTIVITY'!O13:O5000,"YES")</f>
        <v>0</v>
      </c>
      <c r="AU41" s="79"/>
      <c r="AV41" s="203"/>
      <c r="AW41" s="79"/>
      <c r="AX41" s="271"/>
      <c r="AY41" s="79"/>
      <c r="AZ41" s="272"/>
      <c r="BA41" s="79"/>
      <c r="BB41" s="271">
        <f>COUNTIFS('CLIENT ACTIVITY'!I13:I5000,"&gt;=35",'CLIENT ACTIVITY'!I13:I5000,"&lt;=44",'CLIENT ACTIVITY'!J13:J5000,"Female",'CLIENT ACTIVITY'!K13:K5000,"Unknown", 'CLIENT ACTIVITY'!O13:O5000,"YES")</f>
        <v>0</v>
      </c>
      <c r="BC41" s="79"/>
      <c r="BD41" s="203"/>
      <c r="BE41" s="79"/>
      <c r="BF41" s="271"/>
      <c r="BG41" s="79"/>
      <c r="BH41" s="272"/>
      <c r="BI41" s="79"/>
      <c r="BJ41" s="276">
        <f t="shared" si="4"/>
        <v>0</v>
      </c>
      <c r="BK41" s="79"/>
      <c r="BL41" s="276"/>
      <c r="BM41" s="79"/>
      <c r="BN41" s="276"/>
      <c r="BO41" s="79"/>
      <c r="BP41" s="277" t="s">
        <v>361</v>
      </c>
      <c r="BQ41" s="78"/>
      <c r="BR41" s="79"/>
      <c r="BS41" s="278">
        <f>COUNTIFS('CLIENT ACTIVITY'!I13:I5000,"&gt;=35",'CLIENT ACTIVITY'!I13:I5000,"&lt;=44",'CLIENT ACTIVITY'!J13:J5000,"Female",'CLIENT ACTIVITY'!M13:M5000,"Not Hispanic or Latino", 'CLIENT ACTIVITY'!O13:O5000,"YES")</f>
        <v>0</v>
      </c>
      <c r="BT41" s="79"/>
      <c r="BU41" s="279"/>
      <c r="BV41" s="79"/>
      <c r="BW41" s="278"/>
      <c r="BX41" s="79"/>
      <c r="BY41" s="272"/>
      <c r="BZ41" s="79"/>
      <c r="CA41" s="278">
        <f>COUNTIFS('CLIENT ACTIVITY'!I13:I5000,"&gt;=35",'CLIENT ACTIVITY'!I13:I5000,"&lt;=44",'CLIENT ACTIVITY'!J13:J5000,"Female",'CLIENT ACTIVITY'!M13:M5000,"Hispanic-Latino ", 'CLIENT ACTIVITY'!O13:O5000,"YES")</f>
        <v>0</v>
      </c>
      <c r="CB41" s="79"/>
      <c r="CC41" s="279"/>
      <c r="CD41" s="79"/>
      <c r="CE41" s="278"/>
      <c r="CF41" s="79"/>
      <c r="CG41" s="272"/>
      <c r="CH41" s="79"/>
      <c r="CI41" s="278">
        <f>COUNTIFS('CLIENT ACTIVITY'!I13:I5000,"&gt;=35",'CLIENT ACTIVITY'!I13:I5000,"&lt;=44",'CLIENT ACTIVITY'!J13:J5000,"Female",'CLIENT ACTIVITY'!M13:M5000,"Unknown", 'CLIENT ACTIVITY'!O13:O5000,"YES")</f>
        <v>0</v>
      </c>
      <c r="CJ41" s="79"/>
      <c r="CK41" s="279"/>
      <c r="CL41" s="79"/>
      <c r="CM41" s="278"/>
      <c r="CN41" s="79"/>
      <c r="CO41" s="272"/>
      <c r="CP41" s="79"/>
      <c r="CQ41" s="276">
        <f t="shared" si="5"/>
        <v>0</v>
      </c>
      <c r="CR41" s="79"/>
      <c r="CS41" s="272"/>
      <c r="CT41" s="79"/>
      <c r="CU41" s="272"/>
      <c r="CV41" s="79"/>
    </row>
    <row r="42" spans="1:100" ht="15.75" customHeight="1" x14ac:dyDescent="0.2">
      <c r="A42" s="274" t="s">
        <v>362</v>
      </c>
      <c r="B42" s="78"/>
      <c r="C42" s="79"/>
      <c r="D42" s="272"/>
      <c r="E42" s="79"/>
      <c r="F42" s="275">
        <f>COUNTIFS('CLIENT ACTIVITY'!I13:I5000,"&gt;=45",'CLIENT ACTIVITY'!I13:I5000,"&lt;=54",'CLIENT ACTIVITY'!J13:J5000,"Female",'CLIENT ACTIVITY'!K13:K5000,"White", 'CLIENT ACTIVITY'!O13:O5000,"YES")</f>
        <v>0</v>
      </c>
      <c r="G42" s="79"/>
      <c r="H42" s="203"/>
      <c r="I42" s="79"/>
      <c r="J42" s="271"/>
      <c r="K42" s="79"/>
      <c r="L42" s="272"/>
      <c r="M42" s="79"/>
      <c r="N42" s="273">
        <f>COUNTIFS('CLIENT ACTIVITY'!I13:I5000,"&gt;=45",'CLIENT ACTIVITY'!I13:I5000,"&lt;=54",'CLIENT ACTIVITY'!J13:J5000,"Female",'CLIENT ACTIVITY'!K13:K5000,"African American /Black", 'CLIENT ACTIVITY'!O13:O5000,"YES")</f>
        <v>0</v>
      </c>
      <c r="O42" s="79"/>
      <c r="P42" s="203"/>
      <c r="Q42" s="79"/>
      <c r="R42" s="271"/>
      <c r="S42" s="79"/>
      <c r="T42" s="272"/>
      <c r="U42" s="79"/>
      <c r="V42" s="271">
        <f>COUNTIFS('CLIENT ACTIVITY'!I13:I5000,"&gt;=45",'CLIENT ACTIVITY'!I13:I5000,"&lt;=54",'CLIENT ACTIVITY'!J13:J5000,"Female",'CLIENT ACTIVITY'!K13:K5000,"Native Hawaiian / Other Pacific Islander", 'CLIENT ACTIVITY'!O13:O5000,"YES")</f>
        <v>0</v>
      </c>
      <c r="W42" s="79"/>
      <c r="X42" s="203"/>
      <c r="Y42" s="79"/>
      <c r="Z42" s="271"/>
      <c r="AA42" s="79"/>
      <c r="AB42" s="272"/>
      <c r="AC42" s="79"/>
      <c r="AD42" s="271">
        <f>COUNTIFS('CLIENT ACTIVITY'!I13:I5000,"&gt;=45",'CLIENT ACTIVITY'!I13:I5000,"&lt;=54",'CLIENT ACTIVITY'!J13:J5000,"Female",'CLIENT ACTIVITY'!K13:K5000,"Asian ", 'CLIENT ACTIVITY'!O13:O5000,"YES")</f>
        <v>0</v>
      </c>
      <c r="AE42" s="79"/>
      <c r="AF42" s="203"/>
      <c r="AG42" s="79"/>
      <c r="AH42" s="271"/>
      <c r="AI42" s="79"/>
      <c r="AJ42" s="272"/>
      <c r="AK42" s="79"/>
      <c r="AL42" s="271">
        <f>COUNTIFS('CLIENT ACTIVITY'!I13:I5000,"&gt;=45",'CLIENT ACTIVITY'!I13:I5000,"&lt;=54",'CLIENT ACTIVITY'!J13:J5000,"Female",'CLIENT ACTIVITY'!K13:K5000,"American Indian / Alaska Native", 'CLIENT ACTIVITY'!O13:O5000,"YES")</f>
        <v>0</v>
      </c>
      <c r="AM42" s="79"/>
      <c r="AN42" s="203"/>
      <c r="AO42" s="79"/>
      <c r="AP42" s="271"/>
      <c r="AQ42" s="79"/>
      <c r="AR42" s="272"/>
      <c r="AS42" s="79"/>
      <c r="AT42" s="271">
        <f>COUNTIFS('CLIENT ACTIVITY'!I13:I5000,"&gt;=45",'CLIENT ACTIVITY'!I13:I5000,"&lt;=54",'CLIENT ACTIVITY'!J13:J5000,"Female",'CLIENT ACTIVITY'!K13:K5000,"More than one race reported", 'CLIENT ACTIVITY'!O13:O5000,"YES")</f>
        <v>0</v>
      </c>
      <c r="AU42" s="79"/>
      <c r="AV42" s="203"/>
      <c r="AW42" s="79"/>
      <c r="AX42" s="271"/>
      <c r="AY42" s="79"/>
      <c r="AZ42" s="272"/>
      <c r="BA42" s="79"/>
      <c r="BB42" s="271">
        <f>COUNTIFS('CLIENT ACTIVITY'!I13:I5000,"&gt;=45",'CLIENT ACTIVITY'!I13:I5000,"&lt;=54",'CLIENT ACTIVITY'!J13:J5000,"Female",'CLIENT ACTIVITY'!K13:K5000,"Unknown", 'CLIENT ACTIVITY'!O13:O5000,"YES")</f>
        <v>0</v>
      </c>
      <c r="BC42" s="79"/>
      <c r="BD42" s="203"/>
      <c r="BE42" s="79"/>
      <c r="BF42" s="271"/>
      <c r="BG42" s="79"/>
      <c r="BH42" s="272"/>
      <c r="BI42" s="79"/>
      <c r="BJ42" s="276">
        <f t="shared" si="4"/>
        <v>0</v>
      </c>
      <c r="BK42" s="79"/>
      <c r="BL42" s="276"/>
      <c r="BM42" s="79"/>
      <c r="BN42" s="276"/>
      <c r="BO42" s="79"/>
      <c r="BP42" s="277" t="s">
        <v>362</v>
      </c>
      <c r="BQ42" s="78"/>
      <c r="BR42" s="79"/>
      <c r="BS42" s="278">
        <f>COUNTIFS('CLIENT ACTIVITY'!I13:I5000,"&gt;=45",'CLIENT ACTIVITY'!I13:I5000,"&lt;=54",'CLIENT ACTIVITY'!J13:J5000,"Female",'CLIENT ACTIVITY'!M13:M5000,"Not Hispanic or Latino", 'CLIENT ACTIVITY'!O13:O5000,"YES")</f>
        <v>0</v>
      </c>
      <c r="BT42" s="79"/>
      <c r="BU42" s="279"/>
      <c r="BV42" s="79"/>
      <c r="BW42" s="278"/>
      <c r="BX42" s="79"/>
      <c r="BY42" s="272"/>
      <c r="BZ42" s="79"/>
      <c r="CA42" s="278">
        <f>COUNTIFS('CLIENT ACTIVITY'!I13:I5000,"&gt;=45",'CLIENT ACTIVITY'!I13:I5000,"&lt;=54",'CLIENT ACTIVITY'!J13:J5000,"Female",'CLIENT ACTIVITY'!M13:M5000,"Hispanic-Latino ", 'CLIENT ACTIVITY'!O13:O5000,"YES")</f>
        <v>0</v>
      </c>
      <c r="CB42" s="79"/>
      <c r="CC42" s="279"/>
      <c r="CD42" s="79"/>
      <c r="CE42" s="278"/>
      <c r="CF42" s="79"/>
      <c r="CG42" s="272"/>
      <c r="CH42" s="79"/>
      <c r="CI42" s="278">
        <f>COUNTIFS('CLIENT ACTIVITY'!I13:I5000,"&gt;=45",'CLIENT ACTIVITY'!I13:I5000,"&lt;=54",'CLIENT ACTIVITY'!J13:J5000,"Female",'CLIENT ACTIVITY'!M13:M5000,"Unknown", 'CLIENT ACTIVITY'!O13:O5000,"YES")</f>
        <v>0</v>
      </c>
      <c r="CJ42" s="79"/>
      <c r="CK42" s="279"/>
      <c r="CL42" s="79"/>
      <c r="CM42" s="278"/>
      <c r="CN42" s="79"/>
      <c r="CO42" s="272"/>
      <c r="CP42" s="79"/>
      <c r="CQ42" s="276">
        <f t="shared" si="5"/>
        <v>0</v>
      </c>
      <c r="CR42" s="79"/>
      <c r="CS42" s="272"/>
      <c r="CT42" s="79"/>
      <c r="CU42" s="272"/>
      <c r="CV42" s="79"/>
    </row>
    <row r="43" spans="1:100" ht="15.75" customHeight="1" x14ac:dyDescent="0.2">
      <c r="A43" s="274" t="s">
        <v>363</v>
      </c>
      <c r="B43" s="78"/>
      <c r="C43" s="79"/>
      <c r="D43" s="272"/>
      <c r="E43" s="79"/>
      <c r="F43" s="275">
        <f>COUNTIFS('CLIENT ACTIVITY'!I13:I5000,"&gt;=55",'CLIENT ACTIVITY'!I13:I5000,"&lt;=64",'CLIENT ACTIVITY'!J13:J5000,"Female",'CLIENT ACTIVITY'!K13:K5000,"White", 'CLIENT ACTIVITY'!O13:O5000,"YES")</f>
        <v>0</v>
      </c>
      <c r="G43" s="79"/>
      <c r="H43" s="203"/>
      <c r="I43" s="79"/>
      <c r="J43" s="271"/>
      <c r="K43" s="79"/>
      <c r="L43" s="272"/>
      <c r="M43" s="79"/>
      <c r="N43" s="273">
        <f>COUNTIFS('CLIENT ACTIVITY'!I13:I5000,"&gt;=55",'CLIENT ACTIVITY'!I13:I5000,"&lt;=64",'CLIENT ACTIVITY'!J13:J5000,"Female",'CLIENT ACTIVITY'!K13:K5000,"African American /Black",'CLIENT ACTIVITY'!O13:O5000,"YES")</f>
        <v>0</v>
      </c>
      <c r="O43" s="79"/>
      <c r="P43" s="203"/>
      <c r="Q43" s="79"/>
      <c r="R43" s="271"/>
      <c r="S43" s="79"/>
      <c r="T43" s="272"/>
      <c r="U43" s="79"/>
      <c r="V43" s="271">
        <f>COUNTIFS('CLIENT ACTIVITY'!I13:I5000,"&gt;=55",'CLIENT ACTIVITY'!I13:I5000,"&lt;=64",'CLIENT ACTIVITY'!J13:J5000,"Female",'CLIENT ACTIVITY'!K13:K5000,"Native Hawaiian / Other Pacific Islander", 'CLIENT ACTIVITY'!O13:O5000,"YES")</f>
        <v>0</v>
      </c>
      <c r="W43" s="79"/>
      <c r="X43" s="203"/>
      <c r="Y43" s="79"/>
      <c r="Z43" s="271"/>
      <c r="AA43" s="79"/>
      <c r="AB43" s="272"/>
      <c r="AC43" s="79"/>
      <c r="AD43" s="271">
        <f>COUNTIFS('CLIENT ACTIVITY'!I13:I5000,"&gt;=55",'CLIENT ACTIVITY'!I13:I5000,"&lt;=64",'CLIENT ACTIVITY'!J13:J5000,"Female",'CLIENT ACTIVITY'!K13:K5000,"Asian ", 'CLIENT ACTIVITY'!O13:O5000,"YES")</f>
        <v>0</v>
      </c>
      <c r="AE43" s="79"/>
      <c r="AF43" s="203"/>
      <c r="AG43" s="79"/>
      <c r="AH43" s="271"/>
      <c r="AI43" s="79"/>
      <c r="AJ43" s="272"/>
      <c r="AK43" s="79"/>
      <c r="AL43" s="271">
        <f>COUNTIFS('CLIENT ACTIVITY'!I13:I5000,"&gt;=55",'CLIENT ACTIVITY'!I13:I5000,"&lt;=64",'CLIENT ACTIVITY'!J13:J5000,"Female",'CLIENT ACTIVITY'!K13:K5000,"American Indian / Alaska Native", 'CLIENT ACTIVITY'!O13:O5000,"YES")</f>
        <v>0</v>
      </c>
      <c r="AM43" s="79"/>
      <c r="AN43" s="203"/>
      <c r="AO43" s="79"/>
      <c r="AP43" s="271"/>
      <c r="AQ43" s="79"/>
      <c r="AR43" s="272"/>
      <c r="AS43" s="79"/>
      <c r="AT43" s="271">
        <f>COUNTIFS('CLIENT ACTIVITY'!I13:I5000,"&gt;=55",'CLIENT ACTIVITY'!I13:I5000,"&lt;=64",'CLIENT ACTIVITY'!J13:J5000,"Female",'CLIENT ACTIVITY'!K13:K5000,"More than one race reported", 'CLIENT ACTIVITY'!O13:O5000,"YES")</f>
        <v>0</v>
      </c>
      <c r="AU43" s="79"/>
      <c r="AV43" s="203"/>
      <c r="AW43" s="79"/>
      <c r="AX43" s="271"/>
      <c r="AY43" s="79"/>
      <c r="AZ43" s="272"/>
      <c r="BA43" s="79"/>
      <c r="BB43" s="271">
        <f>COUNTIFS('CLIENT ACTIVITY'!I13:I5000,"&gt;=55",'CLIENT ACTIVITY'!I13:I5000,"&lt;=64",'CLIENT ACTIVITY'!J13:J5000,"Female",'CLIENT ACTIVITY'!K13:K5000,"Unknown", 'CLIENT ACTIVITY'!O13:O5000,"YES")</f>
        <v>0</v>
      </c>
      <c r="BC43" s="79"/>
      <c r="BD43" s="203"/>
      <c r="BE43" s="79"/>
      <c r="BF43" s="271"/>
      <c r="BG43" s="79"/>
      <c r="BH43" s="272"/>
      <c r="BI43" s="79"/>
      <c r="BJ43" s="276">
        <f t="shared" si="4"/>
        <v>0</v>
      </c>
      <c r="BK43" s="79"/>
      <c r="BL43" s="276"/>
      <c r="BM43" s="79"/>
      <c r="BN43" s="276"/>
      <c r="BO43" s="79"/>
      <c r="BP43" s="277" t="s">
        <v>363</v>
      </c>
      <c r="BQ43" s="78"/>
      <c r="BR43" s="79"/>
      <c r="BS43" s="278">
        <f>COUNTIFS('CLIENT ACTIVITY'!I13:I5000,"&gt;=55",'CLIENT ACTIVITY'!I13:I5000,"&lt;=64",'CLIENT ACTIVITY'!J13:J5000,"Female",'CLIENT ACTIVITY'!M13:M5000,"Not Hispanic or Latino", 'CLIENT ACTIVITY'!O13:O5000,"YES")</f>
        <v>0</v>
      </c>
      <c r="BT43" s="79"/>
      <c r="BU43" s="279"/>
      <c r="BV43" s="79"/>
      <c r="BW43" s="278"/>
      <c r="BX43" s="79"/>
      <c r="BY43" s="272"/>
      <c r="BZ43" s="79"/>
      <c r="CA43" s="278">
        <f>COUNTIFS('CLIENT ACTIVITY'!I13:I5000,"&gt;=55",'CLIENT ACTIVITY'!I13:I5000,"&lt;=64",'CLIENT ACTIVITY'!J13:J5000,"Female",'CLIENT ACTIVITY'!M13:M5000,"Hispanic-Latino ", 'CLIENT ACTIVITY'!O13:O5000,"YES")</f>
        <v>0</v>
      </c>
      <c r="CB43" s="79"/>
      <c r="CC43" s="279"/>
      <c r="CD43" s="79"/>
      <c r="CE43" s="278"/>
      <c r="CF43" s="79"/>
      <c r="CG43" s="272"/>
      <c r="CH43" s="79"/>
      <c r="CI43" s="278">
        <f>COUNTIFS('CLIENT ACTIVITY'!I13:I5000,"&gt;=55",'CLIENT ACTIVITY'!I13:I5000,"&lt;=64",'CLIENT ACTIVITY'!J13:J5000,"Female",'CLIENT ACTIVITY'!M13:M5000,"Unknown", 'CLIENT ACTIVITY'!O13:O5000,"YES")</f>
        <v>0</v>
      </c>
      <c r="CJ43" s="79"/>
      <c r="CK43" s="279"/>
      <c r="CL43" s="79"/>
      <c r="CM43" s="278"/>
      <c r="CN43" s="79"/>
      <c r="CO43" s="272"/>
      <c r="CP43" s="79"/>
      <c r="CQ43" s="276">
        <f t="shared" si="5"/>
        <v>0</v>
      </c>
      <c r="CR43" s="79"/>
      <c r="CS43" s="272"/>
      <c r="CT43" s="79"/>
      <c r="CU43" s="272"/>
      <c r="CV43" s="79"/>
    </row>
    <row r="44" spans="1:100" ht="15.75" customHeight="1" x14ac:dyDescent="0.2">
      <c r="A44" s="274" t="s">
        <v>364</v>
      </c>
      <c r="B44" s="78"/>
      <c r="C44" s="79"/>
      <c r="D44" s="272"/>
      <c r="E44" s="79"/>
      <c r="F44" s="275">
        <f>COUNTIFS('CLIENT ACTIVITY'!I13:I5000,"&gt;=65",'CLIENT ACTIVITY'!I13:I5000,"&lt;=74",'CLIENT ACTIVITY'!J13:J5000,"Female",'CLIENT ACTIVITY'!K13:K5000,"White",'CLIENT ACTIVITY'!O13:O5000,"YES")</f>
        <v>0</v>
      </c>
      <c r="G44" s="79"/>
      <c r="H44" s="203"/>
      <c r="I44" s="79"/>
      <c r="J44" s="271"/>
      <c r="K44" s="79"/>
      <c r="L44" s="272"/>
      <c r="M44" s="79"/>
      <c r="N44" s="273">
        <f>COUNTIFS('CLIENT ACTIVITY'!I13:I5000,"&gt;=65",'CLIENT ACTIVITY'!I13:I5000,"&lt;=74",'CLIENT ACTIVITY'!J13:J5000,"Female",'CLIENT ACTIVITY'!K13:K5000,"African American /Black",'CLIENT ACTIVITY'!O13:O5000,"YES")</f>
        <v>0</v>
      </c>
      <c r="O44" s="79"/>
      <c r="P44" s="203"/>
      <c r="Q44" s="79"/>
      <c r="R44" s="271"/>
      <c r="S44" s="79"/>
      <c r="T44" s="272"/>
      <c r="U44" s="79"/>
      <c r="V44" s="271">
        <f>COUNTIFS('CLIENT ACTIVITY'!I13:I5000,"&gt;=65",'CLIENT ACTIVITY'!I13:I5000,"&lt;=74",'CLIENT ACTIVITY'!J13:J5000,"Female",'CLIENT ACTIVITY'!K13:K5000,"Native Hawaiian / Other Pacific Islander",'CLIENT ACTIVITY'!O13:O5000,"YES")</f>
        <v>0</v>
      </c>
      <c r="W44" s="79"/>
      <c r="X44" s="203"/>
      <c r="Y44" s="79"/>
      <c r="Z44" s="271"/>
      <c r="AA44" s="79"/>
      <c r="AB44" s="272"/>
      <c r="AC44" s="79"/>
      <c r="AD44" s="271">
        <f>COUNTIFS('CLIENT ACTIVITY'!I13:I5000,"&gt;=65",'CLIENT ACTIVITY'!I13:I5000,"&lt;=74",'CLIENT ACTIVITY'!J13:J5000,"Female",'CLIENT ACTIVITY'!K13:K5000,"Asian ", 'CLIENT ACTIVITY'!O13:O5000,"YES")</f>
        <v>0</v>
      </c>
      <c r="AE44" s="79"/>
      <c r="AF44" s="203"/>
      <c r="AG44" s="79"/>
      <c r="AH44" s="271"/>
      <c r="AI44" s="79"/>
      <c r="AJ44" s="272"/>
      <c r="AK44" s="79"/>
      <c r="AL44" s="271">
        <f>COUNTIFS('CLIENT ACTIVITY'!I13:I5000,"&gt;=65",'CLIENT ACTIVITY'!I13:I5000,"&lt;=74",'CLIENT ACTIVITY'!J13:J5000,"Female",'CLIENT ACTIVITY'!K13:K5000,"American Indian / Alaska Native",'CLIENT ACTIVITY'!O13:O5000,"YES")</f>
        <v>0</v>
      </c>
      <c r="AM44" s="79"/>
      <c r="AN44" s="203"/>
      <c r="AO44" s="79"/>
      <c r="AP44" s="271"/>
      <c r="AQ44" s="79"/>
      <c r="AR44" s="272"/>
      <c r="AS44" s="79"/>
      <c r="AT44" s="271">
        <f>COUNTIFS('CLIENT ACTIVITY'!I13:I5000,"&gt;=65",'CLIENT ACTIVITY'!I13:I5000,"&lt;=74",'CLIENT ACTIVITY'!J13:J5000,"Female",'CLIENT ACTIVITY'!K13:K5000,"More than one race reported",'CLIENT ACTIVITY'!O13:O5000,"YES")</f>
        <v>0</v>
      </c>
      <c r="AU44" s="79"/>
      <c r="AV44" s="203"/>
      <c r="AW44" s="79"/>
      <c r="AX44" s="271"/>
      <c r="AY44" s="79"/>
      <c r="AZ44" s="272"/>
      <c r="BA44" s="79"/>
      <c r="BB44" s="271">
        <f>COUNTIFS('CLIENT ACTIVITY'!I13:I5000,"&gt;=65",'CLIENT ACTIVITY'!I13:I5000,"&lt;=74",'CLIENT ACTIVITY'!J13:J5000,"Female",'CLIENT ACTIVITY'!K13:K5000,"Unknown",'CLIENT ACTIVITY'!O13:O5000,"YES")</f>
        <v>0</v>
      </c>
      <c r="BC44" s="79"/>
      <c r="BD44" s="203"/>
      <c r="BE44" s="79"/>
      <c r="BF44" s="271"/>
      <c r="BG44" s="79"/>
      <c r="BH44" s="272"/>
      <c r="BI44" s="79"/>
      <c r="BJ44" s="276">
        <f t="shared" si="4"/>
        <v>0</v>
      </c>
      <c r="BK44" s="79"/>
      <c r="BL44" s="276"/>
      <c r="BM44" s="79"/>
      <c r="BN44" s="276"/>
      <c r="BO44" s="79"/>
      <c r="BP44" s="277" t="s">
        <v>364</v>
      </c>
      <c r="BQ44" s="78"/>
      <c r="BR44" s="79"/>
      <c r="BS44" s="278">
        <f>COUNTIFS('CLIENT ACTIVITY'!I13:I5000,"&gt;=65",'CLIENT ACTIVITY'!I13:I5000,"&lt;=74",'CLIENT ACTIVITY'!J13:J5000,"Female",'CLIENT ACTIVITY'!M13:M5000,"Not Hispanic or Latino", 'CLIENT ACTIVITY'!O13:O5000,"YES")</f>
        <v>0</v>
      </c>
      <c r="BT44" s="79"/>
      <c r="BU44" s="279"/>
      <c r="BV44" s="79"/>
      <c r="BW44" s="278"/>
      <c r="BX44" s="79"/>
      <c r="BY44" s="272"/>
      <c r="BZ44" s="79"/>
      <c r="CA44" s="278">
        <f>COUNTIFS('CLIENT ACTIVITY'!I13:I5000,"&gt;=65",'CLIENT ACTIVITY'!I13:I5000,"&lt;=74",'CLIENT ACTIVITY'!J13:J5000,"Female",'CLIENT ACTIVITY'!M13:M5000,"Hispanic-Latino ", 'CLIENT ACTIVITY'!O13:O5000,"YES")</f>
        <v>0</v>
      </c>
      <c r="CB44" s="79"/>
      <c r="CC44" s="279"/>
      <c r="CD44" s="79"/>
      <c r="CE44" s="278"/>
      <c r="CF44" s="79"/>
      <c r="CG44" s="272"/>
      <c r="CH44" s="79"/>
      <c r="CI44" s="278">
        <f>COUNTIFS('CLIENT ACTIVITY'!I13:I5000,"&gt;=65",'CLIENT ACTIVITY'!I13:I5000,"&lt;=74",'CLIENT ACTIVITY'!J13:J5000,"Female",'CLIENT ACTIVITY'!M13:M5000,"Unknown", 'CLIENT ACTIVITY'!O13:O5000,"YES")</f>
        <v>0</v>
      </c>
      <c r="CJ44" s="79"/>
      <c r="CK44" s="279"/>
      <c r="CL44" s="79"/>
      <c r="CM44" s="278"/>
      <c r="CN44" s="79"/>
      <c r="CO44" s="272"/>
      <c r="CP44" s="79"/>
      <c r="CQ44" s="276">
        <f t="shared" si="5"/>
        <v>0</v>
      </c>
      <c r="CR44" s="79"/>
      <c r="CS44" s="272"/>
      <c r="CT44" s="79"/>
      <c r="CU44" s="272"/>
      <c r="CV44" s="79"/>
    </row>
    <row r="45" spans="1:100" ht="15.75" customHeight="1" x14ac:dyDescent="0.2">
      <c r="A45" s="274" t="s">
        <v>365</v>
      </c>
      <c r="B45" s="78"/>
      <c r="C45" s="79"/>
      <c r="D45" s="272"/>
      <c r="E45" s="79"/>
      <c r="F45" s="275">
        <f>COUNTIFS('CLIENT ACTIVITY'!I13:I5000,"&gt;=75",'CLIENT ACTIVITY'!I13:I5000,"&lt;=150",'CLIENT ACTIVITY'!J13:J5000,"Female",'CLIENT ACTIVITY'!K13:K5000,"White", 'CLIENT ACTIVITY'!O13:O5000,"YES")</f>
        <v>0</v>
      </c>
      <c r="G45" s="79"/>
      <c r="H45" s="203"/>
      <c r="I45" s="79"/>
      <c r="J45" s="271"/>
      <c r="K45" s="79"/>
      <c r="L45" s="272"/>
      <c r="M45" s="79"/>
      <c r="N45" s="273">
        <f>COUNTIFS('CLIENT ACTIVITY'!I13:I5000,"&gt;=75",'CLIENT ACTIVITY'!I13:I5000,"&lt;=150",'CLIENT ACTIVITY'!J13:J5000,"Female",'CLIENT ACTIVITY'!K13:K5000,"African American /Black", 'CLIENT ACTIVITY'!O13:O5000,"YES")</f>
        <v>0</v>
      </c>
      <c r="O45" s="79"/>
      <c r="P45" s="203"/>
      <c r="Q45" s="79"/>
      <c r="R45" s="271"/>
      <c r="S45" s="79"/>
      <c r="T45" s="272"/>
      <c r="U45" s="79"/>
      <c r="V45" s="271">
        <f>COUNTIFS('CLIENT ACTIVITY'!I13:I5000,"&gt;=75",'CLIENT ACTIVITY'!I13:I5000,"&lt;=150",'CLIENT ACTIVITY'!J13:J5000,"Female",'CLIENT ACTIVITY'!K13:K5000,"Native Hawaiian / Other Pacific Islander", 'CLIENT ACTIVITY'!O13:O5000,"YES")</f>
        <v>0</v>
      </c>
      <c r="W45" s="79"/>
      <c r="X45" s="203"/>
      <c r="Y45" s="79"/>
      <c r="Z45" s="271"/>
      <c r="AA45" s="79"/>
      <c r="AB45" s="272"/>
      <c r="AC45" s="79"/>
      <c r="AD45" s="271">
        <f>COUNTIFS('CLIENT ACTIVITY'!I13:I5000,"&gt;=75",'CLIENT ACTIVITY'!I13:I5000,"&lt;=150",'CLIENT ACTIVITY'!J13:J5000,"Female",'CLIENT ACTIVITY'!K13:K5000,"Asian ",'CLIENT ACTIVITY'!O13:O5000,"YES")</f>
        <v>0</v>
      </c>
      <c r="AE45" s="79"/>
      <c r="AF45" s="203"/>
      <c r="AG45" s="79"/>
      <c r="AH45" s="271"/>
      <c r="AI45" s="79"/>
      <c r="AJ45" s="272"/>
      <c r="AK45" s="79"/>
      <c r="AL45" s="271">
        <f>COUNTIFS('CLIENT ACTIVITY'!I13:I5000,"&gt;=75",'CLIENT ACTIVITY'!I13:I5000,"&lt;=150",'CLIENT ACTIVITY'!J13:J5000,"Female",'CLIENT ACTIVITY'!K13:K5000,"American Indian / Alaska Native", 'CLIENT ACTIVITY'!O13:O5000,"YES")</f>
        <v>0</v>
      </c>
      <c r="AM45" s="79"/>
      <c r="AN45" s="203"/>
      <c r="AO45" s="79"/>
      <c r="AP45" s="271"/>
      <c r="AQ45" s="79"/>
      <c r="AR45" s="272"/>
      <c r="AS45" s="79"/>
      <c r="AT45" s="271">
        <f>COUNTIFS('CLIENT ACTIVITY'!I13:I5000,"&gt;=75",'CLIENT ACTIVITY'!I13:I5000,"&lt;=150",'CLIENT ACTIVITY'!J13:J5000,"Female",'CLIENT ACTIVITY'!K13:K5000,"More than one race reported", 'CLIENT ACTIVITY'!O13:O5000,"YES")</f>
        <v>0</v>
      </c>
      <c r="AU45" s="79"/>
      <c r="AV45" s="203"/>
      <c r="AW45" s="79"/>
      <c r="AX45" s="271"/>
      <c r="AY45" s="79"/>
      <c r="AZ45" s="272"/>
      <c r="BA45" s="79"/>
      <c r="BB45" s="271">
        <f>COUNTIFS('CLIENT ACTIVITY'!I13:I5000,"&gt;=75",'CLIENT ACTIVITY'!I13:I5000,"&lt;=150",'CLIENT ACTIVITY'!J13:J5000,"Female",'CLIENT ACTIVITY'!K13:K5000,"Unknown", 'CLIENT ACTIVITY'!O13:O5000,"YES")</f>
        <v>0</v>
      </c>
      <c r="BC45" s="79"/>
      <c r="BD45" s="203"/>
      <c r="BE45" s="79"/>
      <c r="BF45" s="271"/>
      <c r="BG45" s="79"/>
      <c r="BH45" s="272"/>
      <c r="BI45" s="79"/>
      <c r="BJ45" s="276">
        <f t="shared" si="4"/>
        <v>0</v>
      </c>
      <c r="BK45" s="79"/>
      <c r="BL45" s="276"/>
      <c r="BM45" s="79"/>
      <c r="BN45" s="276"/>
      <c r="BO45" s="79"/>
      <c r="BP45" s="277" t="s">
        <v>365</v>
      </c>
      <c r="BQ45" s="78"/>
      <c r="BR45" s="79"/>
      <c r="BS45" s="278">
        <f>COUNTIFS('CLIENT ACTIVITY'!I13:I5000,"&gt;=75",'CLIENT ACTIVITY'!I13:I5000,"&lt;=150",'CLIENT ACTIVITY'!J13:J5000,"Female",'CLIENT ACTIVITY'!M13:M5000,"Not Hispanic or Latino", 'CLIENT ACTIVITY'!O13:O5000,"YES")</f>
        <v>0</v>
      </c>
      <c r="BT45" s="79"/>
      <c r="BU45" s="279"/>
      <c r="BV45" s="79"/>
      <c r="BW45" s="278"/>
      <c r="BX45" s="79"/>
      <c r="BY45" s="272"/>
      <c r="BZ45" s="79"/>
      <c r="CA45" s="278">
        <f>COUNTIFS('CLIENT ACTIVITY'!I13:I5000,"&gt;=75",'CLIENT ACTIVITY'!I13:I5000,"&lt;=150",'CLIENT ACTIVITY'!J13:J5000,"Female",'CLIENT ACTIVITY'!M13:M5000,"Hispanic-Latino ", 'CLIENT ACTIVITY'!O13:O5000,"YES")</f>
        <v>0</v>
      </c>
      <c r="CB45" s="79"/>
      <c r="CC45" s="279"/>
      <c r="CD45" s="79"/>
      <c r="CE45" s="278"/>
      <c r="CF45" s="79"/>
      <c r="CG45" s="272"/>
      <c r="CH45" s="79"/>
      <c r="CI45" s="278">
        <f>COUNTIFS('CLIENT ACTIVITY'!I13:I5000,"&gt;=75",'CLIENT ACTIVITY'!I13:I5000,"&lt;=150",'CLIENT ACTIVITY'!J13:J5000,"Female",'CLIENT ACTIVITY'!M13:M5000,"Unknown", 'CLIENT ACTIVITY'!O13:O5000,"YES")</f>
        <v>0</v>
      </c>
      <c r="CJ45" s="79"/>
      <c r="CK45" s="279"/>
      <c r="CL45" s="79"/>
      <c r="CM45" s="278"/>
      <c r="CN45" s="79"/>
      <c r="CO45" s="272"/>
      <c r="CP45" s="79"/>
      <c r="CQ45" s="276">
        <f t="shared" si="5"/>
        <v>0</v>
      </c>
      <c r="CR45" s="79"/>
      <c r="CS45" s="272"/>
      <c r="CT45" s="79"/>
      <c r="CU45" s="272"/>
      <c r="CV45" s="79"/>
    </row>
    <row r="46" spans="1:100" ht="15.75" customHeight="1" x14ac:dyDescent="0.2">
      <c r="A46" s="322" t="s">
        <v>366</v>
      </c>
      <c r="B46" s="78"/>
      <c r="C46" s="79"/>
      <c r="D46" s="315"/>
      <c r="E46" s="79"/>
      <c r="F46" s="314">
        <f>SUM(F36:F45)</f>
        <v>0</v>
      </c>
      <c r="G46" s="79"/>
      <c r="H46" s="314"/>
      <c r="I46" s="79"/>
      <c r="J46" s="314"/>
      <c r="K46" s="79"/>
      <c r="L46" s="313"/>
      <c r="M46" s="79"/>
      <c r="N46" s="314">
        <f>SUM(N36:N45)</f>
        <v>0</v>
      </c>
      <c r="O46" s="79"/>
      <c r="P46" s="314"/>
      <c r="Q46" s="79"/>
      <c r="R46" s="314"/>
      <c r="S46" s="79"/>
      <c r="T46" s="313"/>
      <c r="U46" s="79"/>
      <c r="V46" s="314">
        <f>SUM(V36:V45)</f>
        <v>0</v>
      </c>
      <c r="W46" s="79"/>
      <c r="X46" s="314"/>
      <c r="Y46" s="79"/>
      <c r="Z46" s="314"/>
      <c r="AA46" s="79"/>
      <c r="AB46" s="313"/>
      <c r="AC46" s="79"/>
      <c r="AD46" s="314">
        <f>SUM(AD36:AD45)</f>
        <v>0</v>
      </c>
      <c r="AE46" s="79"/>
      <c r="AF46" s="314"/>
      <c r="AG46" s="79"/>
      <c r="AH46" s="314"/>
      <c r="AI46" s="79"/>
      <c r="AJ46" s="313"/>
      <c r="AK46" s="79"/>
      <c r="AL46" s="314">
        <f>SUM(AL36:AL45)</f>
        <v>0</v>
      </c>
      <c r="AM46" s="79"/>
      <c r="AN46" s="314"/>
      <c r="AO46" s="79"/>
      <c r="AP46" s="314"/>
      <c r="AQ46" s="79"/>
      <c r="AR46" s="313"/>
      <c r="AS46" s="79"/>
      <c r="AT46" s="314">
        <f>SUM(AT36:AT45)</f>
        <v>0</v>
      </c>
      <c r="AU46" s="79"/>
      <c r="AV46" s="314"/>
      <c r="AW46" s="79"/>
      <c r="AX46" s="314"/>
      <c r="AY46" s="79"/>
      <c r="AZ46" s="313"/>
      <c r="BA46" s="79"/>
      <c r="BB46" s="314">
        <f>SUM(BB36:BB45)</f>
        <v>0</v>
      </c>
      <c r="BC46" s="79"/>
      <c r="BD46" s="314"/>
      <c r="BE46" s="79"/>
      <c r="BF46" s="314"/>
      <c r="BG46" s="79"/>
      <c r="BH46" s="313"/>
      <c r="BI46" s="79"/>
      <c r="BJ46" s="314">
        <f>SUM(BJ36:BJ45)</f>
        <v>0</v>
      </c>
      <c r="BK46" s="79"/>
      <c r="BL46" s="314"/>
      <c r="BM46" s="79"/>
      <c r="BN46" s="314"/>
      <c r="BO46" s="79"/>
      <c r="BP46" s="277" t="s">
        <v>366</v>
      </c>
      <c r="BQ46" s="78"/>
      <c r="BR46" s="79"/>
      <c r="BS46" s="283">
        <f>SUM(BS36:BS45)</f>
        <v>0</v>
      </c>
      <c r="BT46" s="79"/>
      <c r="BU46" s="283"/>
      <c r="BV46" s="79"/>
      <c r="BW46" s="283"/>
      <c r="BX46" s="79"/>
      <c r="BY46" s="315"/>
      <c r="BZ46" s="79"/>
      <c r="CA46" s="283">
        <f>SUM(CA36:CA45)</f>
        <v>0</v>
      </c>
      <c r="CB46" s="79"/>
      <c r="CC46" s="283"/>
      <c r="CD46" s="79"/>
      <c r="CE46" s="283"/>
      <c r="CF46" s="79"/>
      <c r="CG46" s="315"/>
      <c r="CH46" s="79"/>
      <c r="CI46" s="283">
        <f>SUM(CI36:CI45)</f>
        <v>0</v>
      </c>
      <c r="CJ46" s="79"/>
      <c r="CK46" s="283"/>
      <c r="CL46" s="79"/>
      <c r="CM46" s="283"/>
      <c r="CN46" s="79"/>
      <c r="CO46" s="315"/>
      <c r="CP46" s="79"/>
      <c r="CQ46" s="276">
        <f t="shared" si="5"/>
        <v>0</v>
      </c>
      <c r="CR46" s="79"/>
      <c r="CS46" s="315"/>
      <c r="CT46" s="79"/>
      <c r="CU46" s="315"/>
      <c r="CV46" s="79"/>
    </row>
    <row r="47" spans="1:100" ht="15.75" customHeight="1" x14ac:dyDescent="0.25">
      <c r="A47" s="316" t="s">
        <v>370</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214"/>
      <c r="BH47" s="328">
        <f>BJ46</f>
        <v>0</v>
      </c>
      <c r="BI47" s="103"/>
      <c r="BJ47" s="103"/>
      <c r="BK47" s="103"/>
      <c r="BL47" s="103"/>
      <c r="BM47" s="103"/>
      <c r="BN47" s="103"/>
      <c r="BO47" s="103"/>
      <c r="BP47" s="3"/>
      <c r="BQ47" s="3"/>
      <c r="BR47" s="3"/>
      <c r="BS47" s="318" t="s">
        <v>371</v>
      </c>
      <c r="BT47" s="78"/>
      <c r="BU47" s="78"/>
      <c r="BV47" s="78"/>
      <c r="BW47" s="78"/>
      <c r="BX47" s="78"/>
      <c r="BY47" s="78"/>
      <c r="BZ47" s="78"/>
      <c r="CA47" s="78"/>
      <c r="CB47" s="78"/>
      <c r="CC47" s="78"/>
      <c r="CD47" s="78"/>
      <c r="CE47" s="78"/>
      <c r="CF47" s="78"/>
      <c r="CG47" s="78"/>
      <c r="CH47" s="78"/>
      <c r="CI47" s="78"/>
      <c r="CJ47" s="78"/>
      <c r="CK47" s="78"/>
      <c r="CL47" s="78"/>
      <c r="CM47" s="78"/>
      <c r="CN47" s="79"/>
      <c r="CO47" s="320">
        <f>CQ46</f>
        <v>0</v>
      </c>
      <c r="CP47" s="103"/>
      <c r="CQ47" s="103"/>
      <c r="CR47" s="103"/>
      <c r="CS47" s="103"/>
      <c r="CT47" s="103"/>
      <c r="CU47" s="103"/>
      <c r="CV47" s="131"/>
    </row>
    <row r="48" spans="1:100" ht="39.75" customHeight="1" x14ac:dyDescent="0.25">
      <c r="A48" s="317" t="s">
        <v>372</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9"/>
      <c r="BH48" s="329">
        <f>BH32+BH47</f>
        <v>0</v>
      </c>
      <c r="BI48" s="78"/>
      <c r="BJ48" s="78"/>
      <c r="BK48" s="78"/>
      <c r="BL48" s="78"/>
      <c r="BM48" s="78"/>
      <c r="BN48" s="78"/>
      <c r="BO48" s="79"/>
      <c r="BP48" s="8"/>
      <c r="BQ48" s="8"/>
      <c r="BR48" s="8"/>
      <c r="BS48" s="319" t="s">
        <v>372</v>
      </c>
      <c r="BT48" s="78"/>
      <c r="BU48" s="78"/>
      <c r="BV48" s="78"/>
      <c r="BW48" s="78"/>
      <c r="BX48" s="78"/>
      <c r="BY48" s="78"/>
      <c r="BZ48" s="78"/>
      <c r="CA48" s="78"/>
      <c r="CB48" s="78"/>
      <c r="CC48" s="78"/>
      <c r="CD48" s="78"/>
      <c r="CE48" s="78"/>
      <c r="CF48" s="78"/>
      <c r="CG48" s="78"/>
      <c r="CH48" s="78"/>
      <c r="CI48" s="78"/>
      <c r="CJ48" s="78"/>
      <c r="CK48" s="78"/>
      <c r="CL48" s="78"/>
      <c r="CM48" s="78"/>
      <c r="CN48" s="79"/>
      <c r="CO48" s="321">
        <f>CO32+CO47</f>
        <v>0</v>
      </c>
      <c r="CP48" s="78"/>
      <c r="CQ48" s="78"/>
      <c r="CR48" s="78"/>
      <c r="CS48" s="78"/>
      <c r="CT48" s="78"/>
      <c r="CU48" s="78"/>
      <c r="CV48" s="79"/>
    </row>
    <row r="49" spans="1:100" ht="15" customHeight="1" x14ac:dyDescent="0.25">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8"/>
      <c r="BI49" s="58"/>
      <c r="BJ49" s="58"/>
      <c r="BK49" s="58"/>
      <c r="BL49" s="58"/>
      <c r="BM49" s="58"/>
      <c r="BN49" s="58"/>
      <c r="BO49" s="58"/>
      <c r="BP49" s="51"/>
      <c r="BQ49" s="51"/>
      <c r="BR49" s="51"/>
      <c r="BS49" s="59"/>
      <c r="BT49" s="60"/>
      <c r="BU49" s="60"/>
      <c r="BV49" s="60"/>
      <c r="BW49" s="60"/>
      <c r="BX49" s="60"/>
      <c r="BY49" s="60"/>
      <c r="BZ49" s="60"/>
      <c r="CA49" s="60"/>
      <c r="CB49" s="60"/>
      <c r="CC49" s="60"/>
      <c r="CD49" s="60"/>
      <c r="CE49" s="60"/>
      <c r="CF49" s="60"/>
      <c r="CG49" s="60"/>
      <c r="CH49" s="60"/>
      <c r="CI49" s="60"/>
      <c r="CJ49" s="60"/>
      <c r="CK49" s="60"/>
      <c r="CL49" s="60"/>
      <c r="CM49" s="60"/>
      <c r="CN49" s="60"/>
      <c r="CO49" s="58"/>
      <c r="CP49" s="58"/>
      <c r="CQ49" s="58"/>
      <c r="CR49" s="58"/>
      <c r="CS49" s="58"/>
      <c r="CT49" s="58"/>
      <c r="CU49" s="58"/>
      <c r="CV49" s="58"/>
    </row>
    <row r="50" spans="1:100" ht="15" customHeight="1" x14ac:dyDescent="0.25">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8"/>
      <c r="BI50" s="58"/>
      <c r="BJ50" s="58"/>
      <c r="BK50" s="58"/>
      <c r="BL50" s="58"/>
      <c r="BM50" s="58"/>
      <c r="BN50" s="58"/>
      <c r="BO50" s="58"/>
      <c r="BP50" s="51"/>
      <c r="BQ50" s="51"/>
      <c r="BR50" s="51"/>
      <c r="BS50" s="59"/>
      <c r="BT50" s="60"/>
      <c r="BU50" s="60"/>
      <c r="BV50" s="60"/>
      <c r="BW50" s="60"/>
      <c r="BX50" s="60"/>
      <c r="BY50" s="60"/>
      <c r="BZ50" s="60"/>
      <c r="CA50" s="60"/>
      <c r="CB50" s="60"/>
      <c r="CC50" s="60"/>
      <c r="CD50" s="60"/>
      <c r="CE50" s="60"/>
      <c r="CF50" s="60"/>
      <c r="CG50" s="60"/>
      <c r="CH50" s="60"/>
      <c r="CI50" s="60"/>
      <c r="CJ50" s="60"/>
      <c r="CK50" s="60"/>
      <c r="CL50" s="60"/>
      <c r="CM50" s="60"/>
      <c r="CN50" s="60"/>
      <c r="CO50" s="58"/>
      <c r="CP50" s="58"/>
      <c r="CQ50" s="58"/>
      <c r="CR50" s="58"/>
      <c r="CS50" s="58"/>
      <c r="CT50" s="58"/>
      <c r="CU50" s="58"/>
      <c r="CV50" s="58"/>
    </row>
    <row r="51" spans="1:100" ht="30" customHeight="1" x14ac:dyDescent="0.2">
      <c r="A51" s="323" t="s">
        <v>373</v>
      </c>
      <c r="B51" s="74"/>
      <c r="C51" s="74"/>
      <c r="D51" s="74"/>
      <c r="E51" s="74"/>
      <c r="F51" s="74"/>
      <c r="G51" s="74"/>
      <c r="H51" s="74"/>
      <c r="I51" s="74"/>
      <c r="J51" s="74"/>
      <c r="K51" s="74"/>
      <c r="L51" s="74"/>
      <c r="M51" s="74"/>
      <c r="N51" s="74"/>
      <c r="O51" s="74"/>
      <c r="P51" s="74"/>
      <c r="Q51" s="138"/>
      <c r="AH51" s="323" t="s">
        <v>374</v>
      </c>
      <c r="AI51" s="74"/>
      <c r="AJ51" s="74"/>
      <c r="AK51" s="74"/>
      <c r="AL51" s="74"/>
      <c r="AM51" s="74"/>
      <c r="AN51" s="74"/>
      <c r="AO51" s="74"/>
      <c r="AP51" s="74"/>
      <c r="AQ51" s="74"/>
      <c r="AR51" s="74"/>
      <c r="AS51" s="74"/>
      <c r="AT51" s="74"/>
      <c r="AU51" s="74"/>
      <c r="AV51" s="74"/>
      <c r="AW51" s="74"/>
      <c r="AX51" s="138"/>
      <c r="BK51" s="323" t="s">
        <v>375</v>
      </c>
      <c r="BL51" s="74"/>
      <c r="BM51" s="74"/>
      <c r="BN51" s="74"/>
      <c r="BO51" s="74"/>
      <c r="BP51" s="74"/>
      <c r="BQ51" s="74"/>
      <c r="BR51" s="74"/>
      <c r="BS51" s="74"/>
      <c r="BT51" s="74"/>
      <c r="BU51" s="74"/>
      <c r="BV51" s="74"/>
      <c r="BW51" s="74"/>
      <c r="BX51" s="74"/>
      <c r="BY51" s="74"/>
      <c r="BZ51" s="74"/>
      <c r="CA51" s="138"/>
    </row>
    <row r="52" spans="1:100" ht="30" customHeight="1" x14ac:dyDescent="0.25">
      <c r="A52" s="330" t="s">
        <v>376</v>
      </c>
      <c r="B52" s="78"/>
      <c r="C52" s="78"/>
      <c r="D52" s="78"/>
      <c r="E52" s="78"/>
      <c r="F52" s="78"/>
      <c r="G52" s="78"/>
      <c r="H52" s="78"/>
      <c r="I52" s="78"/>
      <c r="J52" s="78"/>
      <c r="K52" s="79"/>
      <c r="L52" s="292">
        <f>COUNTIFS('CLIENT ACTIVITY'!Q13:Q5000,"YES")</f>
        <v>0</v>
      </c>
      <c r="M52" s="78"/>
      <c r="N52" s="78"/>
      <c r="O52" s="78"/>
      <c r="P52" s="78"/>
      <c r="Q52" s="79"/>
      <c r="AH52" s="324" t="s">
        <v>377</v>
      </c>
      <c r="AI52" s="78"/>
      <c r="AJ52" s="78"/>
      <c r="AK52" s="78"/>
      <c r="AL52" s="78"/>
      <c r="AM52" s="78"/>
      <c r="AN52" s="78"/>
      <c r="AO52" s="78"/>
      <c r="AP52" s="78"/>
      <c r="AQ52" s="78"/>
      <c r="AR52" s="79"/>
      <c r="AS52" s="292">
        <f>COUNTIFS('CLIENT ACTIVITY'!G13:G5000,"&gt;=1/2015",'CLIENT ACTIVITY'!G13:G5000,"&lt;=07/01/2025")</f>
        <v>0</v>
      </c>
      <c r="AT52" s="78"/>
      <c r="AU52" s="78"/>
      <c r="AV52" s="78"/>
      <c r="AW52" s="78"/>
      <c r="AX52" s="79"/>
      <c r="BK52" s="324" t="s">
        <v>378</v>
      </c>
      <c r="BL52" s="78"/>
      <c r="BM52" s="78"/>
      <c r="BN52" s="78"/>
      <c r="BO52" s="78"/>
      <c r="BP52" s="78"/>
      <c r="BQ52" s="78"/>
      <c r="BR52" s="78"/>
      <c r="BS52" s="78"/>
      <c r="BT52" s="78"/>
      <c r="BU52" s="79"/>
      <c r="BV52" s="292">
        <f>SUMIF('CLIENT ACTIVITY'!CI13:CI5000,"&gt;1")</f>
        <v>0</v>
      </c>
      <c r="BW52" s="78"/>
      <c r="BX52" s="78"/>
      <c r="BY52" s="78"/>
      <c r="BZ52" s="78"/>
      <c r="CA52" s="79"/>
    </row>
    <row r="53" spans="1:100" ht="30" customHeight="1" x14ac:dyDescent="0.25">
      <c r="A53" s="330" t="s">
        <v>379</v>
      </c>
      <c r="B53" s="78"/>
      <c r="C53" s="78"/>
      <c r="D53" s="78"/>
      <c r="E53" s="78"/>
      <c r="F53" s="78"/>
      <c r="G53" s="78"/>
      <c r="H53" s="78"/>
      <c r="I53" s="78"/>
      <c r="J53" s="78"/>
      <c r="K53" s="79"/>
      <c r="L53" s="292">
        <f>COUNTIFS('CLIENT ACTIVITY'!Q13:Q5000,"NO")</f>
        <v>0</v>
      </c>
      <c r="M53" s="78"/>
      <c r="N53" s="78"/>
      <c r="O53" s="78"/>
      <c r="P53" s="78"/>
      <c r="Q53" s="79"/>
      <c r="AH53" s="325"/>
      <c r="AI53" s="78"/>
      <c r="AJ53" s="78"/>
      <c r="AK53" s="78"/>
      <c r="AL53" s="78"/>
      <c r="AM53" s="78"/>
      <c r="AN53" s="78"/>
      <c r="AO53" s="78"/>
      <c r="AP53" s="78"/>
      <c r="AQ53" s="78"/>
      <c r="AR53" s="79"/>
      <c r="AS53" s="292"/>
      <c r="AT53" s="78"/>
      <c r="AU53" s="78"/>
      <c r="AV53" s="78"/>
      <c r="AW53" s="78"/>
      <c r="AX53" s="79"/>
      <c r="BK53" s="325" t="s">
        <v>380</v>
      </c>
      <c r="BL53" s="78"/>
      <c r="BM53" s="78"/>
      <c r="BN53" s="78"/>
      <c r="BO53" s="78"/>
      <c r="BP53" s="78"/>
      <c r="BQ53" s="78"/>
      <c r="BR53" s="78"/>
      <c r="BS53" s="78"/>
      <c r="BT53" s="78"/>
      <c r="BU53" s="79"/>
      <c r="BV53" s="292" t="e">
        <f>BV52/AS52</f>
        <v>#DIV/0!</v>
      </c>
      <c r="BW53" s="78"/>
      <c r="BX53" s="78"/>
      <c r="BY53" s="78"/>
      <c r="BZ53" s="78"/>
      <c r="CA53" s="79"/>
    </row>
    <row r="54" spans="1:100" ht="30" customHeight="1" x14ac:dyDescent="0.3">
      <c r="A54" s="326" t="s">
        <v>381</v>
      </c>
      <c r="B54" s="78"/>
      <c r="C54" s="78"/>
      <c r="D54" s="78"/>
      <c r="E54" s="78"/>
      <c r="F54" s="78"/>
      <c r="G54" s="78"/>
      <c r="H54" s="78"/>
      <c r="I54" s="78"/>
      <c r="J54" s="78"/>
      <c r="K54" s="79"/>
      <c r="L54" s="327">
        <f>SUM(L52:L53)</f>
        <v>0</v>
      </c>
      <c r="M54" s="78"/>
      <c r="N54" s="78"/>
      <c r="O54" s="78"/>
      <c r="P54" s="78"/>
      <c r="Q54" s="79"/>
      <c r="AH54" s="326" t="s">
        <v>381</v>
      </c>
      <c r="AI54" s="78"/>
      <c r="AJ54" s="78"/>
      <c r="AK54" s="78"/>
      <c r="AL54" s="78"/>
      <c r="AM54" s="78"/>
      <c r="AN54" s="78"/>
      <c r="AO54" s="78"/>
      <c r="AP54" s="78"/>
      <c r="AQ54" s="78"/>
      <c r="AR54" s="79"/>
      <c r="AS54" s="327">
        <f>SUM(AS52:AS53)</f>
        <v>0</v>
      </c>
      <c r="AT54" s="78"/>
      <c r="AU54" s="78"/>
      <c r="AV54" s="78"/>
      <c r="AW54" s="78"/>
      <c r="AX54" s="79"/>
      <c r="BK54" s="326" t="s">
        <v>381</v>
      </c>
      <c r="BL54" s="78"/>
      <c r="BM54" s="78"/>
      <c r="BN54" s="78"/>
      <c r="BO54" s="78"/>
      <c r="BP54" s="78"/>
      <c r="BQ54" s="78"/>
      <c r="BR54" s="78"/>
      <c r="BS54" s="78"/>
      <c r="BT54" s="78"/>
      <c r="BU54" s="79"/>
      <c r="BV54" s="327" t="e">
        <f>SUM(BV52:BV53)</f>
        <v>#DIV/0!</v>
      </c>
      <c r="BW54" s="78"/>
      <c r="BX54" s="78"/>
      <c r="BY54" s="78"/>
      <c r="BZ54" s="78"/>
      <c r="CA54" s="79"/>
    </row>
    <row r="55" spans="1:100" ht="15.75" customHeight="1" x14ac:dyDescent="0.2"/>
    <row r="56" spans="1:100" ht="30" customHeight="1" x14ac:dyDescent="0.25">
      <c r="A56" s="323" t="s">
        <v>382</v>
      </c>
      <c r="B56" s="74"/>
      <c r="C56" s="74"/>
      <c r="D56" s="74"/>
      <c r="E56" s="74"/>
      <c r="F56" s="74"/>
      <c r="G56" s="74"/>
      <c r="H56" s="74"/>
      <c r="I56" s="74"/>
      <c r="J56" s="74"/>
      <c r="K56" s="74"/>
      <c r="L56" s="74"/>
      <c r="M56" s="74"/>
      <c r="N56" s="74"/>
      <c r="O56" s="74"/>
      <c r="P56" s="74"/>
      <c r="Q56" s="74"/>
      <c r="R56" s="74"/>
      <c r="S56" s="74"/>
      <c r="T56" s="74"/>
      <c r="U56" s="74"/>
      <c r="V56" s="74"/>
      <c r="W56" s="138"/>
      <c r="X56" s="51"/>
      <c r="Y56" s="51"/>
      <c r="Z56" s="51"/>
      <c r="AA56" s="51"/>
      <c r="AB56" s="51"/>
      <c r="AC56" s="51"/>
    </row>
    <row r="57" spans="1:100" ht="39.75" customHeight="1" x14ac:dyDescent="0.2">
      <c r="A57" s="331" t="s">
        <v>383</v>
      </c>
      <c r="B57" s="78"/>
      <c r="C57" s="78"/>
      <c r="D57" s="78"/>
      <c r="E57" s="78"/>
      <c r="F57" s="78"/>
      <c r="G57" s="78"/>
      <c r="H57" s="78"/>
      <c r="I57" s="78"/>
      <c r="J57" s="78"/>
      <c r="K57" s="79"/>
      <c r="L57" s="239" t="s">
        <v>256</v>
      </c>
      <c r="M57" s="78"/>
      <c r="N57" s="78"/>
      <c r="O57" s="78"/>
      <c r="P57" s="78"/>
      <c r="Q57" s="79"/>
      <c r="R57" s="239" t="s">
        <v>257</v>
      </c>
      <c r="S57" s="78"/>
      <c r="T57" s="78"/>
      <c r="U57" s="78"/>
      <c r="V57" s="78"/>
      <c r="W57" s="79"/>
      <c r="AH57" s="332" t="s">
        <v>384</v>
      </c>
      <c r="AI57" s="78"/>
      <c r="AJ57" s="78"/>
      <c r="AK57" s="78"/>
      <c r="AL57" s="78"/>
      <c r="AM57" s="78"/>
      <c r="AN57" s="78"/>
      <c r="AO57" s="78"/>
      <c r="AP57" s="78"/>
      <c r="AQ57" s="78"/>
      <c r="AR57" s="78"/>
      <c r="AS57" s="78"/>
      <c r="AT57" s="78"/>
      <c r="AU57" s="78"/>
      <c r="AV57" s="78"/>
      <c r="AW57" s="78"/>
      <c r="AX57" s="79"/>
      <c r="AY57" s="333" t="s">
        <v>385</v>
      </c>
      <c r="AZ57" s="78"/>
      <c r="BA57" s="78"/>
      <c r="BB57" s="78"/>
      <c r="BC57" s="78"/>
      <c r="BD57" s="79"/>
    </row>
    <row r="58" spans="1:100" ht="15.75" customHeight="1" x14ac:dyDescent="0.25">
      <c r="A58" s="294" t="s">
        <v>386</v>
      </c>
      <c r="B58" s="78"/>
      <c r="C58" s="78"/>
      <c r="D58" s="78"/>
      <c r="E58" s="78"/>
      <c r="F58" s="78"/>
      <c r="G58" s="78"/>
      <c r="H58" s="78"/>
      <c r="I58" s="78"/>
      <c r="J58" s="78"/>
      <c r="K58" s="79"/>
      <c r="L58" s="292">
        <f>SUMIF('CLIENT ACTIVITY'!S13:S5000,"&gt;1")</f>
        <v>0</v>
      </c>
      <c r="M58" s="78"/>
      <c r="N58" s="78"/>
      <c r="O58" s="78"/>
      <c r="P58" s="78"/>
      <c r="Q58" s="79"/>
      <c r="R58" s="293">
        <f>SUMIF('CLIENT ACTIVITY'!U13:U5000,"&gt;1")</f>
        <v>0</v>
      </c>
      <c r="S58" s="78"/>
      <c r="T58" s="78"/>
      <c r="U58" s="78"/>
      <c r="V58" s="78"/>
      <c r="W58" s="79"/>
      <c r="AH58" s="173" t="s">
        <v>387</v>
      </c>
      <c r="AI58" s="78"/>
      <c r="AJ58" s="78"/>
      <c r="AK58" s="78"/>
      <c r="AL58" s="78"/>
      <c r="AM58" s="78"/>
      <c r="AN58" s="78"/>
      <c r="AO58" s="78"/>
      <c r="AP58" s="78"/>
      <c r="AQ58" s="78"/>
      <c r="AR58" s="78"/>
      <c r="AS58" s="78"/>
      <c r="AT58" s="78"/>
      <c r="AU58" s="78"/>
      <c r="AV58" s="78"/>
      <c r="AW58" s="78"/>
      <c r="AX58" s="79"/>
      <c r="AY58" s="301">
        <f>COUNTIFS('CLIENT ACTIVITY'!BO13:BO5000,"Methadone")</f>
        <v>0</v>
      </c>
      <c r="AZ58" s="78"/>
      <c r="BA58" s="78"/>
      <c r="BB58" s="78"/>
      <c r="BC58" s="78"/>
      <c r="BD58" s="79"/>
    </row>
    <row r="59" spans="1:100" ht="15.75" customHeight="1" x14ac:dyDescent="0.25">
      <c r="A59" s="294" t="s">
        <v>388</v>
      </c>
      <c r="B59" s="78"/>
      <c r="C59" s="78"/>
      <c r="D59" s="78"/>
      <c r="E59" s="78"/>
      <c r="F59" s="78"/>
      <c r="G59" s="78"/>
      <c r="H59" s="78"/>
      <c r="I59" s="78"/>
      <c r="J59" s="78"/>
      <c r="K59" s="79"/>
      <c r="L59" s="292">
        <f>SUMIF('CLIENT ACTIVITY'!W13:W5000,"&gt;1")</f>
        <v>0</v>
      </c>
      <c r="M59" s="78"/>
      <c r="N59" s="78"/>
      <c r="O59" s="78"/>
      <c r="P59" s="78"/>
      <c r="Q59" s="79"/>
      <c r="R59" s="293">
        <f>SUMIF('CLIENT ACTIVITY'!Y13:Y5000,"&gt;1")</f>
        <v>0</v>
      </c>
      <c r="S59" s="78"/>
      <c r="T59" s="78"/>
      <c r="U59" s="78"/>
      <c r="V59" s="78"/>
      <c r="W59" s="79"/>
      <c r="AH59" s="173" t="s">
        <v>389</v>
      </c>
      <c r="AI59" s="78"/>
      <c r="AJ59" s="78"/>
      <c r="AK59" s="78"/>
      <c r="AL59" s="78"/>
      <c r="AM59" s="78"/>
      <c r="AN59" s="78"/>
      <c r="AO59" s="78"/>
      <c r="AP59" s="78"/>
      <c r="AQ59" s="78"/>
      <c r="AR59" s="78"/>
      <c r="AS59" s="78"/>
      <c r="AT59" s="78"/>
      <c r="AU59" s="78"/>
      <c r="AV59" s="78"/>
      <c r="AW59" s="78"/>
      <c r="AX59" s="79"/>
      <c r="AY59" s="301">
        <f>COUNTIFS('CLIENT ACTIVITY'!BO13:BO5000,"Buprenorphine Oral")</f>
        <v>0</v>
      </c>
      <c r="AZ59" s="78"/>
      <c r="BA59" s="78"/>
      <c r="BB59" s="78"/>
      <c r="BC59" s="78"/>
      <c r="BD59" s="79"/>
    </row>
    <row r="60" spans="1:100" ht="15.75" customHeight="1" x14ac:dyDescent="0.25">
      <c r="A60" s="294" t="s">
        <v>390</v>
      </c>
      <c r="B60" s="78"/>
      <c r="C60" s="78"/>
      <c r="D60" s="78"/>
      <c r="E60" s="78"/>
      <c r="F60" s="78"/>
      <c r="G60" s="78"/>
      <c r="H60" s="78"/>
      <c r="I60" s="78"/>
      <c r="J60" s="78"/>
      <c r="K60" s="79"/>
      <c r="L60" s="292">
        <f>SUMIF('CLIENT ACTIVITY'!AA13:AA5000,"&gt;1")</f>
        <v>0</v>
      </c>
      <c r="M60" s="78"/>
      <c r="N60" s="78"/>
      <c r="O60" s="78"/>
      <c r="P60" s="78"/>
      <c r="Q60" s="79"/>
      <c r="R60" s="293">
        <f>SUMIF('CLIENT ACTIVITY'!AC13:AC5000,"&gt;1")</f>
        <v>0</v>
      </c>
      <c r="S60" s="78"/>
      <c r="T60" s="78"/>
      <c r="U60" s="78"/>
      <c r="V60" s="78"/>
      <c r="W60" s="79"/>
      <c r="AH60" s="173" t="s">
        <v>391</v>
      </c>
      <c r="AI60" s="78"/>
      <c r="AJ60" s="78"/>
      <c r="AK60" s="78"/>
      <c r="AL60" s="78"/>
      <c r="AM60" s="78"/>
      <c r="AN60" s="78"/>
      <c r="AO60" s="78"/>
      <c r="AP60" s="78"/>
      <c r="AQ60" s="78"/>
      <c r="AR60" s="78"/>
      <c r="AS60" s="78"/>
      <c r="AT60" s="78"/>
      <c r="AU60" s="78"/>
      <c r="AV60" s="78"/>
      <c r="AW60" s="78"/>
      <c r="AX60" s="79"/>
      <c r="AY60" s="301">
        <f>COUNTIFS('CLIENT ACTIVITY'!BO13:BO5000,"Buprenorphine - Injectable")</f>
        <v>0</v>
      </c>
      <c r="AZ60" s="78"/>
      <c r="BA60" s="78"/>
      <c r="BB60" s="78"/>
      <c r="BC60" s="78"/>
      <c r="BD60" s="79"/>
    </row>
    <row r="61" spans="1:100" ht="15.75" customHeight="1" x14ac:dyDescent="0.25">
      <c r="A61" s="294" t="s">
        <v>392</v>
      </c>
      <c r="B61" s="78"/>
      <c r="C61" s="78"/>
      <c r="D61" s="78"/>
      <c r="E61" s="78"/>
      <c r="F61" s="78"/>
      <c r="G61" s="78"/>
      <c r="H61" s="78"/>
      <c r="I61" s="78"/>
      <c r="J61" s="78"/>
      <c r="K61" s="79"/>
      <c r="L61" s="292">
        <f>SUMIF('CLIENT ACTIVITY'!AE13:AE5000,"&gt;1")</f>
        <v>0</v>
      </c>
      <c r="M61" s="78"/>
      <c r="N61" s="78"/>
      <c r="O61" s="78"/>
      <c r="P61" s="78"/>
      <c r="Q61" s="79"/>
      <c r="R61" s="293">
        <f>SUMIF('CLIENT ACTIVITY'!AG13:AG5000,"&gt;1")</f>
        <v>0</v>
      </c>
      <c r="S61" s="78"/>
      <c r="T61" s="78"/>
      <c r="U61" s="78"/>
      <c r="V61" s="78"/>
      <c r="W61" s="79"/>
      <c r="AH61" s="173" t="s">
        <v>393</v>
      </c>
      <c r="AI61" s="78"/>
      <c r="AJ61" s="78"/>
      <c r="AK61" s="78"/>
      <c r="AL61" s="78"/>
      <c r="AM61" s="78"/>
      <c r="AN61" s="78"/>
      <c r="AO61" s="78"/>
      <c r="AP61" s="78"/>
      <c r="AQ61" s="78"/>
      <c r="AR61" s="78"/>
      <c r="AS61" s="78"/>
      <c r="AT61" s="78"/>
      <c r="AU61" s="78"/>
      <c r="AV61" s="78"/>
      <c r="AW61" s="78"/>
      <c r="AX61" s="79"/>
      <c r="AY61" s="301">
        <f>COUNTIFS('CLIENT ACTIVITY'!BO13:BO5000,"Buprenorphine Implant")</f>
        <v>0</v>
      </c>
      <c r="AZ61" s="78"/>
      <c r="BA61" s="78"/>
      <c r="BB61" s="78"/>
      <c r="BC61" s="78"/>
      <c r="BD61" s="79"/>
    </row>
    <row r="62" spans="1:100" ht="15.75" customHeight="1" x14ac:dyDescent="0.25">
      <c r="A62" s="294" t="s">
        <v>394</v>
      </c>
      <c r="B62" s="78"/>
      <c r="C62" s="78"/>
      <c r="D62" s="78"/>
      <c r="E62" s="78"/>
      <c r="F62" s="78"/>
      <c r="G62" s="78"/>
      <c r="H62" s="78"/>
      <c r="I62" s="78"/>
      <c r="J62" s="78"/>
      <c r="K62" s="79"/>
      <c r="L62" s="292">
        <f>SUMIF('CLIENT ACTIVITY'!AI13:AI5000,"&gt;1")</f>
        <v>0</v>
      </c>
      <c r="M62" s="78"/>
      <c r="N62" s="78"/>
      <c r="O62" s="78"/>
      <c r="P62" s="78"/>
      <c r="Q62" s="79"/>
      <c r="R62" s="293">
        <f>SUMIF('CLIENT ACTIVITY'!AK13:AK5000,"&gt;1")</f>
        <v>0</v>
      </c>
      <c r="S62" s="78"/>
      <c r="T62" s="78"/>
      <c r="U62" s="78"/>
      <c r="V62" s="78"/>
      <c r="W62" s="79"/>
      <c r="AH62" s="173" t="s">
        <v>395</v>
      </c>
      <c r="AI62" s="78"/>
      <c r="AJ62" s="78"/>
      <c r="AK62" s="78"/>
      <c r="AL62" s="78"/>
      <c r="AM62" s="78"/>
      <c r="AN62" s="78"/>
      <c r="AO62" s="78"/>
      <c r="AP62" s="78"/>
      <c r="AQ62" s="78"/>
      <c r="AR62" s="78"/>
      <c r="AS62" s="78"/>
      <c r="AT62" s="78"/>
      <c r="AU62" s="78"/>
      <c r="AV62" s="78"/>
      <c r="AW62" s="78"/>
      <c r="AX62" s="79"/>
      <c r="AY62" s="301">
        <f>COUNTIFS('CLIENT ACTIVITY'!BO13:BO5000,"Naltrexone - Oral")</f>
        <v>0</v>
      </c>
      <c r="AZ62" s="78"/>
      <c r="BA62" s="78"/>
      <c r="BB62" s="78"/>
      <c r="BC62" s="78"/>
      <c r="BD62" s="79"/>
    </row>
    <row r="63" spans="1:100" ht="15.75" customHeight="1" x14ac:dyDescent="0.25">
      <c r="A63" s="294" t="s">
        <v>396</v>
      </c>
      <c r="B63" s="78"/>
      <c r="C63" s="78"/>
      <c r="D63" s="78"/>
      <c r="E63" s="78"/>
      <c r="F63" s="78"/>
      <c r="G63" s="78"/>
      <c r="H63" s="78"/>
      <c r="I63" s="78"/>
      <c r="J63" s="78"/>
      <c r="K63" s="79"/>
      <c r="L63" s="292">
        <f>SUMIF('CLIENT ACTIVITY'!AM13:AM5000,"&gt;1")</f>
        <v>0</v>
      </c>
      <c r="M63" s="78"/>
      <c r="N63" s="78"/>
      <c r="O63" s="78"/>
      <c r="P63" s="78"/>
      <c r="Q63" s="79"/>
      <c r="R63" s="293">
        <f>SUMIF('CLIENT ACTIVITY'!AO13:AO5000,"&gt;1")</f>
        <v>0</v>
      </c>
      <c r="S63" s="78"/>
      <c r="T63" s="78"/>
      <c r="U63" s="78"/>
      <c r="V63" s="78"/>
      <c r="W63" s="79"/>
      <c r="AH63" s="173" t="s">
        <v>397</v>
      </c>
      <c r="AI63" s="78"/>
      <c r="AJ63" s="78"/>
      <c r="AK63" s="78"/>
      <c r="AL63" s="78"/>
      <c r="AM63" s="78"/>
      <c r="AN63" s="78"/>
      <c r="AO63" s="78"/>
      <c r="AP63" s="78"/>
      <c r="AQ63" s="78"/>
      <c r="AR63" s="78"/>
      <c r="AS63" s="78"/>
      <c r="AT63" s="78"/>
      <c r="AU63" s="78"/>
      <c r="AV63" s="78"/>
      <c r="AW63" s="78"/>
      <c r="AX63" s="79"/>
      <c r="AY63" s="301">
        <f>COUNTIFS('CLIENT ACTIVITY'!BO13:BO5000,"Naltrexone - Injectable ")</f>
        <v>0</v>
      </c>
      <c r="AZ63" s="78"/>
      <c r="BA63" s="78"/>
      <c r="BB63" s="78"/>
      <c r="BC63" s="78"/>
      <c r="BD63" s="79"/>
    </row>
    <row r="64" spans="1:100" ht="15.75" customHeight="1" x14ac:dyDescent="0.25">
      <c r="A64" s="294" t="s">
        <v>398</v>
      </c>
      <c r="B64" s="78"/>
      <c r="C64" s="78"/>
      <c r="D64" s="78"/>
      <c r="E64" s="78"/>
      <c r="F64" s="78"/>
      <c r="G64" s="78"/>
      <c r="H64" s="78"/>
      <c r="I64" s="78"/>
      <c r="J64" s="78"/>
      <c r="K64" s="79"/>
      <c r="L64" s="292">
        <f>SUMIF('CLIENT ACTIVITY'!AQ13:AQ5000,"&gt;1")</f>
        <v>0</v>
      </c>
      <c r="M64" s="78"/>
      <c r="N64" s="78"/>
      <c r="O64" s="78"/>
      <c r="P64" s="78"/>
      <c r="Q64" s="79"/>
      <c r="R64" s="293">
        <f>SUMIF('CLIENT ACTIVITY'!AS13:AS5000,"&gt;1")</f>
        <v>0</v>
      </c>
      <c r="S64" s="78"/>
      <c r="T64" s="78"/>
      <c r="U64" s="78"/>
      <c r="V64" s="78"/>
      <c r="W64" s="79"/>
      <c r="AH64" s="173" t="s">
        <v>399</v>
      </c>
      <c r="AI64" s="78"/>
      <c r="AJ64" s="78"/>
      <c r="AK64" s="78"/>
      <c r="AL64" s="78"/>
      <c r="AM64" s="78"/>
      <c r="AN64" s="78"/>
      <c r="AO64" s="78"/>
      <c r="AP64" s="78"/>
      <c r="AQ64" s="78"/>
      <c r="AR64" s="78"/>
      <c r="AS64" s="78"/>
      <c r="AT64" s="78"/>
      <c r="AU64" s="78"/>
      <c r="AV64" s="78"/>
      <c r="AW64" s="78"/>
      <c r="AX64" s="79"/>
      <c r="AY64" s="301">
        <f>COUNTIFS('CLIENT ACTIVITY'!BO13:BO5000,"Did not use MAT ")</f>
        <v>0</v>
      </c>
      <c r="AZ64" s="78"/>
      <c r="BA64" s="78"/>
      <c r="BB64" s="78"/>
      <c r="BC64" s="78"/>
      <c r="BD64" s="79"/>
    </row>
    <row r="65" spans="1:100" ht="15.75" customHeight="1" x14ac:dyDescent="0.25">
      <c r="A65" s="294" t="s">
        <v>400</v>
      </c>
      <c r="B65" s="78"/>
      <c r="C65" s="78"/>
      <c r="D65" s="78"/>
      <c r="E65" s="78"/>
      <c r="F65" s="78"/>
      <c r="G65" s="78"/>
      <c r="H65" s="78"/>
      <c r="I65" s="78"/>
      <c r="J65" s="78"/>
      <c r="K65" s="79"/>
      <c r="L65" s="292">
        <f>SUMIF('CLIENT ACTIVITY'!AU12:AU5000,"&gt;1")</f>
        <v>0</v>
      </c>
      <c r="M65" s="78"/>
      <c r="N65" s="78"/>
      <c r="O65" s="78"/>
      <c r="P65" s="78"/>
      <c r="Q65" s="79"/>
      <c r="R65" s="293">
        <f>SUMIF('CLIENT ACTIVITY'!AW13:AW5000,"&gt;1")</f>
        <v>0</v>
      </c>
      <c r="S65" s="78"/>
      <c r="T65" s="78"/>
      <c r="U65" s="78"/>
      <c r="V65" s="78"/>
      <c r="W65" s="79"/>
      <c r="AH65" s="173" t="s">
        <v>401</v>
      </c>
      <c r="AI65" s="78"/>
      <c r="AJ65" s="78"/>
      <c r="AK65" s="78"/>
      <c r="AL65" s="78"/>
      <c r="AM65" s="78"/>
      <c r="AN65" s="78"/>
      <c r="AO65" s="78"/>
      <c r="AP65" s="78"/>
      <c r="AQ65" s="78"/>
      <c r="AR65" s="78"/>
      <c r="AS65" s="78"/>
      <c r="AT65" s="78"/>
      <c r="AU65" s="78"/>
      <c r="AV65" s="78"/>
      <c r="AW65" s="78"/>
      <c r="AX65" s="79"/>
      <c r="AY65" s="301">
        <f>COUNTIFS('CLIENT ACTIVITY'!BO13:BO5000,"Changed MAT Type (Explain in Notes) ")</f>
        <v>0</v>
      </c>
      <c r="AZ65" s="78"/>
      <c r="BA65" s="78"/>
      <c r="BB65" s="78"/>
      <c r="BC65" s="78"/>
      <c r="BD65" s="79"/>
    </row>
    <row r="66" spans="1:100" ht="15.75" customHeight="1" x14ac:dyDescent="0.25">
      <c r="A66" s="294" t="s">
        <v>402</v>
      </c>
      <c r="B66" s="78"/>
      <c r="C66" s="78"/>
      <c r="D66" s="78"/>
      <c r="E66" s="78"/>
      <c r="F66" s="78"/>
      <c r="G66" s="78"/>
      <c r="H66" s="78"/>
      <c r="I66" s="78"/>
      <c r="J66" s="78"/>
      <c r="K66" s="79"/>
      <c r="L66" s="292">
        <f>SUMIF('CLIENT ACTIVITY'!AY13:AY5000,"&gt;1")</f>
        <v>0</v>
      </c>
      <c r="M66" s="78"/>
      <c r="N66" s="78"/>
      <c r="O66" s="78"/>
      <c r="P66" s="78"/>
      <c r="Q66" s="79"/>
      <c r="R66" s="293">
        <f>SUMIF('CLIENT ACTIVITY'!BA13:BA5000,"&gt;1")</f>
        <v>0</v>
      </c>
      <c r="S66" s="78"/>
      <c r="T66" s="78"/>
      <c r="U66" s="78"/>
      <c r="V66" s="78"/>
      <c r="W66" s="79"/>
      <c r="AH66" s="173"/>
      <c r="AI66" s="78"/>
      <c r="AJ66" s="78"/>
      <c r="AK66" s="78"/>
      <c r="AL66" s="78"/>
      <c r="AM66" s="78"/>
      <c r="AN66" s="78"/>
      <c r="AO66" s="78"/>
      <c r="AP66" s="78"/>
      <c r="AQ66" s="78"/>
      <c r="AR66" s="78"/>
      <c r="AS66" s="78"/>
      <c r="AT66" s="78"/>
      <c r="AU66" s="78"/>
      <c r="AV66" s="78"/>
      <c r="AW66" s="78"/>
      <c r="AX66" s="79"/>
      <c r="AY66" s="301"/>
      <c r="AZ66" s="78"/>
      <c r="BA66" s="78"/>
      <c r="BB66" s="78"/>
      <c r="BC66" s="78"/>
      <c r="BD66" s="79"/>
    </row>
    <row r="67" spans="1:100" ht="15.75" customHeight="1" x14ac:dyDescent="0.25">
      <c r="A67" s="294" t="s">
        <v>403</v>
      </c>
      <c r="B67" s="78"/>
      <c r="C67" s="78"/>
      <c r="D67" s="78"/>
      <c r="E67" s="78"/>
      <c r="F67" s="78"/>
      <c r="G67" s="78"/>
      <c r="H67" s="78"/>
      <c r="I67" s="78"/>
      <c r="J67" s="78"/>
      <c r="K67" s="79"/>
      <c r="L67" s="292">
        <f>SUMIF('CLIENT ACTIVITY'!BC13:BC5000,"&gt;1")</f>
        <v>0</v>
      </c>
      <c r="M67" s="78"/>
      <c r="N67" s="78"/>
      <c r="O67" s="78"/>
      <c r="P67" s="78"/>
      <c r="Q67" s="79"/>
      <c r="R67" s="293">
        <f>SUMIF('CLIENT ACTIVITY'!BE13:BE5000,"&gt;1")</f>
        <v>0</v>
      </c>
      <c r="S67" s="78"/>
      <c r="T67" s="78"/>
      <c r="U67" s="78"/>
      <c r="V67" s="78"/>
      <c r="W67" s="79"/>
      <c r="AH67" s="173"/>
      <c r="AI67" s="78"/>
      <c r="AJ67" s="78"/>
      <c r="AK67" s="78"/>
      <c r="AL67" s="78"/>
      <c r="AM67" s="78"/>
      <c r="AN67" s="78"/>
      <c r="AO67" s="78"/>
      <c r="AP67" s="78"/>
      <c r="AQ67" s="78"/>
      <c r="AR67" s="78"/>
      <c r="AS67" s="78"/>
      <c r="AT67" s="78"/>
      <c r="AU67" s="78"/>
      <c r="AV67" s="78"/>
      <c r="AW67" s="78"/>
      <c r="AX67" s="79"/>
      <c r="AY67" s="301"/>
      <c r="AZ67" s="78"/>
      <c r="BA67" s="78"/>
      <c r="BB67" s="78"/>
      <c r="BC67" s="78"/>
      <c r="BD67" s="79"/>
    </row>
    <row r="68" spans="1:100" ht="15.75" customHeight="1" x14ac:dyDescent="0.25">
      <c r="A68" s="294" t="s">
        <v>404</v>
      </c>
      <c r="B68" s="78"/>
      <c r="C68" s="78"/>
      <c r="D68" s="78"/>
      <c r="E68" s="78"/>
      <c r="F68" s="78"/>
      <c r="G68" s="78"/>
      <c r="H68" s="78"/>
      <c r="I68" s="78"/>
      <c r="J68" s="78"/>
      <c r="K68" s="79"/>
      <c r="L68" s="292">
        <f>SUMIF('CLIENT ACTIVITY'!BG13:BG5000,"&gt;1")</f>
        <v>0</v>
      </c>
      <c r="M68" s="78"/>
      <c r="N68" s="78"/>
      <c r="O68" s="78"/>
      <c r="P68" s="78"/>
      <c r="Q68" s="79"/>
      <c r="R68" s="293">
        <f>SUMIF('CLIENT ACTIVITY'!BI13:BI5000,"&gt;1")</f>
        <v>0</v>
      </c>
      <c r="S68" s="78"/>
      <c r="T68" s="78"/>
      <c r="U68" s="78"/>
      <c r="V68" s="78"/>
      <c r="W68" s="79"/>
      <c r="AH68" s="173"/>
      <c r="AI68" s="78"/>
      <c r="AJ68" s="78"/>
      <c r="AK68" s="78"/>
      <c r="AL68" s="78"/>
      <c r="AM68" s="78"/>
      <c r="AN68" s="78"/>
      <c r="AO68" s="78"/>
      <c r="AP68" s="78"/>
      <c r="AQ68" s="78"/>
      <c r="AR68" s="78"/>
      <c r="AS68" s="78"/>
      <c r="AT68" s="78"/>
      <c r="AU68" s="78"/>
      <c r="AV68" s="78"/>
      <c r="AW68" s="78"/>
      <c r="AX68" s="79"/>
      <c r="AY68" s="301"/>
      <c r="AZ68" s="78"/>
      <c r="BA68" s="78"/>
      <c r="BB68" s="78"/>
      <c r="BC68" s="78"/>
      <c r="BD68" s="79"/>
    </row>
    <row r="69" spans="1:100" ht="15.75" customHeight="1" x14ac:dyDescent="0.25">
      <c r="A69" s="294" t="s">
        <v>405</v>
      </c>
      <c r="B69" s="78"/>
      <c r="C69" s="78"/>
      <c r="D69" s="78"/>
      <c r="E69" s="78"/>
      <c r="F69" s="78"/>
      <c r="G69" s="78"/>
      <c r="H69" s="78"/>
      <c r="I69" s="78"/>
      <c r="J69" s="78"/>
      <c r="K69" s="79"/>
      <c r="L69" s="292">
        <f>SUMIF('CLIENT ACTIVITY'!BK13:BK5000,"&gt;1")</f>
        <v>0</v>
      </c>
      <c r="M69" s="78"/>
      <c r="N69" s="78"/>
      <c r="O69" s="78"/>
      <c r="P69" s="78"/>
      <c r="Q69" s="79"/>
      <c r="R69" s="293">
        <f>SUMIF('CLIENT ACTIVITY'!BM13:BM5000,"&gt;1")</f>
        <v>0</v>
      </c>
      <c r="S69" s="78"/>
      <c r="T69" s="78"/>
      <c r="U69" s="78"/>
      <c r="V69" s="78"/>
      <c r="W69" s="79"/>
      <c r="AH69" s="173"/>
      <c r="AI69" s="78"/>
      <c r="AJ69" s="78"/>
      <c r="AK69" s="78"/>
      <c r="AL69" s="78"/>
      <c r="AM69" s="78"/>
      <c r="AN69" s="78"/>
      <c r="AO69" s="78"/>
      <c r="AP69" s="78"/>
      <c r="AQ69" s="78"/>
      <c r="AR69" s="78"/>
      <c r="AS69" s="78"/>
      <c r="AT69" s="78"/>
      <c r="AU69" s="78"/>
      <c r="AV69" s="78"/>
      <c r="AW69" s="78"/>
      <c r="AX69" s="79"/>
      <c r="AY69" s="301"/>
      <c r="AZ69" s="78"/>
      <c r="BA69" s="78"/>
      <c r="BB69" s="78"/>
      <c r="BC69" s="78"/>
      <c r="BD69" s="79"/>
    </row>
    <row r="70" spans="1:100" ht="30" customHeight="1" x14ac:dyDescent="0.4">
      <c r="A70" s="295" t="s">
        <v>381</v>
      </c>
      <c r="B70" s="78"/>
      <c r="C70" s="78"/>
      <c r="D70" s="78"/>
      <c r="E70" s="78"/>
      <c r="F70" s="78"/>
      <c r="G70" s="78"/>
      <c r="H70" s="78"/>
      <c r="I70" s="78"/>
      <c r="J70" s="78"/>
      <c r="K70" s="79"/>
      <c r="L70" s="296">
        <f>SUM(L58:L69)</f>
        <v>0</v>
      </c>
      <c r="M70" s="78"/>
      <c r="N70" s="78"/>
      <c r="O70" s="78"/>
      <c r="P70" s="78"/>
      <c r="Q70" s="79"/>
      <c r="R70" s="297">
        <f>SUM(R58:R69)</f>
        <v>0</v>
      </c>
      <c r="S70" s="78"/>
      <c r="T70" s="78"/>
      <c r="U70" s="78"/>
      <c r="V70" s="78"/>
      <c r="W70" s="79"/>
      <c r="AH70" s="334" t="s">
        <v>381</v>
      </c>
      <c r="AI70" s="78"/>
      <c r="AJ70" s="78"/>
      <c r="AK70" s="78"/>
      <c r="AL70" s="78"/>
      <c r="AM70" s="78"/>
      <c r="AN70" s="78"/>
      <c r="AO70" s="78"/>
      <c r="AP70" s="78"/>
      <c r="AQ70" s="78"/>
      <c r="AR70" s="78"/>
      <c r="AS70" s="78"/>
      <c r="AT70" s="78"/>
      <c r="AU70" s="78"/>
      <c r="AV70" s="78"/>
      <c r="AW70" s="78"/>
      <c r="AX70" s="79"/>
      <c r="AY70" s="335">
        <f>SUM(AY58:AY69)</f>
        <v>0</v>
      </c>
      <c r="AZ70" s="78"/>
      <c r="BA70" s="78"/>
      <c r="BB70" s="78"/>
      <c r="BC70" s="78"/>
      <c r="BD70" s="79"/>
    </row>
    <row r="71" spans="1:100" ht="15.75" customHeight="1" x14ac:dyDescent="0.2"/>
    <row r="72" spans="1:100" ht="15.75" customHeight="1" x14ac:dyDescent="0.2"/>
    <row r="73" spans="1:100" ht="15.75" customHeight="1" x14ac:dyDescent="0.35">
      <c r="A73" s="298" t="s">
        <v>406</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3"/>
    </row>
    <row r="74" spans="1:100" ht="15" customHeight="1" x14ac:dyDescent="0.2">
      <c r="AP74" s="61"/>
      <c r="AQ74" s="61"/>
      <c r="AR74" s="61"/>
      <c r="AS74" s="61"/>
      <c r="AT74" s="61"/>
      <c r="AU74" s="61"/>
      <c r="AV74" s="61"/>
      <c r="AW74" s="61"/>
      <c r="AX74" s="61"/>
    </row>
    <row r="75" spans="1:100" ht="15.75" customHeight="1" x14ac:dyDescent="0.25">
      <c r="A75" s="299" t="s">
        <v>407</v>
      </c>
      <c r="B75" s="78"/>
      <c r="C75" s="78"/>
      <c r="D75" s="78"/>
      <c r="E75" s="78"/>
      <c r="F75" s="78"/>
      <c r="G75" s="78"/>
      <c r="H75" s="78"/>
      <c r="I75" s="78"/>
      <c r="J75" s="78"/>
      <c r="K75" s="78"/>
      <c r="L75" s="79"/>
      <c r="M75" s="300"/>
      <c r="N75" s="78"/>
      <c r="O75" s="78"/>
      <c r="P75" s="78"/>
      <c r="Q75" s="78"/>
      <c r="R75" s="79"/>
    </row>
    <row r="76" spans="1:100" ht="15.75" customHeight="1" x14ac:dyDescent="0.25">
      <c r="A76" s="173" t="s">
        <v>408</v>
      </c>
      <c r="B76" s="78"/>
      <c r="C76" s="78"/>
      <c r="D76" s="78"/>
      <c r="E76" s="78"/>
      <c r="F76" s="78"/>
      <c r="G76" s="78"/>
      <c r="H76" s="78"/>
      <c r="I76" s="78"/>
      <c r="J76" s="78"/>
      <c r="K76" s="78"/>
      <c r="L76" s="79"/>
      <c r="M76" s="301">
        <f>COUNTIFS(TRAINING!D12:D5000,"Mandatory")</f>
        <v>0</v>
      </c>
      <c r="N76" s="78"/>
      <c r="O76" s="78"/>
      <c r="P76" s="78"/>
      <c r="Q76" s="78"/>
      <c r="R76" s="79"/>
    </row>
    <row r="77" spans="1:100" ht="15.75" customHeight="1" x14ac:dyDescent="0.25">
      <c r="A77" s="173" t="s">
        <v>409</v>
      </c>
      <c r="B77" s="78"/>
      <c r="C77" s="78"/>
      <c r="D77" s="78"/>
      <c r="E77" s="78"/>
      <c r="F77" s="78"/>
      <c r="G77" s="78"/>
      <c r="H77" s="78"/>
      <c r="I77" s="78"/>
      <c r="J77" s="78"/>
      <c r="K77" s="78"/>
      <c r="L77" s="79"/>
      <c r="M77" s="301">
        <f>COUNTIFS(TRAINING!D12:D5000,"Evidence Based Training (EBT)")</f>
        <v>0</v>
      </c>
      <c r="N77" s="78"/>
      <c r="O77" s="78"/>
      <c r="P77" s="78"/>
      <c r="Q77" s="78"/>
      <c r="R77" s="79"/>
    </row>
    <row r="78" spans="1:100" ht="15.75" customHeight="1" x14ac:dyDescent="0.25">
      <c r="A78" s="173" t="s">
        <v>410</v>
      </c>
      <c r="B78" s="78"/>
      <c r="C78" s="78"/>
      <c r="D78" s="78"/>
      <c r="E78" s="78"/>
      <c r="F78" s="78"/>
      <c r="G78" s="78"/>
      <c r="H78" s="78"/>
      <c r="I78" s="78"/>
      <c r="J78" s="78"/>
      <c r="K78" s="78"/>
      <c r="L78" s="79"/>
      <c r="M78" s="301">
        <f>COUNTIFS(TRAINING!D12:D5000,"Both Mandatory and EBT")</f>
        <v>0</v>
      </c>
      <c r="N78" s="78"/>
      <c r="O78" s="78"/>
      <c r="P78" s="78"/>
      <c r="Q78" s="78"/>
      <c r="R78" s="79"/>
    </row>
    <row r="79" spans="1:100" ht="15.75" customHeight="1" x14ac:dyDescent="0.25">
      <c r="A79" s="173" t="s">
        <v>411</v>
      </c>
      <c r="B79" s="78"/>
      <c r="C79" s="78"/>
      <c r="D79" s="78"/>
      <c r="E79" s="78"/>
      <c r="F79" s="78"/>
      <c r="G79" s="78"/>
      <c r="H79" s="78"/>
      <c r="I79" s="78"/>
      <c r="J79" s="78"/>
      <c r="K79" s="78"/>
      <c r="L79" s="79"/>
      <c r="M79" s="301">
        <f>COUNTIFS(TRAINING!D12:D5000,"Other (Specify in Notes)")</f>
        <v>0</v>
      </c>
      <c r="N79" s="78"/>
      <c r="O79" s="78"/>
      <c r="P79" s="78"/>
      <c r="Q79" s="78"/>
      <c r="R79" s="79"/>
    </row>
    <row r="80" spans="1:100" ht="15.75" customHeight="1" x14ac:dyDescent="0.3">
      <c r="A80" s="302" t="s">
        <v>381</v>
      </c>
      <c r="B80" s="78"/>
      <c r="C80" s="78"/>
      <c r="D80" s="78"/>
      <c r="E80" s="78"/>
      <c r="F80" s="78"/>
      <c r="G80" s="78"/>
      <c r="H80" s="78"/>
      <c r="I80" s="78"/>
      <c r="J80" s="78"/>
      <c r="K80" s="78"/>
      <c r="L80" s="79"/>
      <c r="M80" s="303">
        <f>SUM(M76:M79)</f>
        <v>0</v>
      </c>
      <c r="N80" s="78"/>
      <c r="O80" s="78"/>
      <c r="P80" s="78"/>
      <c r="Q80" s="78"/>
      <c r="R80" s="79"/>
    </row>
    <row r="81" spans="1:100" ht="15.75" customHeight="1" x14ac:dyDescent="0.2"/>
    <row r="82" spans="1:100" ht="15.75" customHeight="1" x14ac:dyDescent="0.2"/>
    <row r="83" spans="1:100" ht="15.75" customHeight="1" x14ac:dyDescent="0.2">
      <c r="A83" s="304" t="s">
        <v>412</v>
      </c>
      <c r="B83" s="152"/>
      <c r="C83" s="152"/>
      <c r="D83" s="152"/>
      <c r="E83" s="152"/>
      <c r="F83" s="152"/>
      <c r="G83" s="152"/>
      <c r="H83" s="152"/>
      <c r="I83" s="152"/>
      <c r="J83" s="152"/>
      <c r="K83" s="152"/>
      <c r="L83" s="152"/>
      <c r="M83" s="152"/>
      <c r="N83" s="152"/>
      <c r="O83" s="152"/>
      <c r="P83" s="152"/>
      <c r="Q83" s="152"/>
      <c r="R83" s="152"/>
      <c r="S83" s="152"/>
      <c r="T83" s="152"/>
      <c r="U83" s="152"/>
      <c r="V83" s="152"/>
      <c r="W83" s="153"/>
    </row>
    <row r="84" spans="1:100" ht="15.75" customHeight="1" x14ac:dyDescent="0.25">
      <c r="A84" s="173" t="s">
        <v>413</v>
      </c>
      <c r="B84" s="78"/>
      <c r="C84" s="78"/>
      <c r="D84" s="78"/>
      <c r="E84" s="78"/>
      <c r="F84" s="78"/>
      <c r="G84" s="78"/>
      <c r="H84" s="78"/>
      <c r="I84" s="78"/>
      <c r="J84" s="78"/>
      <c r="K84" s="78"/>
      <c r="L84" s="78"/>
      <c r="M84" s="78"/>
      <c r="N84" s="78"/>
      <c r="O84" s="78"/>
      <c r="P84" s="78"/>
      <c r="Q84" s="78"/>
      <c r="R84" s="79"/>
      <c r="S84" s="301">
        <f>COUNTIFS(TRAINING!AU12:AU5000,"YES")</f>
        <v>0</v>
      </c>
      <c r="T84" s="78"/>
      <c r="U84" s="78"/>
      <c r="V84" s="78"/>
      <c r="W84" s="79"/>
    </row>
    <row r="85" spans="1:100" ht="15.75" customHeight="1" x14ac:dyDescent="0.25">
      <c r="A85" s="173" t="s">
        <v>414</v>
      </c>
      <c r="B85" s="78"/>
      <c r="C85" s="78"/>
      <c r="D85" s="78"/>
      <c r="E85" s="78"/>
      <c r="F85" s="78"/>
      <c r="G85" s="78"/>
      <c r="H85" s="78"/>
      <c r="I85" s="78"/>
      <c r="J85" s="78"/>
      <c r="K85" s="78"/>
      <c r="L85" s="78"/>
      <c r="M85" s="78"/>
      <c r="N85" s="78"/>
      <c r="O85" s="78"/>
      <c r="P85" s="78"/>
      <c r="Q85" s="78"/>
      <c r="R85" s="79"/>
      <c r="S85" s="301">
        <f>COUNTIFS(TRAINING!AU12:AU5000,"NO")</f>
        <v>0</v>
      </c>
      <c r="T85" s="78"/>
      <c r="U85" s="78"/>
      <c r="V85" s="78"/>
      <c r="W85" s="79"/>
    </row>
    <row r="86" spans="1:100" ht="15.75" customHeight="1" x14ac:dyDescent="0.25">
      <c r="A86" s="302" t="s">
        <v>381</v>
      </c>
      <c r="B86" s="78"/>
      <c r="C86" s="78"/>
      <c r="D86" s="78"/>
      <c r="E86" s="78"/>
      <c r="F86" s="78"/>
      <c r="G86" s="78"/>
      <c r="H86" s="78"/>
      <c r="I86" s="78"/>
      <c r="J86" s="78"/>
      <c r="K86" s="78"/>
      <c r="L86" s="78"/>
      <c r="M86" s="78"/>
      <c r="N86" s="78"/>
      <c r="O86" s="78"/>
      <c r="P86" s="78"/>
      <c r="Q86" s="78"/>
      <c r="R86" s="79"/>
      <c r="S86" s="309">
        <f>SUM(S84:S85)</f>
        <v>0</v>
      </c>
      <c r="T86" s="78"/>
      <c r="U86" s="78"/>
      <c r="V86" s="78"/>
      <c r="W86" s="79"/>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row>
    <row r="87" spans="1:100" ht="15.75" customHeight="1" x14ac:dyDescent="0.25">
      <c r="A87" s="51"/>
      <c r="B87" s="51"/>
      <c r="C87" s="51"/>
      <c r="D87" s="51"/>
      <c r="E87" s="51"/>
      <c r="F87" s="51"/>
      <c r="G87" s="51"/>
      <c r="H87" s="51"/>
      <c r="I87" s="51"/>
      <c r="J87" s="51"/>
      <c r="K87" s="51"/>
      <c r="L87" s="51"/>
      <c r="M87" s="51"/>
      <c r="N87" s="51"/>
      <c r="O87" s="51"/>
      <c r="P87" s="51"/>
      <c r="Q87" s="51"/>
      <c r="R87" s="51"/>
      <c r="S87" s="62"/>
      <c r="T87" s="62"/>
      <c r="U87" s="62"/>
      <c r="V87" s="62"/>
      <c r="W87" s="62"/>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row>
    <row r="88" spans="1:100" ht="15.75" customHeight="1" x14ac:dyDescent="0.2"/>
    <row r="89" spans="1:100" ht="15.75" customHeight="1" x14ac:dyDescent="0.2">
      <c r="A89" s="304" t="s">
        <v>279</v>
      </c>
      <c r="B89" s="152"/>
      <c r="C89" s="152"/>
      <c r="D89" s="152"/>
      <c r="E89" s="152"/>
      <c r="F89" s="152"/>
      <c r="G89" s="152"/>
      <c r="H89" s="152"/>
      <c r="I89" s="152"/>
      <c r="J89" s="152"/>
      <c r="K89" s="152"/>
      <c r="L89" s="152"/>
      <c r="M89" s="152"/>
      <c r="N89" s="152"/>
      <c r="O89" s="152"/>
      <c r="P89" s="152"/>
      <c r="Q89" s="152"/>
      <c r="R89" s="152"/>
      <c r="S89" s="152"/>
      <c r="T89" s="152"/>
      <c r="U89" s="152"/>
      <c r="V89" s="152"/>
      <c r="W89" s="153"/>
    </row>
    <row r="90" spans="1:100" ht="15.75" customHeight="1" x14ac:dyDescent="0.25">
      <c r="A90" s="173" t="s">
        <v>415</v>
      </c>
      <c r="B90" s="78"/>
      <c r="C90" s="78"/>
      <c r="D90" s="78"/>
      <c r="E90" s="78"/>
      <c r="F90" s="78"/>
      <c r="G90" s="78"/>
      <c r="H90" s="78"/>
      <c r="I90" s="78"/>
      <c r="J90" s="78"/>
      <c r="K90" s="78"/>
      <c r="L90" s="78"/>
      <c r="M90" s="78"/>
      <c r="N90" s="78"/>
      <c r="O90" s="78"/>
      <c r="P90" s="78"/>
      <c r="Q90" s="78"/>
      <c r="R90" s="79"/>
      <c r="S90" s="301">
        <f>COUNTIFS(TRAINING!AX12:AX5000,"YES")</f>
        <v>0</v>
      </c>
      <c r="T90" s="78"/>
      <c r="U90" s="78"/>
      <c r="V90" s="78"/>
      <c r="W90" s="79"/>
    </row>
    <row r="91" spans="1:100" ht="15.75" customHeight="1" x14ac:dyDescent="0.25">
      <c r="A91" s="173" t="s">
        <v>416</v>
      </c>
      <c r="B91" s="78"/>
      <c r="C91" s="78"/>
      <c r="D91" s="78"/>
      <c r="E91" s="78"/>
      <c r="F91" s="78"/>
      <c r="G91" s="78"/>
      <c r="H91" s="78"/>
      <c r="I91" s="78"/>
      <c r="J91" s="78"/>
      <c r="K91" s="78"/>
      <c r="L91" s="78"/>
      <c r="M91" s="78"/>
      <c r="N91" s="78"/>
      <c r="O91" s="78"/>
      <c r="P91" s="78"/>
      <c r="Q91" s="78"/>
      <c r="R91" s="79"/>
      <c r="S91" s="301">
        <f>COUNTIFS(TRAINING!AX12:AX5000,"NO")</f>
        <v>0</v>
      </c>
      <c r="T91" s="78"/>
      <c r="U91" s="78"/>
      <c r="V91" s="78"/>
      <c r="W91" s="79"/>
    </row>
    <row r="92" spans="1:100" ht="15.75" customHeight="1" x14ac:dyDescent="0.25">
      <c r="A92" s="302" t="s">
        <v>417</v>
      </c>
      <c r="B92" s="78"/>
      <c r="C92" s="78"/>
      <c r="D92" s="78"/>
      <c r="E92" s="78"/>
      <c r="F92" s="78"/>
      <c r="G92" s="78"/>
      <c r="H92" s="78"/>
      <c r="I92" s="78"/>
      <c r="J92" s="78"/>
      <c r="K92" s="78"/>
      <c r="L92" s="78"/>
      <c r="M92" s="78"/>
      <c r="N92" s="78"/>
      <c r="O92" s="78"/>
      <c r="P92" s="78"/>
      <c r="Q92" s="78"/>
      <c r="R92" s="79"/>
      <c r="S92" s="309">
        <f>SUM(S90:S91)</f>
        <v>0</v>
      </c>
      <c r="T92" s="78"/>
      <c r="U92" s="78"/>
      <c r="V92" s="78"/>
      <c r="W92" s="79"/>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row>
    <row r="93" spans="1:100" ht="15.75" customHeight="1" x14ac:dyDescent="0.25">
      <c r="A93" s="51"/>
      <c r="B93" s="51"/>
      <c r="C93" s="51"/>
      <c r="D93" s="51"/>
      <c r="E93" s="51"/>
      <c r="F93" s="51"/>
      <c r="G93" s="51"/>
      <c r="H93" s="51"/>
      <c r="I93" s="51"/>
      <c r="J93" s="51"/>
      <c r="K93" s="51"/>
      <c r="L93" s="51"/>
      <c r="M93" s="51"/>
      <c r="N93" s="51"/>
      <c r="O93" s="51"/>
      <c r="P93" s="51"/>
      <c r="Q93" s="51"/>
      <c r="R93" s="51"/>
      <c r="S93" s="62"/>
      <c r="T93" s="62"/>
      <c r="U93" s="62"/>
      <c r="V93" s="62"/>
      <c r="W93" s="62"/>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row>
    <row r="94" spans="1:100" ht="15.75" customHeight="1" x14ac:dyDescent="0.2"/>
    <row r="95" spans="1:100" ht="49.5" customHeight="1" x14ac:dyDescent="0.2">
      <c r="A95" s="310" t="s">
        <v>418</v>
      </c>
      <c r="B95" s="78"/>
      <c r="C95" s="78"/>
      <c r="D95" s="78"/>
      <c r="E95" s="78"/>
      <c r="F95" s="78"/>
      <c r="G95" s="78"/>
      <c r="H95" s="78"/>
      <c r="I95" s="78"/>
      <c r="J95" s="78"/>
      <c r="K95" s="78"/>
      <c r="L95" s="79"/>
      <c r="M95" s="311" t="s">
        <v>408</v>
      </c>
      <c r="N95" s="78"/>
      <c r="O95" s="78"/>
      <c r="P95" s="78"/>
      <c r="Q95" s="78"/>
      <c r="R95" s="78"/>
      <c r="S95" s="79"/>
      <c r="T95" s="305" t="s">
        <v>409</v>
      </c>
      <c r="U95" s="78"/>
      <c r="V95" s="78"/>
      <c r="W95" s="78"/>
      <c r="X95" s="78"/>
      <c r="Y95" s="78"/>
      <c r="Z95" s="79"/>
      <c r="AA95" s="305" t="s">
        <v>410</v>
      </c>
      <c r="AB95" s="78"/>
      <c r="AC95" s="78"/>
      <c r="AD95" s="78"/>
      <c r="AE95" s="78"/>
      <c r="AF95" s="78"/>
      <c r="AG95" s="79"/>
      <c r="AH95" s="305" t="s">
        <v>411</v>
      </c>
      <c r="AI95" s="78"/>
      <c r="AJ95" s="78"/>
      <c r="AK95" s="78"/>
      <c r="AL95" s="78"/>
      <c r="AM95" s="78"/>
      <c r="AN95" s="79"/>
      <c r="AO95" s="306" t="s">
        <v>351</v>
      </c>
      <c r="AP95" s="78"/>
      <c r="AQ95" s="78"/>
      <c r="AR95" s="78"/>
      <c r="AS95" s="78"/>
      <c r="AT95" s="78"/>
      <c r="AU95" s="79"/>
    </row>
    <row r="96" spans="1:100" ht="15.75" customHeight="1" x14ac:dyDescent="0.25">
      <c r="A96" s="117">
        <f>'BASE GRANTEE INFO &amp; UPDATES'!B11</f>
        <v>0</v>
      </c>
      <c r="B96" s="78"/>
      <c r="C96" s="78"/>
      <c r="D96" s="78"/>
      <c r="E96" s="78"/>
      <c r="F96" s="78"/>
      <c r="G96" s="78"/>
      <c r="H96" s="78"/>
      <c r="I96" s="78"/>
      <c r="J96" s="78"/>
      <c r="K96" s="78"/>
      <c r="L96" s="79"/>
      <c r="M96" s="307">
        <f>COUNTIFS(TRAINING!D12:D5000,"Mandatory",TRAINING!AZ12:AZ5000,"x")</f>
        <v>0</v>
      </c>
      <c r="N96" s="78"/>
      <c r="O96" s="78"/>
      <c r="P96" s="78"/>
      <c r="Q96" s="78"/>
      <c r="R96" s="78"/>
      <c r="S96" s="79"/>
      <c r="T96" s="307">
        <f>COUNTIFS(TRAINING!D12:D5000,"Evidence Based Training (EBT)",TRAINING!AZ12:AZ5000,"x")</f>
        <v>0</v>
      </c>
      <c r="U96" s="78"/>
      <c r="V96" s="78"/>
      <c r="W96" s="78"/>
      <c r="X96" s="78"/>
      <c r="Y96" s="78"/>
      <c r="Z96" s="79"/>
      <c r="AA96" s="307">
        <f>COUNTIFS(TRAINING!D12:D5000,"Both Mandatory and EBT",TRAINING!AZ12:AZ5000,"x")</f>
        <v>0</v>
      </c>
      <c r="AB96" s="78"/>
      <c r="AC96" s="78"/>
      <c r="AD96" s="78"/>
      <c r="AE96" s="78"/>
      <c r="AF96" s="78"/>
      <c r="AG96" s="79"/>
      <c r="AH96" s="307">
        <f>COUNTIFS(TRAINING!D12:D5000,"Other (Specify in Notes)",TRAINING!AZ12:AZ5000,"x")</f>
        <v>0</v>
      </c>
      <c r="AI96" s="78"/>
      <c r="AJ96" s="78"/>
      <c r="AK96" s="78"/>
      <c r="AL96" s="78"/>
      <c r="AM96" s="78"/>
      <c r="AN96" s="79"/>
      <c r="AO96" s="308">
        <f t="shared" ref="AO96:AO104" si="6">SUM(M96:AN96)</f>
        <v>0</v>
      </c>
      <c r="AP96" s="78"/>
      <c r="AQ96" s="78"/>
      <c r="AR96" s="78"/>
      <c r="AS96" s="78"/>
      <c r="AT96" s="78"/>
      <c r="AU96" s="79"/>
    </row>
    <row r="97" spans="1:100" ht="15.75" customHeight="1" x14ac:dyDescent="0.25">
      <c r="A97" s="117">
        <f>'BASE GRANTEE INFO &amp; UPDATES'!B12</f>
        <v>0</v>
      </c>
      <c r="B97" s="78"/>
      <c r="C97" s="78"/>
      <c r="D97" s="78"/>
      <c r="E97" s="78"/>
      <c r="F97" s="78"/>
      <c r="G97" s="78"/>
      <c r="H97" s="78"/>
      <c r="I97" s="78"/>
      <c r="J97" s="78"/>
      <c r="K97" s="78"/>
      <c r="L97" s="79"/>
      <c r="M97" s="307">
        <f>COUNTIFS(TRAINING!D12:D5000,"Mandatory",TRAINING!BA12:BA5000,"x")</f>
        <v>0</v>
      </c>
      <c r="N97" s="78"/>
      <c r="O97" s="78"/>
      <c r="P97" s="78"/>
      <c r="Q97" s="78"/>
      <c r="R97" s="78"/>
      <c r="S97" s="79"/>
      <c r="T97" s="307">
        <f>COUNTIFS(TRAINING!D12:D5000,"Evidence Based Training (EBT)",TRAINING!BA12:BA5000,"x")</f>
        <v>0</v>
      </c>
      <c r="U97" s="78"/>
      <c r="V97" s="78"/>
      <c r="W97" s="78"/>
      <c r="X97" s="78"/>
      <c r="Y97" s="78"/>
      <c r="Z97" s="79"/>
      <c r="AA97" s="307">
        <f>COUNTIFS(TRAINING!D12:D5000,"Both Mandatory and EBT",TRAINING!BA12:BA5000,"x")</f>
        <v>0</v>
      </c>
      <c r="AB97" s="78"/>
      <c r="AC97" s="78"/>
      <c r="AD97" s="78"/>
      <c r="AE97" s="78"/>
      <c r="AF97" s="78"/>
      <c r="AG97" s="79"/>
      <c r="AH97" s="307">
        <f>COUNTIFS(TRAINING!D12:D5000,"Other (Specify in Notes)",TRAINING!BA12:BA5000,"x")</f>
        <v>0</v>
      </c>
      <c r="AI97" s="78"/>
      <c r="AJ97" s="78"/>
      <c r="AK97" s="78"/>
      <c r="AL97" s="78"/>
      <c r="AM97" s="78"/>
      <c r="AN97" s="79"/>
      <c r="AO97" s="308">
        <f t="shared" si="6"/>
        <v>0</v>
      </c>
      <c r="AP97" s="78"/>
      <c r="AQ97" s="78"/>
      <c r="AR97" s="78"/>
      <c r="AS97" s="78"/>
      <c r="AT97" s="78"/>
      <c r="AU97" s="79"/>
    </row>
    <row r="98" spans="1:100" ht="15.75" customHeight="1" x14ac:dyDescent="0.25">
      <c r="A98" s="117">
        <f>'BASE GRANTEE INFO &amp; UPDATES'!B13</f>
        <v>0</v>
      </c>
      <c r="B98" s="78"/>
      <c r="C98" s="78"/>
      <c r="D98" s="78"/>
      <c r="E98" s="78"/>
      <c r="F98" s="78"/>
      <c r="G98" s="78"/>
      <c r="H98" s="78"/>
      <c r="I98" s="78"/>
      <c r="J98" s="78"/>
      <c r="K98" s="78"/>
      <c r="L98" s="79"/>
      <c r="M98" s="307">
        <f>COUNTIFS(TRAINING!D12:D5000,"Mandatory",TRAINING!BB12:BB5000,"x")</f>
        <v>0</v>
      </c>
      <c r="N98" s="78"/>
      <c r="O98" s="78"/>
      <c r="P98" s="78"/>
      <c r="Q98" s="78"/>
      <c r="R98" s="78"/>
      <c r="S98" s="79"/>
      <c r="T98" s="307">
        <f>COUNTIFS(TRAINING!D12:D5000,"Evidence Based Training (EBT)",TRAINING!BB12:BB5000,"x")</f>
        <v>0</v>
      </c>
      <c r="U98" s="78"/>
      <c r="V98" s="78"/>
      <c r="W98" s="78"/>
      <c r="X98" s="78"/>
      <c r="Y98" s="78"/>
      <c r="Z98" s="79"/>
      <c r="AA98" s="307">
        <f>COUNTIFS(TRAINING!D12:D5000,"Both Mandatory and EBT",TRAINING!BB12:BB5000,"x")</f>
        <v>0</v>
      </c>
      <c r="AB98" s="78"/>
      <c r="AC98" s="78"/>
      <c r="AD98" s="78"/>
      <c r="AE98" s="78"/>
      <c r="AF98" s="78"/>
      <c r="AG98" s="79"/>
      <c r="AH98" s="307">
        <f>COUNTIFS(TRAINING!D12:D5000,"Other (Specify in Notes)",TRAINING!BB12:BB5000,"x")</f>
        <v>0</v>
      </c>
      <c r="AI98" s="78"/>
      <c r="AJ98" s="78"/>
      <c r="AK98" s="78"/>
      <c r="AL98" s="78"/>
      <c r="AM98" s="78"/>
      <c r="AN98" s="79"/>
      <c r="AO98" s="308">
        <f t="shared" si="6"/>
        <v>0</v>
      </c>
      <c r="AP98" s="78"/>
      <c r="AQ98" s="78"/>
      <c r="AR98" s="78"/>
      <c r="AS98" s="78"/>
      <c r="AT98" s="78"/>
      <c r="AU98" s="79"/>
    </row>
    <row r="99" spans="1:100" ht="15.75" customHeight="1" x14ac:dyDescent="0.25">
      <c r="A99" s="117">
        <f>'BASE GRANTEE INFO &amp; UPDATES'!B14</f>
        <v>0</v>
      </c>
      <c r="B99" s="78"/>
      <c r="C99" s="78"/>
      <c r="D99" s="78"/>
      <c r="E99" s="78"/>
      <c r="F99" s="78"/>
      <c r="G99" s="78"/>
      <c r="H99" s="78"/>
      <c r="I99" s="78"/>
      <c r="J99" s="78"/>
      <c r="K99" s="78"/>
      <c r="L99" s="79"/>
      <c r="M99" s="307">
        <f>COUNTIFS(TRAINING!D12:D5000,"Mandatory",TRAINING!BC12:BC5000,"x")</f>
        <v>0</v>
      </c>
      <c r="N99" s="78"/>
      <c r="O99" s="78"/>
      <c r="P99" s="78"/>
      <c r="Q99" s="78"/>
      <c r="R99" s="78"/>
      <c r="S99" s="79"/>
      <c r="T99" s="307">
        <f>COUNTIFS(TRAINING!D12:D5000,"Evidence Based Training (EBT)",TRAINING!BC12:BC5000,"x")</f>
        <v>0</v>
      </c>
      <c r="U99" s="78"/>
      <c r="V99" s="78"/>
      <c r="W99" s="78"/>
      <c r="X99" s="78"/>
      <c r="Y99" s="78"/>
      <c r="Z99" s="79"/>
      <c r="AA99" s="307">
        <f>COUNTIFS(TRAINING!D12:D5000,"Both Mandatory and EBT",TRAINING!BC12:BC5000,"x")</f>
        <v>0</v>
      </c>
      <c r="AB99" s="78"/>
      <c r="AC99" s="78"/>
      <c r="AD99" s="78"/>
      <c r="AE99" s="78"/>
      <c r="AF99" s="78"/>
      <c r="AG99" s="79"/>
      <c r="AH99" s="307">
        <f>COUNTIFS(TRAINING!D12:D5000,"Other (Specify in Notes)",TRAINING!BC12:BC5000,"x")</f>
        <v>0</v>
      </c>
      <c r="AI99" s="78"/>
      <c r="AJ99" s="78"/>
      <c r="AK99" s="78"/>
      <c r="AL99" s="78"/>
      <c r="AM99" s="78"/>
      <c r="AN99" s="79"/>
      <c r="AO99" s="308">
        <f t="shared" si="6"/>
        <v>0</v>
      </c>
      <c r="AP99" s="78"/>
      <c r="AQ99" s="78"/>
      <c r="AR99" s="78"/>
      <c r="AS99" s="78"/>
      <c r="AT99" s="78"/>
      <c r="AU99" s="79"/>
    </row>
    <row r="100" spans="1:100" ht="15.75" customHeight="1" x14ac:dyDescent="0.25">
      <c r="A100" s="117">
        <f>'BASE GRANTEE INFO &amp; UPDATES'!B15</f>
        <v>0</v>
      </c>
      <c r="B100" s="78"/>
      <c r="C100" s="78"/>
      <c r="D100" s="78"/>
      <c r="E100" s="78"/>
      <c r="F100" s="78"/>
      <c r="G100" s="78"/>
      <c r="H100" s="78"/>
      <c r="I100" s="78"/>
      <c r="J100" s="78"/>
      <c r="K100" s="78"/>
      <c r="L100" s="79"/>
      <c r="M100" s="307">
        <f>COUNTIFS(TRAINING!D12:D5000,"Mandatory",TRAINING!BD12:BD5000,"x")</f>
        <v>0</v>
      </c>
      <c r="N100" s="78"/>
      <c r="O100" s="78"/>
      <c r="P100" s="78"/>
      <c r="Q100" s="78"/>
      <c r="R100" s="78"/>
      <c r="S100" s="79"/>
      <c r="T100" s="307">
        <f>COUNTIFS(TRAINING!D12:D5000,"Evidence Based Training (EBT)",TRAINING!BD12:BD5000,"x")</f>
        <v>0</v>
      </c>
      <c r="U100" s="78"/>
      <c r="V100" s="78"/>
      <c r="W100" s="78"/>
      <c r="X100" s="78"/>
      <c r="Y100" s="78"/>
      <c r="Z100" s="79"/>
      <c r="AA100" s="307">
        <f>COUNTIFS(TRAINING!D12:D5000,"Both Mandatory and EBT",TRAINING!BD12:BD5000,"x")</f>
        <v>0</v>
      </c>
      <c r="AB100" s="78"/>
      <c r="AC100" s="78"/>
      <c r="AD100" s="78"/>
      <c r="AE100" s="78"/>
      <c r="AF100" s="78"/>
      <c r="AG100" s="79"/>
      <c r="AH100" s="307">
        <f>COUNTIFS(TRAINING!D12:D5000,"Other (Specify in Notes)",TRAINING!BD12:BD5000,"x")</f>
        <v>0</v>
      </c>
      <c r="AI100" s="78"/>
      <c r="AJ100" s="78"/>
      <c r="AK100" s="78"/>
      <c r="AL100" s="78"/>
      <c r="AM100" s="78"/>
      <c r="AN100" s="79"/>
      <c r="AO100" s="308">
        <f t="shared" si="6"/>
        <v>0</v>
      </c>
      <c r="AP100" s="78"/>
      <c r="AQ100" s="78"/>
      <c r="AR100" s="78"/>
      <c r="AS100" s="78"/>
      <c r="AT100" s="78"/>
      <c r="AU100" s="79"/>
    </row>
    <row r="101" spans="1:100" ht="15.75" customHeight="1" x14ac:dyDescent="0.25">
      <c r="A101" s="117">
        <f>'BASE GRANTEE INFO &amp; UPDATES'!B16</f>
        <v>0</v>
      </c>
      <c r="B101" s="78"/>
      <c r="C101" s="78"/>
      <c r="D101" s="78"/>
      <c r="E101" s="78"/>
      <c r="F101" s="78"/>
      <c r="G101" s="78"/>
      <c r="H101" s="78"/>
      <c r="I101" s="78"/>
      <c r="J101" s="78"/>
      <c r="K101" s="78"/>
      <c r="L101" s="79"/>
      <c r="M101" s="307">
        <f>COUNTIFS(TRAINING!D12:D5000,"Mandatory",TRAINING!BE12:BE5000,"x")</f>
        <v>0</v>
      </c>
      <c r="N101" s="78"/>
      <c r="O101" s="78"/>
      <c r="P101" s="78"/>
      <c r="Q101" s="78"/>
      <c r="R101" s="78"/>
      <c r="S101" s="79"/>
      <c r="T101" s="307">
        <f>COUNTIFS(TRAINING!D12:D5000,"Evidence Based Training (EBT)",TRAINING!BE12:BE5000,"x")</f>
        <v>0</v>
      </c>
      <c r="U101" s="78"/>
      <c r="V101" s="78"/>
      <c r="W101" s="78"/>
      <c r="X101" s="78"/>
      <c r="Y101" s="78"/>
      <c r="Z101" s="79"/>
      <c r="AA101" s="307">
        <f>COUNTIFS(TRAINING!D12:D5000,"Both Mandatory and EBT",TRAINING!BE12:BE5000,"x")</f>
        <v>0</v>
      </c>
      <c r="AB101" s="78"/>
      <c r="AC101" s="78"/>
      <c r="AD101" s="78"/>
      <c r="AE101" s="78"/>
      <c r="AF101" s="78"/>
      <c r="AG101" s="79"/>
      <c r="AH101" s="307">
        <f>COUNTIFS(TRAINING!D12:D5000,"Other (Specify in Notes)",TRAINING!BE12:BE5000,"x")</f>
        <v>0</v>
      </c>
      <c r="AI101" s="78"/>
      <c r="AJ101" s="78"/>
      <c r="AK101" s="78"/>
      <c r="AL101" s="78"/>
      <c r="AM101" s="78"/>
      <c r="AN101" s="79"/>
      <c r="AO101" s="308">
        <f t="shared" si="6"/>
        <v>0</v>
      </c>
      <c r="AP101" s="78"/>
      <c r="AQ101" s="78"/>
      <c r="AR101" s="78"/>
      <c r="AS101" s="78"/>
      <c r="AT101" s="78"/>
      <c r="AU101" s="79"/>
    </row>
    <row r="102" spans="1:100" ht="15.75" customHeight="1" x14ac:dyDescent="0.25">
      <c r="A102" s="117">
        <f>'BASE GRANTEE INFO &amp; UPDATES'!X11</f>
        <v>0</v>
      </c>
      <c r="B102" s="78"/>
      <c r="C102" s="78"/>
      <c r="D102" s="78"/>
      <c r="E102" s="78"/>
      <c r="F102" s="78"/>
      <c r="G102" s="78"/>
      <c r="H102" s="78"/>
      <c r="I102" s="78"/>
      <c r="J102" s="78"/>
      <c r="K102" s="78"/>
      <c r="L102" s="79"/>
      <c r="M102" s="307">
        <f>COUNTIFS(TRAINING!D12:D5000,"Mandatory",TRAINING!BF12:BF5000,"x")</f>
        <v>0</v>
      </c>
      <c r="N102" s="78"/>
      <c r="O102" s="78"/>
      <c r="P102" s="78"/>
      <c r="Q102" s="78"/>
      <c r="R102" s="78"/>
      <c r="S102" s="79"/>
      <c r="T102" s="307">
        <f>COUNTIFS(TRAINING!D12:D5000,"Evidence Based Training (EBT)",TRAINING!BF12:BF5000,"x")</f>
        <v>0</v>
      </c>
      <c r="U102" s="78"/>
      <c r="V102" s="78"/>
      <c r="W102" s="78"/>
      <c r="X102" s="78"/>
      <c r="Y102" s="78"/>
      <c r="Z102" s="79"/>
      <c r="AA102" s="307">
        <f>COUNTIFS(TRAINING!D12:D5000,"Both Mandatory and EBT",TRAINING!BF12:BF5000,"x")</f>
        <v>0</v>
      </c>
      <c r="AB102" s="78"/>
      <c r="AC102" s="78"/>
      <c r="AD102" s="78"/>
      <c r="AE102" s="78"/>
      <c r="AF102" s="78"/>
      <c r="AG102" s="79"/>
      <c r="AH102" s="307">
        <f>COUNTIFS(TRAINING!D12:D5000,"Other (Specify in Notes)",TRAINING!BF12:BF5000,"x")</f>
        <v>0</v>
      </c>
      <c r="AI102" s="78"/>
      <c r="AJ102" s="78"/>
      <c r="AK102" s="78"/>
      <c r="AL102" s="78"/>
      <c r="AM102" s="78"/>
      <c r="AN102" s="79"/>
      <c r="AO102" s="308">
        <f t="shared" si="6"/>
        <v>0</v>
      </c>
      <c r="AP102" s="78"/>
      <c r="AQ102" s="78"/>
      <c r="AR102" s="78"/>
      <c r="AS102" s="78"/>
      <c r="AT102" s="78"/>
      <c r="AU102" s="79"/>
    </row>
    <row r="103" spans="1:100" ht="15.75" customHeight="1" x14ac:dyDescent="0.25">
      <c r="A103" s="117">
        <f>'BASE GRANTEE INFO &amp; UPDATES'!X12</f>
        <v>0</v>
      </c>
      <c r="B103" s="78"/>
      <c r="C103" s="78"/>
      <c r="D103" s="78"/>
      <c r="E103" s="78"/>
      <c r="F103" s="78"/>
      <c r="G103" s="78"/>
      <c r="H103" s="78"/>
      <c r="I103" s="78"/>
      <c r="J103" s="78"/>
      <c r="K103" s="78"/>
      <c r="L103" s="79"/>
      <c r="M103" s="307">
        <f>COUNTIFS(TRAINING!D12:D5000,"Mandatory",TRAINING!BG12:BG5000,"x")</f>
        <v>0</v>
      </c>
      <c r="N103" s="78"/>
      <c r="O103" s="78"/>
      <c r="P103" s="78"/>
      <c r="Q103" s="78"/>
      <c r="R103" s="78"/>
      <c r="S103" s="79"/>
      <c r="T103" s="307">
        <f>COUNTIFS(TRAINING!D12:D5000,"Evidence Based Training (EBT)",TRAINING!BG12:BG5000,"x")</f>
        <v>0</v>
      </c>
      <c r="U103" s="78"/>
      <c r="V103" s="78"/>
      <c r="W103" s="78"/>
      <c r="X103" s="78"/>
      <c r="Y103" s="78"/>
      <c r="Z103" s="79"/>
      <c r="AA103" s="307">
        <f>COUNTIFS(TRAINING!D12:D5000,"Both Mandatory and EBT",TRAINING!BG12:BG5000,"x")</f>
        <v>0</v>
      </c>
      <c r="AB103" s="78"/>
      <c r="AC103" s="78"/>
      <c r="AD103" s="78"/>
      <c r="AE103" s="78"/>
      <c r="AF103" s="78"/>
      <c r="AG103" s="79"/>
      <c r="AH103" s="307">
        <f>COUNTIFS(TRAINING!D12:D5000,"Other (Specify in Notes)",TRAINING!BG12:BG5000,"x")</f>
        <v>0</v>
      </c>
      <c r="AI103" s="78"/>
      <c r="AJ103" s="78"/>
      <c r="AK103" s="78"/>
      <c r="AL103" s="78"/>
      <c r="AM103" s="78"/>
      <c r="AN103" s="79"/>
      <c r="AO103" s="308">
        <f t="shared" si="6"/>
        <v>0</v>
      </c>
      <c r="AP103" s="78"/>
      <c r="AQ103" s="78"/>
      <c r="AR103" s="78"/>
      <c r="AS103" s="78"/>
      <c r="AT103" s="78"/>
      <c r="AU103" s="79"/>
    </row>
    <row r="104" spans="1:100" ht="15.75" customHeight="1" x14ac:dyDescent="0.25">
      <c r="A104" s="117">
        <f>'BASE GRANTEE INFO &amp; UPDATES'!X13</f>
        <v>0</v>
      </c>
      <c r="B104" s="78"/>
      <c r="C104" s="78"/>
      <c r="D104" s="78"/>
      <c r="E104" s="78"/>
      <c r="F104" s="78"/>
      <c r="G104" s="78"/>
      <c r="H104" s="78"/>
      <c r="I104" s="78"/>
      <c r="J104" s="78"/>
      <c r="K104" s="78"/>
      <c r="L104" s="79"/>
      <c r="M104" s="307">
        <f>COUNTIFS(TRAINING!D12:D5000,"Mandatory",TRAINING!BH12:BH5000,"x")</f>
        <v>0</v>
      </c>
      <c r="N104" s="78"/>
      <c r="O104" s="78"/>
      <c r="P104" s="78"/>
      <c r="Q104" s="78"/>
      <c r="R104" s="78"/>
      <c r="S104" s="79"/>
      <c r="T104" s="307">
        <f>COUNTIFS(TRAINING!D12:D5000,"Evidence Based Training (EBT)",TRAINING!BH12:BH5000,"x")</f>
        <v>0</v>
      </c>
      <c r="U104" s="78"/>
      <c r="V104" s="78"/>
      <c r="W104" s="78"/>
      <c r="X104" s="78"/>
      <c r="Y104" s="78"/>
      <c r="Z104" s="79"/>
      <c r="AA104" s="307">
        <f>COUNTIFS(TRAINING!D12:D5000,"Both Mandatory and EBT",TRAINING!BH12:BH5000,"x")</f>
        <v>0</v>
      </c>
      <c r="AB104" s="78"/>
      <c r="AC104" s="78"/>
      <c r="AD104" s="78"/>
      <c r="AE104" s="78"/>
      <c r="AF104" s="78"/>
      <c r="AG104" s="79"/>
      <c r="AH104" s="307">
        <f>COUNTIFS(TRAINING!D12:D5000,"Other (Specify in Notes)",TRAINING!BH12:BH5000,"x")</f>
        <v>0</v>
      </c>
      <c r="AI104" s="78"/>
      <c r="AJ104" s="78"/>
      <c r="AK104" s="78"/>
      <c r="AL104" s="78"/>
      <c r="AM104" s="78"/>
      <c r="AN104" s="79"/>
      <c r="AO104" s="308">
        <f t="shared" si="6"/>
        <v>0</v>
      </c>
      <c r="AP104" s="78"/>
      <c r="AQ104" s="78"/>
      <c r="AR104" s="78"/>
      <c r="AS104" s="78"/>
      <c r="AT104" s="78"/>
      <c r="AU104" s="79"/>
    </row>
    <row r="105" spans="1:100" ht="15.75" customHeight="1" x14ac:dyDescent="0.25">
      <c r="A105" s="117"/>
      <c r="B105" s="78"/>
      <c r="C105" s="78"/>
      <c r="D105" s="78"/>
      <c r="E105" s="78"/>
      <c r="F105" s="78"/>
      <c r="G105" s="78"/>
      <c r="H105" s="78"/>
      <c r="I105" s="78"/>
      <c r="J105" s="78"/>
      <c r="K105" s="78"/>
      <c r="L105" s="79"/>
      <c r="M105" s="307"/>
      <c r="N105" s="78"/>
      <c r="O105" s="78"/>
      <c r="P105" s="78"/>
      <c r="Q105" s="78"/>
      <c r="R105" s="78"/>
      <c r="S105" s="79"/>
      <c r="T105" s="307"/>
      <c r="U105" s="78"/>
      <c r="V105" s="78"/>
      <c r="W105" s="78"/>
      <c r="X105" s="78"/>
      <c r="Y105" s="78"/>
      <c r="Z105" s="79"/>
      <c r="AA105" s="307"/>
      <c r="AB105" s="78"/>
      <c r="AC105" s="78"/>
      <c r="AD105" s="78"/>
      <c r="AE105" s="78"/>
      <c r="AF105" s="78"/>
      <c r="AG105" s="79"/>
      <c r="AH105" s="117"/>
      <c r="AI105" s="78"/>
      <c r="AJ105" s="78"/>
      <c r="AK105" s="78"/>
      <c r="AL105" s="78"/>
      <c r="AM105" s="78"/>
      <c r="AN105" s="79"/>
      <c r="AO105" s="308"/>
      <c r="AP105" s="78"/>
      <c r="AQ105" s="78"/>
      <c r="AR105" s="78"/>
      <c r="AS105" s="78"/>
      <c r="AT105" s="78"/>
      <c r="AU105" s="79"/>
    </row>
    <row r="106" spans="1:100" ht="15.75" customHeight="1" x14ac:dyDescent="0.3">
      <c r="A106" s="312" t="s">
        <v>381</v>
      </c>
      <c r="B106" s="78"/>
      <c r="C106" s="78"/>
      <c r="D106" s="78"/>
      <c r="E106" s="78"/>
      <c r="F106" s="78"/>
      <c r="G106" s="78"/>
      <c r="H106" s="78"/>
      <c r="I106" s="78"/>
      <c r="J106" s="78"/>
      <c r="K106" s="78"/>
      <c r="L106" s="79"/>
      <c r="M106" s="299">
        <f>SUM(M96:M105)</f>
        <v>0</v>
      </c>
      <c r="N106" s="78"/>
      <c r="O106" s="78"/>
      <c r="P106" s="78"/>
      <c r="Q106" s="78"/>
      <c r="R106" s="78"/>
      <c r="S106" s="79"/>
      <c r="T106" s="299">
        <f>SUM(T96:T105)</f>
        <v>0</v>
      </c>
      <c r="U106" s="78"/>
      <c r="V106" s="78"/>
      <c r="W106" s="78"/>
      <c r="X106" s="78"/>
      <c r="Y106" s="78"/>
      <c r="Z106" s="79"/>
      <c r="AA106" s="299">
        <f>SUM(AA96:AA105)</f>
        <v>0</v>
      </c>
      <c r="AB106" s="78"/>
      <c r="AC106" s="78"/>
      <c r="AD106" s="78"/>
      <c r="AE106" s="78"/>
      <c r="AF106" s="78"/>
      <c r="AG106" s="79"/>
      <c r="AH106" s="299">
        <f>SUM(AH96:AH105)</f>
        <v>0</v>
      </c>
      <c r="AI106" s="78"/>
      <c r="AJ106" s="78"/>
      <c r="AK106" s="78"/>
      <c r="AL106" s="78"/>
      <c r="AM106" s="78"/>
      <c r="AN106" s="79"/>
      <c r="AO106" s="309">
        <f>SUM(AO96:AO105)</f>
        <v>0</v>
      </c>
      <c r="AP106" s="78"/>
      <c r="AQ106" s="78"/>
      <c r="AR106" s="78"/>
      <c r="AS106" s="78"/>
      <c r="AT106" s="78"/>
      <c r="AU106" s="79"/>
    </row>
    <row r="107" spans="1:100" ht="15.75" customHeight="1" x14ac:dyDescent="0.2"/>
    <row r="108" spans="1:100" ht="15.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row>
    <row r="109" spans="1:100" ht="49.5" customHeight="1" x14ac:dyDescent="0.2">
      <c r="A109" s="310" t="s">
        <v>419</v>
      </c>
      <c r="B109" s="78"/>
      <c r="C109" s="78"/>
      <c r="D109" s="78"/>
      <c r="E109" s="78"/>
      <c r="F109" s="78"/>
      <c r="G109" s="78"/>
      <c r="H109" s="78"/>
      <c r="I109" s="78"/>
      <c r="J109" s="78"/>
      <c r="K109" s="78"/>
      <c r="L109" s="79"/>
      <c r="M109" s="311" t="s">
        <v>408</v>
      </c>
      <c r="N109" s="78"/>
      <c r="O109" s="78"/>
      <c r="P109" s="78"/>
      <c r="Q109" s="78"/>
      <c r="R109" s="78"/>
      <c r="S109" s="79"/>
      <c r="T109" s="305" t="s">
        <v>409</v>
      </c>
      <c r="U109" s="78"/>
      <c r="V109" s="78"/>
      <c r="W109" s="78"/>
      <c r="X109" s="78"/>
      <c r="Y109" s="78"/>
      <c r="Z109" s="79"/>
      <c r="AA109" s="305" t="s">
        <v>410</v>
      </c>
      <c r="AB109" s="78"/>
      <c r="AC109" s="78"/>
      <c r="AD109" s="78"/>
      <c r="AE109" s="78"/>
      <c r="AF109" s="78"/>
      <c r="AG109" s="79"/>
      <c r="AH109" s="305" t="s">
        <v>411</v>
      </c>
      <c r="AI109" s="78"/>
      <c r="AJ109" s="78"/>
      <c r="AK109" s="78"/>
      <c r="AL109" s="78"/>
      <c r="AM109" s="78"/>
      <c r="AN109" s="79"/>
      <c r="AO109" s="306" t="s">
        <v>351</v>
      </c>
      <c r="AP109" s="78"/>
      <c r="AQ109" s="78"/>
      <c r="AR109" s="78"/>
      <c r="AS109" s="78"/>
      <c r="AT109" s="78"/>
      <c r="AU109" s="79"/>
    </row>
    <row r="110" spans="1:100" ht="15.75" customHeight="1" x14ac:dyDescent="0.25">
      <c r="A110" s="117" t="s">
        <v>289</v>
      </c>
      <c r="B110" s="78"/>
      <c r="C110" s="78"/>
      <c r="D110" s="78"/>
      <c r="E110" s="78"/>
      <c r="F110" s="78"/>
      <c r="G110" s="78"/>
      <c r="H110" s="78"/>
      <c r="I110" s="78"/>
      <c r="J110" s="78"/>
      <c r="K110" s="78"/>
      <c r="L110" s="79"/>
      <c r="M110" s="307">
        <f>SUMIF(TRAINING!D12:D5000,"Mandatory",TRAINING!BI12:BI5000)</f>
        <v>0</v>
      </c>
      <c r="N110" s="78"/>
      <c r="O110" s="78"/>
      <c r="P110" s="78"/>
      <c r="Q110" s="78"/>
      <c r="R110" s="78"/>
      <c r="S110" s="79"/>
      <c r="T110" s="307">
        <f>SUMIF(TRAINING!D12:D5000,"Evidence Based Training (EBT)",TRAINING!BI12:BI5000)</f>
        <v>0</v>
      </c>
      <c r="U110" s="78"/>
      <c r="V110" s="78"/>
      <c r="W110" s="78"/>
      <c r="X110" s="78"/>
      <c r="Y110" s="78"/>
      <c r="Z110" s="79"/>
      <c r="AA110" s="307">
        <f>SUMIF(TRAINING!D12:D5000,"Both Mandatory and EBT",TRAINING!BI12:BI5000)</f>
        <v>0</v>
      </c>
      <c r="AB110" s="78"/>
      <c r="AC110" s="78"/>
      <c r="AD110" s="78"/>
      <c r="AE110" s="78"/>
      <c r="AF110" s="78"/>
      <c r="AG110" s="79"/>
      <c r="AH110" s="307">
        <f>SUMIF(TRAINING!D12:D5000,"Other (Specify in Notes)",TRAINING!BI12:BI5000)</f>
        <v>0</v>
      </c>
      <c r="AI110" s="78"/>
      <c r="AJ110" s="78"/>
      <c r="AK110" s="78"/>
      <c r="AL110" s="78"/>
      <c r="AM110" s="78"/>
      <c r="AN110" s="79"/>
      <c r="AO110" s="308">
        <f t="shared" ref="AO110:AO118" si="7">SUM(M110:AN110)</f>
        <v>0</v>
      </c>
      <c r="AP110" s="78"/>
      <c r="AQ110" s="78"/>
      <c r="AR110" s="78"/>
      <c r="AS110" s="78"/>
      <c r="AT110" s="78"/>
      <c r="AU110" s="79"/>
    </row>
    <row r="111" spans="1:100" ht="15.75" customHeight="1" x14ac:dyDescent="0.25">
      <c r="A111" s="117" t="s">
        <v>290</v>
      </c>
      <c r="B111" s="78"/>
      <c r="C111" s="78"/>
      <c r="D111" s="78"/>
      <c r="E111" s="78"/>
      <c r="F111" s="78"/>
      <c r="G111" s="78"/>
      <c r="H111" s="78"/>
      <c r="I111" s="78"/>
      <c r="J111" s="78"/>
      <c r="K111" s="78"/>
      <c r="L111" s="79"/>
      <c r="M111" s="307">
        <f>SUMIF(TRAINING!D12:D5000,"Mandatory",TRAINING!BJ12:BJ5000)</f>
        <v>0</v>
      </c>
      <c r="N111" s="78"/>
      <c r="O111" s="78"/>
      <c r="P111" s="78"/>
      <c r="Q111" s="78"/>
      <c r="R111" s="78"/>
      <c r="S111" s="79"/>
      <c r="T111" s="307">
        <f>SUMIF(TRAINING!D12:D5000,"Evidence Based Training (EBT)",TRAINING!BJ12:BJ5000)</f>
        <v>0</v>
      </c>
      <c r="U111" s="78"/>
      <c r="V111" s="78"/>
      <c r="W111" s="78"/>
      <c r="X111" s="78"/>
      <c r="Y111" s="78"/>
      <c r="Z111" s="79"/>
      <c r="AA111" s="307">
        <f>SUMIF(TRAINING!D12:D5000,"Both Mandatory and EBT",TRAINING!BJ12:BJ5000)</f>
        <v>0</v>
      </c>
      <c r="AB111" s="78"/>
      <c r="AC111" s="78"/>
      <c r="AD111" s="78"/>
      <c r="AE111" s="78"/>
      <c r="AF111" s="78"/>
      <c r="AG111" s="79"/>
      <c r="AH111" s="307">
        <f>SUMIF(TRAINING!D12:D5000,"Other (Specify in Notes)",TRAINING!BJ12:BJ5000)</f>
        <v>0</v>
      </c>
      <c r="AI111" s="78"/>
      <c r="AJ111" s="78"/>
      <c r="AK111" s="78"/>
      <c r="AL111" s="78"/>
      <c r="AM111" s="78"/>
      <c r="AN111" s="79"/>
      <c r="AO111" s="308">
        <f t="shared" si="7"/>
        <v>0</v>
      </c>
      <c r="AP111" s="78"/>
      <c r="AQ111" s="78"/>
      <c r="AR111" s="78"/>
      <c r="AS111" s="78"/>
      <c r="AT111" s="78"/>
      <c r="AU111" s="79"/>
    </row>
    <row r="112" spans="1:100" ht="15.75" customHeight="1" x14ac:dyDescent="0.25">
      <c r="A112" s="117" t="s">
        <v>291</v>
      </c>
      <c r="B112" s="78"/>
      <c r="C112" s="78"/>
      <c r="D112" s="78"/>
      <c r="E112" s="78"/>
      <c r="F112" s="78"/>
      <c r="G112" s="78"/>
      <c r="H112" s="78"/>
      <c r="I112" s="78"/>
      <c r="J112" s="78"/>
      <c r="K112" s="78"/>
      <c r="L112" s="79"/>
      <c r="M112" s="307">
        <f>SUMIF(TRAINING!D12:D5000,"Mandatory",TRAINING!BK12:BK5000)</f>
        <v>0</v>
      </c>
      <c r="N112" s="78"/>
      <c r="O112" s="78"/>
      <c r="P112" s="78"/>
      <c r="Q112" s="78"/>
      <c r="R112" s="78"/>
      <c r="S112" s="79"/>
      <c r="T112" s="307">
        <f>SUMIF(TRAINING!D12:D5000,"Evidence Based Training (EBT)",TRAINING!BK12:BK5000)</f>
        <v>0</v>
      </c>
      <c r="U112" s="78"/>
      <c r="V112" s="78"/>
      <c r="W112" s="78"/>
      <c r="X112" s="78"/>
      <c r="Y112" s="78"/>
      <c r="Z112" s="79"/>
      <c r="AA112" s="307">
        <f>SUMIF(TRAINING!D12:D5000,"Both Mandatory and EBT",TRAINING!BK12:BK5000)</f>
        <v>0</v>
      </c>
      <c r="AB112" s="78"/>
      <c r="AC112" s="78"/>
      <c r="AD112" s="78"/>
      <c r="AE112" s="78"/>
      <c r="AF112" s="78"/>
      <c r="AG112" s="79"/>
      <c r="AH112" s="307">
        <f>SUMIF(TRAINING!D12:D5000,"Other (Specify in Notes)",TRAINING!BK12:BK5000)</f>
        <v>0</v>
      </c>
      <c r="AI112" s="78"/>
      <c r="AJ112" s="78"/>
      <c r="AK112" s="78"/>
      <c r="AL112" s="78"/>
      <c r="AM112" s="78"/>
      <c r="AN112" s="79"/>
      <c r="AO112" s="308">
        <f t="shared" si="7"/>
        <v>0</v>
      </c>
      <c r="AP112" s="78"/>
      <c r="AQ112" s="78"/>
      <c r="AR112" s="78"/>
      <c r="AS112" s="78"/>
      <c r="AT112" s="78"/>
      <c r="AU112" s="79"/>
    </row>
    <row r="113" spans="1:100" ht="15.75" customHeight="1" x14ac:dyDescent="0.25">
      <c r="A113" s="117" t="s">
        <v>292</v>
      </c>
      <c r="B113" s="78"/>
      <c r="C113" s="78"/>
      <c r="D113" s="78"/>
      <c r="E113" s="78"/>
      <c r="F113" s="78"/>
      <c r="G113" s="78"/>
      <c r="H113" s="78"/>
      <c r="I113" s="78"/>
      <c r="J113" s="78"/>
      <c r="K113" s="78"/>
      <c r="L113" s="79"/>
      <c r="M113" s="307">
        <f>SUMIF(TRAINING!D12:D5000,"Mandatory",TRAINING!BL12:BL5000)</f>
        <v>0</v>
      </c>
      <c r="N113" s="78"/>
      <c r="O113" s="78"/>
      <c r="P113" s="78"/>
      <c r="Q113" s="78"/>
      <c r="R113" s="78"/>
      <c r="S113" s="79"/>
      <c r="T113" s="307">
        <f>SUMIF(TRAINING!D12:D5000,"Evidence Based Training (EBT)",TRAINING!BL12:BL5000)</f>
        <v>0</v>
      </c>
      <c r="U113" s="78"/>
      <c r="V113" s="78"/>
      <c r="W113" s="78"/>
      <c r="X113" s="78"/>
      <c r="Y113" s="78"/>
      <c r="Z113" s="79"/>
      <c r="AA113" s="307">
        <f>SUMIF(TRAINING!D12:D5000,"Both Mandatory and EBT",TRAINING!BL12:BL5000)</f>
        <v>0</v>
      </c>
      <c r="AB113" s="78"/>
      <c r="AC113" s="78"/>
      <c r="AD113" s="78"/>
      <c r="AE113" s="78"/>
      <c r="AF113" s="78"/>
      <c r="AG113" s="79"/>
      <c r="AH113" s="307">
        <f>SUMIF(TRAINING!D12:D5000,"Other (Specify in Notes)",TRAINING!BL12:BL5000)</f>
        <v>0</v>
      </c>
      <c r="AI113" s="78"/>
      <c r="AJ113" s="78"/>
      <c r="AK113" s="78"/>
      <c r="AL113" s="78"/>
      <c r="AM113" s="78"/>
      <c r="AN113" s="79"/>
      <c r="AO113" s="308">
        <f t="shared" si="7"/>
        <v>0</v>
      </c>
      <c r="AP113" s="78"/>
      <c r="AQ113" s="78"/>
      <c r="AR113" s="78"/>
      <c r="AS113" s="78"/>
      <c r="AT113" s="78"/>
      <c r="AU113" s="79"/>
    </row>
    <row r="114" spans="1:100" ht="15.75" customHeight="1" x14ac:dyDescent="0.25">
      <c r="A114" s="117" t="s">
        <v>293</v>
      </c>
      <c r="B114" s="78"/>
      <c r="C114" s="78"/>
      <c r="D114" s="78"/>
      <c r="E114" s="78"/>
      <c r="F114" s="78"/>
      <c r="G114" s="78"/>
      <c r="H114" s="78"/>
      <c r="I114" s="78"/>
      <c r="J114" s="78"/>
      <c r="K114" s="78"/>
      <c r="L114" s="79"/>
      <c r="M114" s="307">
        <f>SUMIF(TRAINING!D12:D5000,"Mandatory",TRAINING!BM12:BM5000)</f>
        <v>0</v>
      </c>
      <c r="N114" s="78"/>
      <c r="O114" s="78"/>
      <c r="P114" s="78"/>
      <c r="Q114" s="78"/>
      <c r="R114" s="78"/>
      <c r="S114" s="79"/>
      <c r="T114" s="307">
        <f>SUMIF(TRAINING!D12:D5000,"Evidence Based Training (EBT)",TRAINING!BM12:BM5000)</f>
        <v>0</v>
      </c>
      <c r="U114" s="78"/>
      <c r="V114" s="78"/>
      <c r="W114" s="78"/>
      <c r="X114" s="78"/>
      <c r="Y114" s="78"/>
      <c r="Z114" s="79"/>
      <c r="AA114" s="307">
        <f>SUMIF(TRAINING!D12:D5000,"Both Mandatory and EBT",TRAINING!BM12:BM5000)</f>
        <v>0</v>
      </c>
      <c r="AB114" s="78"/>
      <c r="AC114" s="78"/>
      <c r="AD114" s="78"/>
      <c r="AE114" s="78"/>
      <c r="AF114" s="78"/>
      <c r="AG114" s="79"/>
      <c r="AH114" s="307">
        <f>SUMIF(TRAINING!D12:D5000,"Other (Specify in Notes)",TRAINING!BM12:BM5000)</f>
        <v>0</v>
      </c>
      <c r="AI114" s="78"/>
      <c r="AJ114" s="78"/>
      <c r="AK114" s="78"/>
      <c r="AL114" s="78"/>
      <c r="AM114" s="78"/>
      <c r="AN114" s="79"/>
      <c r="AO114" s="308">
        <f t="shared" si="7"/>
        <v>0</v>
      </c>
      <c r="AP114" s="78"/>
      <c r="AQ114" s="78"/>
      <c r="AR114" s="78"/>
      <c r="AS114" s="78"/>
      <c r="AT114" s="78"/>
      <c r="AU114" s="79"/>
    </row>
    <row r="115" spans="1:100" ht="15.75" customHeight="1" x14ac:dyDescent="0.25">
      <c r="A115" s="117" t="s">
        <v>294</v>
      </c>
      <c r="B115" s="78"/>
      <c r="C115" s="78"/>
      <c r="D115" s="78"/>
      <c r="E115" s="78"/>
      <c r="F115" s="78"/>
      <c r="G115" s="78"/>
      <c r="H115" s="78"/>
      <c r="I115" s="78"/>
      <c r="J115" s="78"/>
      <c r="K115" s="78"/>
      <c r="L115" s="79"/>
      <c r="M115" s="307">
        <f>SUMIF(TRAINING!D12:D5000,"Mandatory",TRAINING!BN12:BN5000)</f>
        <v>0</v>
      </c>
      <c r="N115" s="78"/>
      <c r="O115" s="78"/>
      <c r="P115" s="78"/>
      <c r="Q115" s="78"/>
      <c r="R115" s="78"/>
      <c r="S115" s="79"/>
      <c r="T115" s="307">
        <f>SUMIF(TRAINING!D12:D5000,"Evidence Based Training (EBT)",TRAINING!BN12:BN5000)</f>
        <v>0</v>
      </c>
      <c r="U115" s="78"/>
      <c r="V115" s="78"/>
      <c r="W115" s="78"/>
      <c r="X115" s="78"/>
      <c r="Y115" s="78"/>
      <c r="Z115" s="79"/>
      <c r="AA115" s="307">
        <f>SUMIF(TRAINING!D12:D5000,"Both Mandatory and EBT",TRAINING!BN12:BN5000)</f>
        <v>0</v>
      </c>
      <c r="AB115" s="78"/>
      <c r="AC115" s="78"/>
      <c r="AD115" s="78"/>
      <c r="AE115" s="78"/>
      <c r="AF115" s="78"/>
      <c r="AG115" s="79"/>
      <c r="AH115" s="307">
        <f>SUMIF(TRAINING!D12:D5000,"Other (Specify in Notes)",TRAINING!BN12:BN5000)</f>
        <v>0</v>
      </c>
      <c r="AI115" s="78"/>
      <c r="AJ115" s="78"/>
      <c r="AK115" s="78"/>
      <c r="AL115" s="78"/>
      <c r="AM115" s="78"/>
      <c r="AN115" s="79"/>
      <c r="AO115" s="308">
        <f t="shared" si="7"/>
        <v>0</v>
      </c>
      <c r="AP115" s="78"/>
      <c r="AQ115" s="78"/>
      <c r="AR115" s="78"/>
      <c r="AS115" s="78"/>
      <c r="AT115" s="78"/>
      <c r="AU115" s="79"/>
    </row>
    <row r="116" spans="1:100" ht="15.75" customHeight="1" x14ac:dyDescent="0.25">
      <c r="A116" s="117" t="s">
        <v>295</v>
      </c>
      <c r="B116" s="78"/>
      <c r="C116" s="78"/>
      <c r="D116" s="78"/>
      <c r="E116" s="78"/>
      <c r="F116" s="78"/>
      <c r="G116" s="78"/>
      <c r="H116" s="78"/>
      <c r="I116" s="78"/>
      <c r="J116" s="78"/>
      <c r="K116" s="78"/>
      <c r="L116" s="79"/>
      <c r="M116" s="307">
        <f>SUMIF(TRAINING!D12:D5000,"Mandatory",TRAINING!BO12:BO5000)</f>
        <v>0</v>
      </c>
      <c r="N116" s="78"/>
      <c r="O116" s="78"/>
      <c r="P116" s="78"/>
      <c r="Q116" s="78"/>
      <c r="R116" s="78"/>
      <c r="S116" s="79"/>
      <c r="T116" s="307">
        <f>SUMIF(TRAINING!D12:D5000,"Evidence Based Training (EBT)",TRAINING!BO12:BO5000)</f>
        <v>0</v>
      </c>
      <c r="U116" s="78"/>
      <c r="V116" s="78"/>
      <c r="W116" s="78"/>
      <c r="X116" s="78"/>
      <c r="Y116" s="78"/>
      <c r="Z116" s="79"/>
      <c r="AA116" s="307">
        <f>SUMIF(TRAINING!D12:D5000,"Both Mandatory and EBT",TRAINING!BO12:BO5000)</f>
        <v>0</v>
      </c>
      <c r="AB116" s="78"/>
      <c r="AC116" s="78"/>
      <c r="AD116" s="78"/>
      <c r="AE116" s="78"/>
      <c r="AF116" s="78"/>
      <c r="AG116" s="79"/>
      <c r="AH116" s="307">
        <f>SUMIF(TRAINING!D12:D5000,"Other (Specify in Notes)",TRAINING!BO12:BO5000)</f>
        <v>0</v>
      </c>
      <c r="AI116" s="78"/>
      <c r="AJ116" s="78"/>
      <c r="AK116" s="78"/>
      <c r="AL116" s="78"/>
      <c r="AM116" s="78"/>
      <c r="AN116" s="79"/>
      <c r="AO116" s="308">
        <f t="shared" si="7"/>
        <v>0</v>
      </c>
      <c r="AP116" s="78"/>
      <c r="AQ116" s="78"/>
      <c r="AR116" s="78"/>
      <c r="AS116" s="78"/>
      <c r="AT116" s="78"/>
      <c r="AU116" s="79"/>
    </row>
    <row r="117" spans="1:100" ht="15.75" customHeight="1" x14ac:dyDescent="0.25">
      <c r="A117" s="117" t="s">
        <v>296</v>
      </c>
      <c r="B117" s="78"/>
      <c r="C117" s="78"/>
      <c r="D117" s="78"/>
      <c r="E117" s="78"/>
      <c r="F117" s="78"/>
      <c r="G117" s="78"/>
      <c r="H117" s="78"/>
      <c r="I117" s="78"/>
      <c r="J117" s="78"/>
      <c r="K117" s="78"/>
      <c r="L117" s="79"/>
      <c r="M117" s="307">
        <f>SUMIF(TRAINING!D12:D5000,"Mandatory",TRAINING!BP12:BP5000)</f>
        <v>0</v>
      </c>
      <c r="N117" s="78"/>
      <c r="O117" s="78"/>
      <c r="P117" s="78"/>
      <c r="Q117" s="78"/>
      <c r="R117" s="78"/>
      <c r="S117" s="79"/>
      <c r="T117" s="307">
        <f>SUMIF(TRAINING!D12:D5000,"Evidence Based Training (EBT)",TRAINING!BP12:BP5000)</f>
        <v>0</v>
      </c>
      <c r="U117" s="78"/>
      <c r="V117" s="78"/>
      <c r="W117" s="78"/>
      <c r="X117" s="78"/>
      <c r="Y117" s="78"/>
      <c r="Z117" s="79"/>
      <c r="AA117" s="307">
        <f>SUMIF(TRAINING!D12:D5000,"Both Mandatory and EBT",TRAINING!BP12:BP5000)</f>
        <v>0</v>
      </c>
      <c r="AB117" s="78"/>
      <c r="AC117" s="78"/>
      <c r="AD117" s="78"/>
      <c r="AE117" s="78"/>
      <c r="AF117" s="78"/>
      <c r="AG117" s="79"/>
      <c r="AH117" s="307">
        <f>SUMIF(TRAINING!D12:D5000,"Other (Specify in Notes)",TRAINING!BP12:BP5000)</f>
        <v>0</v>
      </c>
      <c r="AI117" s="78"/>
      <c r="AJ117" s="78"/>
      <c r="AK117" s="78"/>
      <c r="AL117" s="78"/>
      <c r="AM117" s="78"/>
      <c r="AN117" s="79"/>
      <c r="AO117" s="308">
        <f t="shared" si="7"/>
        <v>0</v>
      </c>
      <c r="AP117" s="78"/>
      <c r="AQ117" s="78"/>
      <c r="AR117" s="78"/>
      <c r="AS117" s="78"/>
      <c r="AT117" s="78"/>
      <c r="AU117" s="79"/>
    </row>
    <row r="118" spans="1:100" ht="15.75" customHeight="1" x14ac:dyDescent="0.25">
      <c r="A118" s="117" t="s">
        <v>297</v>
      </c>
      <c r="B118" s="78"/>
      <c r="C118" s="78"/>
      <c r="D118" s="78"/>
      <c r="E118" s="78"/>
      <c r="F118" s="78"/>
      <c r="G118" s="78"/>
      <c r="H118" s="78"/>
      <c r="I118" s="78"/>
      <c r="J118" s="78"/>
      <c r="K118" s="78"/>
      <c r="L118" s="79"/>
      <c r="M118" s="307">
        <f>SUMIF(TRAINING!D12:D5000,"Mandatory",TRAINING!BQ12:BQ5000)</f>
        <v>0</v>
      </c>
      <c r="N118" s="78"/>
      <c r="O118" s="78"/>
      <c r="P118" s="78"/>
      <c r="Q118" s="78"/>
      <c r="R118" s="78"/>
      <c r="S118" s="79"/>
      <c r="T118" s="307">
        <f>SUMIF(TRAINING!D12:D5000,"Evidence Based Training (EBT)",TRAINING!BQ12:BQ5000)</f>
        <v>0</v>
      </c>
      <c r="U118" s="78"/>
      <c r="V118" s="78"/>
      <c r="W118" s="78"/>
      <c r="X118" s="78"/>
      <c r="Y118" s="78"/>
      <c r="Z118" s="79"/>
      <c r="AA118" s="307">
        <f>SUMIF(TRAINING!D12:D5000,"Both Mandatory and EBT",TRAINING!BQ12:BQ5000)</f>
        <v>0</v>
      </c>
      <c r="AB118" s="78"/>
      <c r="AC118" s="78"/>
      <c r="AD118" s="78"/>
      <c r="AE118" s="78"/>
      <c r="AF118" s="78"/>
      <c r="AG118" s="79"/>
      <c r="AH118" s="307">
        <f>SUMIF(TRAINING!D12:D5000,"Other (Specify in Notes)",TRAINING!BQ12:BQ5000)</f>
        <v>0</v>
      </c>
      <c r="AI118" s="78"/>
      <c r="AJ118" s="78"/>
      <c r="AK118" s="78"/>
      <c r="AL118" s="78"/>
      <c r="AM118" s="78"/>
      <c r="AN118" s="79"/>
      <c r="AO118" s="308">
        <f t="shared" si="7"/>
        <v>0</v>
      </c>
      <c r="AP118" s="78"/>
      <c r="AQ118" s="78"/>
      <c r="AR118" s="78"/>
      <c r="AS118" s="78"/>
      <c r="AT118" s="78"/>
      <c r="AU118" s="79"/>
    </row>
    <row r="119" spans="1:100" ht="15.75" customHeight="1" x14ac:dyDescent="0.3">
      <c r="A119" s="312" t="s">
        <v>381</v>
      </c>
      <c r="B119" s="78"/>
      <c r="C119" s="78"/>
      <c r="D119" s="78"/>
      <c r="E119" s="78"/>
      <c r="F119" s="78"/>
      <c r="G119" s="78"/>
      <c r="H119" s="78"/>
      <c r="I119" s="78"/>
      <c r="J119" s="78"/>
      <c r="K119" s="78"/>
      <c r="L119" s="79"/>
      <c r="M119" s="299">
        <f>SUM(M110:M118)</f>
        <v>0</v>
      </c>
      <c r="N119" s="78"/>
      <c r="O119" s="78"/>
      <c r="P119" s="78"/>
      <c r="Q119" s="78"/>
      <c r="R119" s="78"/>
      <c r="S119" s="79"/>
      <c r="T119" s="299">
        <f>SUM(T110:T118)</f>
        <v>0</v>
      </c>
      <c r="U119" s="78"/>
      <c r="V119" s="78"/>
      <c r="W119" s="78"/>
      <c r="X119" s="78"/>
      <c r="Y119" s="78"/>
      <c r="Z119" s="79"/>
      <c r="AA119" s="299">
        <f>SUM(AA110:AA118)</f>
        <v>0</v>
      </c>
      <c r="AB119" s="78"/>
      <c r="AC119" s="78"/>
      <c r="AD119" s="78"/>
      <c r="AE119" s="78"/>
      <c r="AF119" s="78"/>
      <c r="AG119" s="79"/>
      <c r="AH119" s="299">
        <f>SUM(AH110:AH118)</f>
        <v>0</v>
      </c>
      <c r="AI119" s="78"/>
      <c r="AJ119" s="78"/>
      <c r="AK119" s="78"/>
      <c r="AL119" s="78"/>
      <c r="AM119" s="78"/>
      <c r="AN119" s="79"/>
      <c r="AO119" s="308">
        <f>SUM(AO110:AO118)</f>
        <v>0</v>
      </c>
      <c r="AP119" s="78"/>
      <c r="AQ119" s="78"/>
      <c r="AR119" s="78"/>
      <c r="AS119" s="78"/>
      <c r="AT119" s="78"/>
      <c r="AU119" s="79"/>
    </row>
    <row r="120" spans="1:100" ht="15.75" customHeight="1" x14ac:dyDescent="0.2"/>
    <row r="121" spans="1:100" ht="15.75" customHeight="1" x14ac:dyDescent="0.2"/>
    <row r="122" spans="1:100" ht="15.75" customHeight="1" x14ac:dyDescent="0.35">
      <c r="A122" s="339" t="s">
        <v>420</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3"/>
    </row>
    <row r="123" spans="1:100" ht="15.75" customHeight="1" x14ac:dyDescent="0.2"/>
    <row r="124" spans="1:100" ht="15.75" customHeight="1" x14ac:dyDescent="0.3">
      <c r="A124" s="340" t="s">
        <v>421</v>
      </c>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9"/>
      <c r="AG124" s="340" t="s">
        <v>422</v>
      </c>
      <c r="AH124" s="78"/>
      <c r="AI124" s="78"/>
      <c r="AJ124" s="78"/>
      <c r="AK124" s="78"/>
      <c r="AL124" s="78"/>
      <c r="AM124" s="78"/>
      <c r="AN124" s="78"/>
      <c r="AO124" s="78"/>
      <c r="AP124" s="78"/>
      <c r="AQ124" s="78"/>
      <c r="AR124" s="79"/>
    </row>
    <row r="125" spans="1:100" ht="15.75" customHeight="1" x14ac:dyDescent="0.25">
      <c r="A125" s="341" t="s">
        <v>423</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9"/>
      <c r="AG125" s="342">
        <f>SUMIF('ACTIVITIES MEETINGS EVENTS'!D12:D5000,"Cross Planning Initiatives",'ACTIVITIES MEETINGS EVENTS'!Y12:Y5000)</f>
        <v>0</v>
      </c>
      <c r="AH125" s="78"/>
      <c r="AI125" s="78"/>
      <c r="AJ125" s="78"/>
      <c r="AK125" s="78"/>
      <c r="AL125" s="78"/>
      <c r="AM125" s="78"/>
      <c r="AN125" s="78"/>
      <c r="AO125" s="78"/>
      <c r="AP125" s="78"/>
      <c r="AQ125" s="78"/>
      <c r="AR125" s="79"/>
    </row>
    <row r="126" spans="1:100" ht="15.75" customHeight="1" x14ac:dyDescent="0.25">
      <c r="A126" s="341" t="s">
        <v>424</v>
      </c>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9"/>
      <c r="AG126" s="342">
        <f>SUMIF('ACTIVITIES MEETINGS EVENTS'!D12:D5000,"Service Activity Implemented with other sectors",'ACTIVITIES MEETINGS EVENTS'!Y12:Y5000)</f>
        <v>0</v>
      </c>
      <c r="AH126" s="78"/>
      <c r="AI126" s="78"/>
      <c r="AJ126" s="78"/>
      <c r="AK126" s="78"/>
      <c r="AL126" s="78"/>
      <c r="AM126" s="78"/>
      <c r="AN126" s="78"/>
      <c r="AO126" s="78"/>
      <c r="AP126" s="78"/>
      <c r="AQ126" s="78"/>
      <c r="AR126" s="79"/>
    </row>
    <row r="127" spans="1:100" ht="15.75" customHeight="1" x14ac:dyDescent="0.25">
      <c r="A127" s="341" t="s">
        <v>425</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9"/>
      <c r="AG127" s="342">
        <f>SUMIF('ACTIVITIES MEETINGS EVENTS'!D12:D5000,"Meeting Attended ",'ACTIVITIES MEETINGS EVENTS'!Y12:Y5000)</f>
        <v>0</v>
      </c>
      <c r="AH127" s="78"/>
      <c r="AI127" s="78"/>
      <c r="AJ127" s="78"/>
      <c r="AK127" s="78"/>
      <c r="AL127" s="78"/>
      <c r="AM127" s="78"/>
      <c r="AN127" s="78"/>
      <c r="AO127" s="78"/>
      <c r="AP127" s="78"/>
      <c r="AQ127" s="78"/>
      <c r="AR127" s="79"/>
    </row>
    <row r="128" spans="1:100" ht="15.75" customHeight="1" x14ac:dyDescent="0.25">
      <c r="A128" s="341" t="s">
        <v>426</v>
      </c>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9"/>
      <c r="AG128" s="342">
        <f>SUMIF('ACTIVITIES MEETINGS EVENTS'!D12:D5000,"Specific Activities with goal  to Reach High-Risk Populations (Specify Population in Notes)",'ACTIVITIES MEETINGS EVENTS'!Y12:Y5000)</f>
        <v>0</v>
      </c>
      <c r="AH128" s="78"/>
      <c r="AI128" s="78"/>
      <c r="AJ128" s="78"/>
      <c r="AK128" s="78"/>
      <c r="AL128" s="78"/>
      <c r="AM128" s="78"/>
      <c r="AN128" s="78"/>
      <c r="AO128" s="78"/>
      <c r="AP128" s="78"/>
      <c r="AQ128" s="78"/>
      <c r="AR128" s="79"/>
    </row>
    <row r="129" spans="1:100" ht="15.75" customHeight="1" x14ac:dyDescent="0.25">
      <c r="A129" s="341" t="s">
        <v>427</v>
      </c>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9"/>
      <c r="AG129" s="342">
        <f>SUMIF('ACTIVITIES MEETINGS EVENTS'!D12:D5000,"Peer Reviews",'ACTIVITIES MEETINGS EVENTS'!Y12:Y5000)</f>
        <v>0</v>
      </c>
      <c r="AH129" s="78"/>
      <c r="AI129" s="78"/>
      <c r="AJ129" s="78"/>
      <c r="AK129" s="78"/>
      <c r="AL129" s="78"/>
      <c r="AM129" s="78"/>
      <c r="AN129" s="78"/>
      <c r="AO129" s="78"/>
      <c r="AP129" s="78"/>
      <c r="AQ129" s="78"/>
      <c r="AR129" s="79"/>
    </row>
    <row r="130" spans="1:100" ht="15.75" customHeight="1" x14ac:dyDescent="0.25">
      <c r="A130" s="341" t="s">
        <v>428</v>
      </c>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9"/>
      <c r="AG130" s="342">
        <f>SUMIF('ACTIVITIES MEETINGS EVENTS'!D12:D5000,"Peer Support Groups",'ACTIVITIES MEETINGS EVENTS'!Y12:Y5000)</f>
        <v>0</v>
      </c>
      <c r="AH130" s="78"/>
      <c r="AI130" s="78"/>
      <c r="AJ130" s="78"/>
      <c r="AK130" s="78"/>
      <c r="AL130" s="78"/>
      <c r="AM130" s="78"/>
      <c r="AN130" s="78"/>
      <c r="AO130" s="78"/>
      <c r="AP130" s="78"/>
      <c r="AQ130" s="78"/>
      <c r="AR130" s="79"/>
    </row>
    <row r="131" spans="1:100" ht="15.75" customHeight="1" x14ac:dyDescent="0.25">
      <c r="A131" s="341" t="s">
        <v>429</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9"/>
      <c r="AG131" s="342">
        <f>SUMIF('ACTIVITIES MEETINGS EVENTS'!D12:D5000,"Coalitions",'ACTIVITIES MEETINGS EVENTS'!Y12:Y5000)</f>
        <v>0</v>
      </c>
      <c r="AH131" s="78"/>
      <c r="AI131" s="78"/>
      <c r="AJ131" s="78"/>
      <c r="AK131" s="78"/>
      <c r="AL131" s="78"/>
      <c r="AM131" s="78"/>
      <c r="AN131" s="78"/>
      <c r="AO131" s="78"/>
      <c r="AP131" s="78"/>
      <c r="AQ131" s="78"/>
      <c r="AR131" s="79"/>
    </row>
    <row r="132" spans="1:100" ht="15.75" customHeight="1" x14ac:dyDescent="0.25">
      <c r="A132" s="341" t="s">
        <v>430</v>
      </c>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9"/>
      <c r="AG132" s="342">
        <f>SUMIF('ACTIVITIES MEETINGS EVENTS'!D12:D5000,"Materials Distributed (specify kind &amp; amount in notes) ",'ACTIVITIES MEETINGS EVENTS'!Y12:Y5000)</f>
        <v>0</v>
      </c>
      <c r="AH132" s="78"/>
      <c r="AI132" s="78"/>
      <c r="AJ132" s="78"/>
      <c r="AK132" s="78"/>
      <c r="AL132" s="78"/>
      <c r="AM132" s="78"/>
      <c r="AN132" s="78"/>
      <c r="AO132" s="78"/>
      <c r="AP132" s="78"/>
      <c r="AQ132" s="78"/>
      <c r="AR132" s="79"/>
    </row>
    <row r="133" spans="1:100" ht="15.75" customHeight="1" x14ac:dyDescent="0.25">
      <c r="A133" s="341" t="s">
        <v>431</v>
      </c>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9"/>
      <c r="AG133" s="342">
        <f>SUMIF('ACTIVITIES MEETINGS EVENTS'!D12:D5000,"Other (Specify in Notes) ",'ACTIVITIES MEETINGS EVENTS'!Y12:Y5000)</f>
        <v>0</v>
      </c>
      <c r="AH133" s="78"/>
      <c r="AI133" s="78"/>
      <c r="AJ133" s="78"/>
      <c r="AK133" s="78"/>
      <c r="AL133" s="78"/>
      <c r="AM133" s="78"/>
      <c r="AN133" s="78"/>
      <c r="AO133" s="78"/>
      <c r="AP133" s="78"/>
      <c r="AQ133" s="78"/>
      <c r="AR133" s="79"/>
    </row>
    <row r="134" spans="1:100" ht="15.75" customHeight="1" x14ac:dyDescent="0.3">
      <c r="A134" s="343" t="s">
        <v>381</v>
      </c>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9"/>
      <c r="AG134" s="344">
        <f>SUM(AG125:AG133)</f>
        <v>0</v>
      </c>
      <c r="AH134" s="78"/>
      <c r="AI134" s="78"/>
      <c r="AJ134" s="78"/>
      <c r="AK134" s="78"/>
      <c r="AL134" s="78"/>
      <c r="AM134" s="78"/>
      <c r="AN134" s="78"/>
      <c r="AO134" s="78"/>
      <c r="AP134" s="78"/>
      <c r="AQ134" s="78"/>
      <c r="AR134" s="79"/>
    </row>
    <row r="135" spans="1:100" ht="15.75" customHeight="1" x14ac:dyDescent="0.2"/>
    <row r="136" spans="1:100" ht="15.75" customHeight="1" x14ac:dyDescent="0.2"/>
    <row r="137" spans="1:100" ht="15.75" customHeight="1" x14ac:dyDescent="0.2">
      <c r="A137" s="345" t="s">
        <v>412</v>
      </c>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3"/>
    </row>
    <row r="138" spans="1:100" ht="15.75" customHeight="1" x14ac:dyDescent="0.25">
      <c r="A138" s="346" t="s">
        <v>413</v>
      </c>
      <c r="B138" s="78"/>
      <c r="C138" s="78"/>
      <c r="D138" s="78"/>
      <c r="E138" s="78"/>
      <c r="F138" s="78"/>
      <c r="G138" s="78"/>
      <c r="H138" s="78"/>
      <c r="I138" s="78"/>
      <c r="J138" s="78"/>
      <c r="K138" s="78"/>
      <c r="L138" s="78"/>
      <c r="M138" s="78"/>
      <c r="N138" s="78"/>
      <c r="O138" s="78"/>
      <c r="P138" s="78"/>
      <c r="Q138" s="78"/>
      <c r="R138" s="79"/>
      <c r="S138" s="342">
        <f>COUNTIFS('ACTIVITIES MEETINGS EVENTS'!AW12:AW5000,"YES")</f>
        <v>0</v>
      </c>
      <c r="T138" s="78"/>
      <c r="U138" s="78"/>
      <c r="V138" s="78"/>
      <c r="W138" s="79"/>
    </row>
    <row r="139" spans="1:100" ht="15.75" customHeight="1" x14ac:dyDescent="0.25">
      <c r="A139" s="346" t="s">
        <v>414</v>
      </c>
      <c r="B139" s="78"/>
      <c r="C139" s="78"/>
      <c r="D139" s="78"/>
      <c r="E139" s="78"/>
      <c r="F139" s="78"/>
      <c r="G139" s="78"/>
      <c r="H139" s="78"/>
      <c r="I139" s="78"/>
      <c r="J139" s="78"/>
      <c r="K139" s="78"/>
      <c r="L139" s="78"/>
      <c r="M139" s="78"/>
      <c r="N139" s="78"/>
      <c r="O139" s="78"/>
      <c r="P139" s="78"/>
      <c r="Q139" s="78"/>
      <c r="R139" s="79"/>
      <c r="S139" s="342">
        <f>COUNTIFS('ACTIVITIES MEETINGS EVENTS'!AW12:AW5000,"NO")</f>
        <v>0</v>
      </c>
      <c r="T139" s="78"/>
      <c r="U139" s="78"/>
      <c r="V139" s="78"/>
      <c r="W139" s="79"/>
    </row>
    <row r="140" spans="1:100" ht="15.75" customHeight="1" x14ac:dyDescent="0.25">
      <c r="A140" s="347" t="s">
        <v>381</v>
      </c>
      <c r="B140" s="78"/>
      <c r="C140" s="78"/>
      <c r="D140" s="78"/>
      <c r="E140" s="78"/>
      <c r="F140" s="78"/>
      <c r="G140" s="78"/>
      <c r="H140" s="78"/>
      <c r="I140" s="78"/>
      <c r="J140" s="78"/>
      <c r="K140" s="78"/>
      <c r="L140" s="78"/>
      <c r="M140" s="78"/>
      <c r="N140" s="78"/>
      <c r="O140" s="78"/>
      <c r="P140" s="78"/>
      <c r="Q140" s="78"/>
      <c r="R140" s="79"/>
      <c r="S140" s="348">
        <f>SUM(S138:S139)</f>
        <v>0</v>
      </c>
      <c r="T140" s="78"/>
      <c r="U140" s="78"/>
      <c r="V140" s="78"/>
      <c r="W140" s="79"/>
    </row>
    <row r="141" spans="1:100" ht="15.75" customHeight="1" x14ac:dyDescent="0.2"/>
    <row r="142" spans="1:100" ht="15.75" customHeight="1" x14ac:dyDescent="0.2"/>
    <row r="143" spans="1:100" ht="15.75" customHeight="1" x14ac:dyDescent="0.2"/>
    <row r="144" spans="1:100" ht="15.75" customHeight="1" x14ac:dyDescent="0.35">
      <c r="A144" s="349" t="s">
        <v>432</v>
      </c>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3"/>
    </row>
    <row r="145" spans="1:100" ht="15.75" customHeight="1" x14ac:dyDescent="0.2"/>
    <row r="146" spans="1:100" ht="15.75" customHeight="1" x14ac:dyDescent="0.25">
      <c r="A146" s="337" t="s">
        <v>433</v>
      </c>
      <c r="B146" s="78"/>
      <c r="C146" s="78"/>
      <c r="D146" s="78"/>
      <c r="E146" s="78"/>
      <c r="F146" s="78"/>
      <c r="G146" s="78"/>
      <c r="H146" s="78"/>
      <c r="I146" s="78"/>
      <c r="J146" s="78"/>
      <c r="K146" s="78"/>
      <c r="L146" s="78"/>
      <c r="M146" s="78"/>
      <c r="N146" s="79"/>
      <c r="O146" s="337" t="s">
        <v>385</v>
      </c>
      <c r="P146" s="78"/>
      <c r="Q146" s="78"/>
      <c r="R146" s="78"/>
      <c r="S146" s="78"/>
      <c r="T146" s="78"/>
      <c r="U146" s="79"/>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row>
    <row r="147" spans="1:100" ht="15.75" customHeight="1" x14ac:dyDescent="0.25">
      <c r="A147" s="173" t="s">
        <v>434</v>
      </c>
      <c r="B147" s="78"/>
      <c r="C147" s="78"/>
      <c r="D147" s="78"/>
      <c r="E147" s="78"/>
      <c r="F147" s="78"/>
      <c r="G147" s="78"/>
      <c r="H147" s="78"/>
      <c r="I147" s="78"/>
      <c r="J147" s="78"/>
      <c r="K147" s="78"/>
      <c r="L147" s="78"/>
      <c r="M147" s="78"/>
      <c r="N147" s="79"/>
      <c r="O147" s="301">
        <f>COUNTIFS('CONSUMER FEEDBACK'!E12:E5000,"Focus group")</f>
        <v>0</v>
      </c>
      <c r="P147" s="78"/>
      <c r="Q147" s="78"/>
      <c r="R147" s="78"/>
      <c r="S147" s="78"/>
      <c r="T147" s="78"/>
      <c r="U147" s="79"/>
    </row>
    <row r="148" spans="1:100" ht="15.75" customHeight="1" x14ac:dyDescent="0.25">
      <c r="A148" s="173" t="s">
        <v>435</v>
      </c>
      <c r="B148" s="78"/>
      <c r="C148" s="78"/>
      <c r="D148" s="78"/>
      <c r="E148" s="78"/>
      <c r="F148" s="78"/>
      <c r="G148" s="78"/>
      <c r="H148" s="78"/>
      <c r="I148" s="78"/>
      <c r="J148" s="78"/>
      <c r="K148" s="78"/>
      <c r="L148" s="78"/>
      <c r="M148" s="78"/>
      <c r="N148" s="79"/>
      <c r="O148" s="301">
        <f>COUNTIFS('CONSUMER FEEDBACK'!E12:E5000,"Key-informant interview")</f>
        <v>0</v>
      </c>
      <c r="P148" s="78"/>
      <c r="Q148" s="78"/>
      <c r="R148" s="78"/>
      <c r="S148" s="78"/>
      <c r="T148" s="78"/>
      <c r="U148" s="79"/>
    </row>
    <row r="149" spans="1:100" ht="15.75" customHeight="1" x14ac:dyDescent="0.25">
      <c r="A149" s="173" t="s">
        <v>436</v>
      </c>
      <c r="B149" s="78"/>
      <c r="C149" s="78"/>
      <c r="D149" s="78"/>
      <c r="E149" s="78"/>
      <c r="F149" s="78"/>
      <c r="G149" s="78"/>
      <c r="H149" s="78"/>
      <c r="I149" s="78"/>
      <c r="J149" s="78"/>
      <c r="K149" s="78"/>
      <c r="L149" s="78"/>
      <c r="M149" s="78"/>
      <c r="N149" s="79"/>
      <c r="O149" s="301">
        <f>COUNTIFS('CONSUMER FEEDBACK'!E12:E5000,"Survey")</f>
        <v>0</v>
      </c>
      <c r="P149" s="78"/>
      <c r="Q149" s="78"/>
      <c r="R149" s="78"/>
      <c r="S149" s="78"/>
      <c r="T149" s="78"/>
      <c r="U149" s="79"/>
    </row>
    <row r="150" spans="1:100" ht="15.75" customHeight="1" x14ac:dyDescent="0.25">
      <c r="A150" s="173" t="s">
        <v>437</v>
      </c>
      <c r="B150" s="78"/>
      <c r="C150" s="78"/>
      <c r="D150" s="78"/>
      <c r="E150" s="78"/>
      <c r="F150" s="78"/>
      <c r="G150" s="78"/>
      <c r="H150" s="78"/>
      <c r="I150" s="78"/>
      <c r="J150" s="78"/>
      <c r="K150" s="78"/>
      <c r="L150" s="78"/>
      <c r="M150" s="78"/>
      <c r="N150" s="79"/>
      <c r="O150" s="301">
        <f>COUNTIFS('CONSUMER FEEDBACK'!E12:E5000,"Other (specify in Note Section) ")</f>
        <v>0</v>
      </c>
      <c r="P150" s="78"/>
      <c r="Q150" s="78"/>
      <c r="R150" s="78"/>
      <c r="S150" s="78"/>
      <c r="T150" s="78"/>
      <c r="U150" s="79"/>
    </row>
    <row r="151" spans="1:100" ht="15.75" customHeight="1" x14ac:dyDescent="0.25">
      <c r="A151" s="336" t="s">
        <v>381</v>
      </c>
      <c r="B151" s="78"/>
      <c r="C151" s="78"/>
      <c r="D151" s="78"/>
      <c r="E151" s="78"/>
      <c r="F151" s="78"/>
      <c r="G151" s="78"/>
      <c r="H151" s="78"/>
      <c r="I151" s="78"/>
      <c r="J151" s="78"/>
      <c r="K151" s="78"/>
      <c r="L151" s="78"/>
      <c r="M151" s="78"/>
      <c r="N151" s="79"/>
      <c r="O151" s="337">
        <f>SUM(O147:O150)</f>
        <v>0</v>
      </c>
      <c r="P151" s="78"/>
      <c r="Q151" s="78"/>
      <c r="R151" s="78"/>
      <c r="S151" s="78"/>
      <c r="T151" s="78"/>
      <c r="U151" s="79"/>
    </row>
    <row r="152" spans="1:100" ht="15.75" customHeight="1" x14ac:dyDescent="0.2"/>
    <row r="153" spans="1:100" ht="15.75" customHeight="1" x14ac:dyDescent="0.2"/>
    <row r="154" spans="1:100" ht="45" customHeight="1" x14ac:dyDescent="0.2">
      <c r="A154" s="338" t="s">
        <v>326</v>
      </c>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3"/>
    </row>
    <row r="155" spans="1:100" ht="39.75" customHeight="1" x14ac:dyDescent="0.2">
      <c r="A155" s="258" t="s">
        <v>438</v>
      </c>
      <c r="B155" s="78"/>
      <c r="C155" s="78"/>
      <c r="D155" s="78"/>
      <c r="E155" s="78"/>
      <c r="F155" s="78"/>
      <c r="G155" s="78"/>
      <c r="H155" s="78"/>
      <c r="I155" s="78"/>
      <c r="J155" s="78"/>
      <c r="K155" s="78"/>
      <c r="L155" s="78"/>
      <c r="M155" s="78"/>
      <c r="N155" s="78"/>
      <c r="O155" s="78"/>
      <c r="P155" s="78"/>
      <c r="Q155" s="78"/>
      <c r="R155" s="79"/>
      <c r="S155" s="301">
        <f>COUNTIFS('CONSUMER FEEDBACK'!L12:L5000,"YES")</f>
        <v>0</v>
      </c>
      <c r="T155" s="78"/>
      <c r="U155" s="78"/>
      <c r="V155" s="78"/>
      <c r="W155" s="79"/>
    </row>
    <row r="156" spans="1:100" ht="39.75" customHeight="1" x14ac:dyDescent="0.2">
      <c r="A156" s="258" t="s">
        <v>439</v>
      </c>
      <c r="B156" s="78"/>
      <c r="C156" s="78"/>
      <c r="D156" s="78"/>
      <c r="E156" s="78"/>
      <c r="F156" s="78"/>
      <c r="G156" s="78"/>
      <c r="H156" s="78"/>
      <c r="I156" s="78"/>
      <c r="J156" s="78"/>
      <c r="K156" s="78"/>
      <c r="L156" s="78"/>
      <c r="M156" s="78"/>
      <c r="N156" s="78"/>
      <c r="O156" s="78"/>
      <c r="P156" s="78"/>
      <c r="Q156" s="78"/>
      <c r="R156" s="79"/>
      <c r="S156" s="301">
        <f>COUNTIFS('CONSUMER FEEDBACK'!L12:L5000,"NO")</f>
        <v>0</v>
      </c>
      <c r="T156" s="78"/>
      <c r="U156" s="78"/>
      <c r="V156" s="78"/>
      <c r="W156" s="79"/>
    </row>
    <row r="157" spans="1:100" ht="15.75" customHeight="1" x14ac:dyDescent="0.25">
      <c r="A157" s="336" t="s">
        <v>381</v>
      </c>
      <c r="B157" s="78"/>
      <c r="C157" s="78"/>
      <c r="D157" s="78"/>
      <c r="E157" s="78"/>
      <c r="F157" s="78"/>
      <c r="G157" s="78"/>
      <c r="H157" s="78"/>
      <c r="I157" s="78"/>
      <c r="J157" s="78"/>
      <c r="K157" s="78"/>
      <c r="L157" s="78"/>
      <c r="M157" s="78"/>
      <c r="N157" s="78"/>
      <c r="O157" s="78"/>
      <c r="P157" s="78"/>
      <c r="Q157" s="78"/>
      <c r="R157" s="79"/>
      <c r="S157" s="350">
        <f>SUM(S155:S156)</f>
        <v>0</v>
      </c>
      <c r="T157" s="78"/>
      <c r="U157" s="78"/>
      <c r="V157" s="78"/>
      <c r="W157" s="79"/>
    </row>
    <row r="158" spans="1:100" ht="15.75" customHeight="1" x14ac:dyDescent="0.2"/>
    <row r="159" spans="1:100" ht="15.75" customHeight="1" x14ac:dyDescent="0.2"/>
    <row r="160" spans="1:10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52">
    <mergeCell ref="CU42:CV42"/>
    <mergeCell ref="BU42:BV42"/>
    <mergeCell ref="BW42:BX42"/>
    <mergeCell ref="BY42:BZ42"/>
    <mergeCell ref="CA42:CB42"/>
    <mergeCell ref="CC42:CD42"/>
    <mergeCell ref="CE42:CF42"/>
    <mergeCell ref="CG42:CH42"/>
    <mergeCell ref="A42:C42"/>
    <mergeCell ref="D42:E42"/>
    <mergeCell ref="F42:G42"/>
    <mergeCell ref="H42:I42"/>
    <mergeCell ref="J42:K42"/>
    <mergeCell ref="L42:M42"/>
    <mergeCell ref="N42:O42"/>
    <mergeCell ref="AX42:AY42"/>
    <mergeCell ref="AZ42:BA42"/>
    <mergeCell ref="BB42:BC42"/>
    <mergeCell ref="BD42:BE42"/>
    <mergeCell ref="BF42:BG42"/>
    <mergeCell ref="BH42:BI42"/>
    <mergeCell ref="BJ42:BK42"/>
    <mergeCell ref="BL42:BM42"/>
    <mergeCell ref="BN42:BO42"/>
    <mergeCell ref="BP42:BR42"/>
    <mergeCell ref="BS42:BT42"/>
    <mergeCell ref="CI42:CJ42"/>
    <mergeCell ref="CK42:CL42"/>
    <mergeCell ref="CM42:CN42"/>
    <mergeCell ref="CO42:CP42"/>
    <mergeCell ref="CQ42:CR42"/>
    <mergeCell ref="CS42:CT42"/>
    <mergeCell ref="CU41:CV41"/>
    <mergeCell ref="BU41:BV41"/>
    <mergeCell ref="BW41:BX41"/>
    <mergeCell ref="BY41:BZ41"/>
    <mergeCell ref="CA41:CB41"/>
    <mergeCell ref="CC41:CD41"/>
    <mergeCell ref="CE41:CF41"/>
    <mergeCell ref="CG41:CH41"/>
    <mergeCell ref="A41:C41"/>
    <mergeCell ref="D41:E41"/>
    <mergeCell ref="F41:G41"/>
    <mergeCell ref="H41:I41"/>
    <mergeCell ref="J41:K41"/>
    <mergeCell ref="L41:M41"/>
    <mergeCell ref="N41:O41"/>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1:AY41"/>
    <mergeCell ref="AZ41:BA41"/>
    <mergeCell ref="BB41:BC41"/>
    <mergeCell ref="BD41:BE41"/>
    <mergeCell ref="BF41:BG41"/>
    <mergeCell ref="BH41:BI41"/>
    <mergeCell ref="BJ41:BK41"/>
    <mergeCell ref="BL41:BM41"/>
    <mergeCell ref="BN41:BO41"/>
    <mergeCell ref="BP41:BR41"/>
    <mergeCell ref="BS41:BT41"/>
    <mergeCell ref="CI41:CJ41"/>
    <mergeCell ref="CK41:CL41"/>
    <mergeCell ref="CM41:CN41"/>
    <mergeCell ref="CO41:CP41"/>
    <mergeCell ref="CQ41:CR41"/>
    <mergeCell ref="CS41:CT41"/>
    <mergeCell ref="CU40:CV40"/>
    <mergeCell ref="BU40:BV40"/>
    <mergeCell ref="BW40:BX40"/>
    <mergeCell ref="BY40:BZ40"/>
    <mergeCell ref="CA40:CB40"/>
    <mergeCell ref="CC40:CD40"/>
    <mergeCell ref="CE40:CF40"/>
    <mergeCell ref="CG40:CH40"/>
    <mergeCell ref="A40:C40"/>
    <mergeCell ref="D40:E40"/>
    <mergeCell ref="F40:G40"/>
    <mergeCell ref="H40:I40"/>
    <mergeCell ref="J40:K40"/>
    <mergeCell ref="L40:M40"/>
    <mergeCell ref="N40:O40"/>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0:AY40"/>
    <mergeCell ref="AZ40:BA40"/>
    <mergeCell ref="BB40:BC40"/>
    <mergeCell ref="BD40:BE40"/>
    <mergeCell ref="BF40:BG40"/>
    <mergeCell ref="BH40:BI40"/>
    <mergeCell ref="BJ40:BK40"/>
    <mergeCell ref="BL40:BM40"/>
    <mergeCell ref="BN40:BO40"/>
    <mergeCell ref="BP40:BR40"/>
    <mergeCell ref="BS40:BT40"/>
    <mergeCell ref="CI40:CJ40"/>
    <mergeCell ref="CK40:CL40"/>
    <mergeCell ref="CM40:CN40"/>
    <mergeCell ref="CO40:CP40"/>
    <mergeCell ref="CQ40:CR40"/>
    <mergeCell ref="CS40:CT40"/>
    <mergeCell ref="CU39:CV39"/>
    <mergeCell ref="BU39:BV39"/>
    <mergeCell ref="BW39:BX39"/>
    <mergeCell ref="BY39:BZ39"/>
    <mergeCell ref="CA39:CB39"/>
    <mergeCell ref="CC39:CD39"/>
    <mergeCell ref="CE39:CF39"/>
    <mergeCell ref="CG39:CH39"/>
    <mergeCell ref="A39:C39"/>
    <mergeCell ref="D39:E39"/>
    <mergeCell ref="F39:G39"/>
    <mergeCell ref="H39:I39"/>
    <mergeCell ref="J39:K39"/>
    <mergeCell ref="L39:M39"/>
    <mergeCell ref="N39:O39"/>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39:AY39"/>
    <mergeCell ref="AZ39:BA39"/>
    <mergeCell ref="BB39:BC39"/>
    <mergeCell ref="BD39:BE39"/>
    <mergeCell ref="BF39:BG39"/>
    <mergeCell ref="BH39:BI39"/>
    <mergeCell ref="BJ39:BK39"/>
    <mergeCell ref="BL39:BM39"/>
    <mergeCell ref="BN39:BO39"/>
    <mergeCell ref="BP39:BR39"/>
    <mergeCell ref="BS39:BT39"/>
    <mergeCell ref="CI39:CJ39"/>
    <mergeCell ref="CK39:CL39"/>
    <mergeCell ref="CM39:CN39"/>
    <mergeCell ref="CO39:CP39"/>
    <mergeCell ref="CQ39:CR39"/>
    <mergeCell ref="CS39:CT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CM30:CN30"/>
    <mergeCell ref="CO30:CP30"/>
    <mergeCell ref="CQ30:CR30"/>
    <mergeCell ref="CS30:CT30"/>
    <mergeCell ref="CU30:CV30"/>
    <mergeCell ref="BU30:BV30"/>
    <mergeCell ref="BW30:BX30"/>
    <mergeCell ref="BY30:BZ30"/>
    <mergeCell ref="CA30:CB30"/>
    <mergeCell ref="CC30:CD30"/>
    <mergeCell ref="CE30:CF30"/>
    <mergeCell ref="CG30:CH30"/>
    <mergeCell ref="A30:C30"/>
    <mergeCell ref="D30:E30"/>
    <mergeCell ref="F30:G30"/>
    <mergeCell ref="H30:I30"/>
    <mergeCell ref="J30:K30"/>
    <mergeCell ref="L30:M30"/>
    <mergeCell ref="N30: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BN30:BO30"/>
    <mergeCell ref="BQ30:BR30"/>
    <mergeCell ref="BS30:BT30"/>
    <mergeCell ref="CI30:CJ30"/>
    <mergeCell ref="CK30:CL30"/>
    <mergeCell ref="AF21:AG21"/>
    <mergeCell ref="AH21:AI21"/>
    <mergeCell ref="AJ21:AK21"/>
    <mergeCell ref="AL21:AM21"/>
    <mergeCell ref="AN21:AO21"/>
    <mergeCell ref="H20:I20"/>
    <mergeCell ref="J20:K20"/>
    <mergeCell ref="A21:C21"/>
    <mergeCell ref="D21:E21"/>
    <mergeCell ref="F21:G21"/>
    <mergeCell ref="H21:I21"/>
    <mergeCell ref="J21:K21"/>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CM21:CN21"/>
    <mergeCell ref="CO21:CP21"/>
    <mergeCell ref="CQ21:CR21"/>
    <mergeCell ref="CS21:CT21"/>
    <mergeCell ref="CU21:CV21"/>
    <mergeCell ref="BS21:BT21"/>
    <mergeCell ref="BU21:BV21"/>
    <mergeCell ref="BW21:BX21"/>
    <mergeCell ref="BY21:BZ21"/>
    <mergeCell ref="CA21:CB21"/>
    <mergeCell ref="CC21:CD21"/>
    <mergeCell ref="CE21:CF21"/>
    <mergeCell ref="L20:M20"/>
    <mergeCell ref="N20:O20"/>
    <mergeCell ref="L21:M21"/>
    <mergeCell ref="N21:O21"/>
    <mergeCell ref="P20:Q20"/>
    <mergeCell ref="R20:S20"/>
    <mergeCell ref="P21:Q21"/>
    <mergeCell ref="R21:S21"/>
    <mergeCell ref="T20:U20"/>
    <mergeCell ref="V20:W20"/>
    <mergeCell ref="T21:U21"/>
    <mergeCell ref="V21:W21"/>
    <mergeCell ref="X20:Y20"/>
    <mergeCell ref="Z20:AA20"/>
    <mergeCell ref="X21:Y21"/>
    <mergeCell ref="Z21:AA21"/>
    <mergeCell ref="AB20:AC20"/>
    <mergeCell ref="AD20:AE20"/>
    <mergeCell ref="AB21:AC21"/>
    <mergeCell ref="AD21:AE21"/>
    <mergeCell ref="AP21:AQ21"/>
    <mergeCell ref="AR21:AS21"/>
    <mergeCell ref="AT21:AU21"/>
    <mergeCell ref="AV21:AW21"/>
    <mergeCell ref="AX21:AY21"/>
    <mergeCell ref="AZ21:BA21"/>
    <mergeCell ref="BB21:BC21"/>
    <mergeCell ref="BD21:BE21"/>
    <mergeCell ref="BF21:BG21"/>
    <mergeCell ref="BH21:BI21"/>
    <mergeCell ref="BJ21:BK21"/>
    <mergeCell ref="BL21:BM21"/>
    <mergeCell ref="BN21:BO21"/>
    <mergeCell ref="BQ21:BR21"/>
    <mergeCell ref="CG21:CH21"/>
    <mergeCell ref="CI21:CJ21"/>
    <mergeCell ref="CK21:CL21"/>
    <mergeCell ref="A9:AQ9"/>
    <mergeCell ref="A11:CV11"/>
    <mergeCell ref="A12:M12"/>
    <mergeCell ref="A13:M13"/>
    <mergeCell ref="N13:T13"/>
    <mergeCell ref="A14:M14"/>
    <mergeCell ref="N14:T14"/>
    <mergeCell ref="A15:M15"/>
    <mergeCell ref="N15:T15"/>
    <mergeCell ref="A18:CV18"/>
    <mergeCell ref="AZ19:BG19"/>
    <mergeCell ref="BH19:BO19"/>
    <mergeCell ref="BQ19:BX19"/>
    <mergeCell ref="BY19:CF19"/>
    <mergeCell ref="CG19:CN19"/>
    <mergeCell ref="CO19:CV19"/>
    <mergeCell ref="CI20:CJ20"/>
    <mergeCell ref="CK20:CL20"/>
    <mergeCell ref="CM20:CN20"/>
    <mergeCell ref="CO20:CP20"/>
    <mergeCell ref="CQ20:CR20"/>
    <mergeCell ref="CS20:CT20"/>
    <mergeCell ref="CU20:CV20"/>
    <mergeCell ref="D20:E20"/>
    <mergeCell ref="F20:G20"/>
    <mergeCell ref="AN20:AO20"/>
    <mergeCell ref="AP20:AQ20"/>
    <mergeCell ref="AR20:AS20"/>
    <mergeCell ref="AT20:AU20"/>
    <mergeCell ref="AV20:AW20"/>
    <mergeCell ref="AF20:AG20"/>
    <mergeCell ref="AH20:AI20"/>
    <mergeCell ref="BJ20:BK20"/>
    <mergeCell ref="CE20:CF20"/>
    <mergeCell ref="CG20:CH20"/>
    <mergeCell ref="BQ20:BR20"/>
    <mergeCell ref="BS20:BT20"/>
    <mergeCell ref="BU20:BV20"/>
    <mergeCell ref="BW20:BX20"/>
    <mergeCell ref="BY20:BZ20"/>
    <mergeCell ref="CA20:CB20"/>
    <mergeCell ref="CC20:CD20"/>
    <mergeCell ref="A1:CV1"/>
    <mergeCell ref="A2:CV2"/>
    <mergeCell ref="A3:AQ3"/>
    <mergeCell ref="A4:O4"/>
    <mergeCell ref="P4:AI4"/>
    <mergeCell ref="AK4:BG4"/>
    <mergeCell ref="BH4:CD4"/>
    <mergeCell ref="AK6:BG6"/>
    <mergeCell ref="AK7:BG7"/>
    <mergeCell ref="AK8:BG8"/>
    <mergeCell ref="BH8:CD8"/>
    <mergeCell ref="A5:O5"/>
    <mergeCell ref="P5:AI5"/>
    <mergeCell ref="AK5:BG5"/>
    <mergeCell ref="BH5:CD5"/>
    <mergeCell ref="P6:AI7"/>
    <mergeCell ref="BH6:CD6"/>
    <mergeCell ref="BH7:CD7"/>
    <mergeCell ref="A6:O7"/>
    <mergeCell ref="A8:O8"/>
    <mergeCell ref="P8:Y8"/>
    <mergeCell ref="Z8:AI8"/>
    <mergeCell ref="CU29:CV29"/>
    <mergeCell ref="BU29:BV29"/>
    <mergeCell ref="BW29:BX29"/>
    <mergeCell ref="BY29:BZ29"/>
    <mergeCell ref="CA29:CB29"/>
    <mergeCell ref="CC29:CD29"/>
    <mergeCell ref="CE29:CF29"/>
    <mergeCell ref="CG29:CH29"/>
    <mergeCell ref="A29:C29"/>
    <mergeCell ref="D29:E29"/>
    <mergeCell ref="F29:G29"/>
    <mergeCell ref="H29:I29"/>
    <mergeCell ref="J29:K29"/>
    <mergeCell ref="L29:M29"/>
    <mergeCell ref="N29:O29"/>
    <mergeCell ref="AJ20:AK20"/>
    <mergeCell ref="AL20:AM20"/>
    <mergeCell ref="A19:C20"/>
    <mergeCell ref="D19:K19"/>
    <mergeCell ref="L19:S19"/>
    <mergeCell ref="T19:AA19"/>
    <mergeCell ref="AB19:AI19"/>
    <mergeCell ref="AJ19:AQ19"/>
    <mergeCell ref="AR19:AY19"/>
    <mergeCell ref="BL20:BM20"/>
    <mergeCell ref="BN20:BO20"/>
    <mergeCell ref="AX20:AY20"/>
    <mergeCell ref="AZ20:BA20"/>
    <mergeCell ref="BB20:BC20"/>
    <mergeCell ref="BD20:BE20"/>
    <mergeCell ref="BF20:BG20"/>
    <mergeCell ref="BH20:BI20"/>
    <mergeCell ref="AX29:AY29"/>
    <mergeCell ref="AZ29:BA29"/>
    <mergeCell ref="BB29:BC29"/>
    <mergeCell ref="BD29:BE29"/>
    <mergeCell ref="BF29:BG29"/>
    <mergeCell ref="BH29:BI29"/>
    <mergeCell ref="BJ29:BK29"/>
    <mergeCell ref="BL29:BM29"/>
    <mergeCell ref="BN29:BO29"/>
    <mergeCell ref="BQ29:BR29"/>
    <mergeCell ref="BS29:BT29"/>
    <mergeCell ref="CI29:CJ29"/>
    <mergeCell ref="CK29:CL29"/>
    <mergeCell ref="CM29:CN29"/>
    <mergeCell ref="CO29:CP29"/>
    <mergeCell ref="CQ29:CR29"/>
    <mergeCell ref="CS29:CT29"/>
    <mergeCell ref="CU28:CV28"/>
    <mergeCell ref="BU28:BV28"/>
    <mergeCell ref="BW28:BX28"/>
    <mergeCell ref="BY28:BZ28"/>
    <mergeCell ref="CA28:CB28"/>
    <mergeCell ref="CC28:CD28"/>
    <mergeCell ref="CE28:CF28"/>
    <mergeCell ref="CG28:CH28"/>
    <mergeCell ref="A28:C28"/>
    <mergeCell ref="D28:E28"/>
    <mergeCell ref="F28:G28"/>
    <mergeCell ref="H28:I28"/>
    <mergeCell ref="J28:K28"/>
    <mergeCell ref="L28:M28"/>
    <mergeCell ref="N28:O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8:AY28"/>
    <mergeCell ref="AZ28:BA28"/>
    <mergeCell ref="BB28:BC28"/>
    <mergeCell ref="BD28:BE28"/>
    <mergeCell ref="BF28:BG28"/>
    <mergeCell ref="BH28:BI28"/>
    <mergeCell ref="BJ28:BK28"/>
    <mergeCell ref="BL28:BM28"/>
    <mergeCell ref="BN28:BO28"/>
    <mergeCell ref="BQ28:BR28"/>
    <mergeCell ref="BS28:BT28"/>
    <mergeCell ref="CI28:CJ28"/>
    <mergeCell ref="CK28:CL28"/>
    <mergeCell ref="CM28:CN28"/>
    <mergeCell ref="CO28:CP28"/>
    <mergeCell ref="CQ28:CR28"/>
    <mergeCell ref="CS28:CT28"/>
    <mergeCell ref="CU27:CV27"/>
    <mergeCell ref="BU27:BV27"/>
    <mergeCell ref="BW27:BX27"/>
    <mergeCell ref="BY27:BZ27"/>
    <mergeCell ref="CA27:CB27"/>
    <mergeCell ref="CC27:CD27"/>
    <mergeCell ref="CE27:CF27"/>
    <mergeCell ref="CG27:CH27"/>
    <mergeCell ref="A27:C27"/>
    <mergeCell ref="D27:E27"/>
    <mergeCell ref="F27:G27"/>
    <mergeCell ref="H27:I27"/>
    <mergeCell ref="J27:K27"/>
    <mergeCell ref="L27:M27"/>
    <mergeCell ref="N27:O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7:AY27"/>
    <mergeCell ref="AZ27:BA27"/>
    <mergeCell ref="BB27:BC27"/>
    <mergeCell ref="BD27:BE27"/>
    <mergeCell ref="BF27:BG27"/>
    <mergeCell ref="BH27:BI27"/>
    <mergeCell ref="BJ27:BK27"/>
    <mergeCell ref="BL27:BM27"/>
    <mergeCell ref="BN27:BO27"/>
    <mergeCell ref="BQ27:BR27"/>
    <mergeCell ref="BS27:BT27"/>
    <mergeCell ref="CI27:CJ27"/>
    <mergeCell ref="CK27:CL27"/>
    <mergeCell ref="CM27:CN27"/>
    <mergeCell ref="CO27:CP27"/>
    <mergeCell ref="CQ27:CR27"/>
    <mergeCell ref="CS27:CT27"/>
    <mergeCell ref="CU26:CV26"/>
    <mergeCell ref="BU26:BV26"/>
    <mergeCell ref="BW26:BX26"/>
    <mergeCell ref="BY26:BZ26"/>
    <mergeCell ref="CA26:CB26"/>
    <mergeCell ref="CC26:CD26"/>
    <mergeCell ref="CE26:CF26"/>
    <mergeCell ref="CG26:CH26"/>
    <mergeCell ref="A26:C26"/>
    <mergeCell ref="D26:E26"/>
    <mergeCell ref="F26:G26"/>
    <mergeCell ref="H26:I26"/>
    <mergeCell ref="J26:K26"/>
    <mergeCell ref="L26:M26"/>
    <mergeCell ref="N26:O26"/>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6:AY26"/>
    <mergeCell ref="AZ26:BA26"/>
    <mergeCell ref="BB26:BC26"/>
    <mergeCell ref="BD26:BE26"/>
    <mergeCell ref="BF26:BG26"/>
    <mergeCell ref="BH26:BI26"/>
    <mergeCell ref="BJ26:BK26"/>
    <mergeCell ref="BL26:BM26"/>
    <mergeCell ref="BN26:BO26"/>
    <mergeCell ref="BQ26:BR26"/>
    <mergeCell ref="BS26:BT26"/>
    <mergeCell ref="CI26:CJ26"/>
    <mergeCell ref="CK26:CL26"/>
    <mergeCell ref="CM26:CN26"/>
    <mergeCell ref="CO26:CP26"/>
    <mergeCell ref="CQ26:CR26"/>
    <mergeCell ref="CS26:CT26"/>
    <mergeCell ref="CU25:CV25"/>
    <mergeCell ref="BU25:BV25"/>
    <mergeCell ref="BW25:BX25"/>
    <mergeCell ref="BY25:BZ25"/>
    <mergeCell ref="CA25:CB25"/>
    <mergeCell ref="CC25:CD25"/>
    <mergeCell ref="CE25:CF25"/>
    <mergeCell ref="CG25:CH25"/>
    <mergeCell ref="A25:C25"/>
    <mergeCell ref="D25:E25"/>
    <mergeCell ref="F25:G25"/>
    <mergeCell ref="H25:I25"/>
    <mergeCell ref="J25:K25"/>
    <mergeCell ref="L25:M25"/>
    <mergeCell ref="N25:O25"/>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5:AY25"/>
    <mergeCell ref="AZ25:BA25"/>
    <mergeCell ref="BB25:BC25"/>
    <mergeCell ref="BD25:BE25"/>
    <mergeCell ref="BF25:BG25"/>
    <mergeCell ref="BH25:BI25"/>
    <mergeCell ref="BJ25:BK25"/>
    <mergeCell ref="BL25:BM25"/>
    <mergeCell ref="BN25:BO25"/>
    <mergeCell ref="BQ25:BR25"/>
    <mergeCell ref="BS25:BT25"/>
    <mergeCell ref="CI25:CJ25"/>
    <mergeCell ref="CK25:CL25"/>
    <mergeCell ref="CM25:CN25"/>
    <mergeCell ref="CO25:CP25"/>
    <mergeCell ref="CQ25:CR25"/>
    <mergeCell ref="CS25:CT25"/>
    <mergeCell ref="CU24:CV24"/>
    <mergeCell ref="BU24:BV24"/>
    <mergeCell ref="BW24:BX24"/>
    <mergeCell ref="BY24:BZ24"/>
    <mergeCell ref="CA24:CB24"/>
    <mergeCell ref="CC24:CD24"/>
    <mergeCell ref="CE24:CF24"/>
    <mergeCell ref="CG24:CH24"/>
    <mergeCell ref="A24:C24"/>
    <mergeCell ref="D24:E24"/>
    <mergeCell ref="F24:G24"/>
    <mergeCell ref="H24:I24"/>
    <mergeCell ref="J24:K24"/>
    <mergeCell ref="L24:M24"/>
    <mergeCell ref="N24:O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4:AY24"/>
    <mergeCell ref="AZ24:BA24"/>
    <mergeCell ref="BB24:BC24"/>
    <mergeCell ref="BD24:BE24"/>
    <mergeCell ref="BF24:BG24"/>
    <mergeCell ref="BH24:BI24"/>
    <mergeCell ref="BJ24:BK24"/>
    <mergeCell ref="BL24:BM24"/>
    <mergeCell ref="BN24:BO24"/>
    <mergeCell ref="BQ24:BR24"/>
    <mergeCell ref="BS24:BT24"/>
    <mergeCell ref="CI24:CJ24"/>
    <mergeCell ref="CK24:CL24"/>
    <mergeCell ref="CM24:CN24"/>
    <mergeCell ref="CO24:CP24"/>
    <mergeCell ref="CQ24:CR24"/>
    <mergeCell ref="CS24:CT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BN23:BO23"/>
    <mergeCell ref="BQ23:BR23"/>
    <mergeCell ref="BS23:BT23"/>
    <mergeCell ref="CI23:CJ23"/>
    <mergeCell ref="CK23:CL23"/>
    <mergeCell ref="CM23:CN23"/>
    <mergeCell ref="CO23:CP23"/>
    <mergeCell ref="CQ23:CR23"/>
    <mergeCell ref="CS23:CT23"/>
    <mergeCell ref="CU23:CV23"/>
    <mergeCell ref="BU23:BV23"/>
    <mergeCell ref="BW23:BX23"/>
    <mergeCell ref="BY23:BZ23"/>
    <mergeCell ref="CA23:CB23"/>
    <mergeCell ref="CC23:CD23"/>
    <mergeCell ref="CE23:CF23"/>
    <mergeCell ref="CG23:CH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BN22:BO22"/>
    <mergeCell ref="BQ22:BR22"/>
    <mergeCell ref="BS22:BT22"/>
    <mergeCell ref="CI22:CJ22"/>
    <mergeCell ref="CK22:CL22"/>
    <mergeCell ref="CM22:CN22"/>
    <mergeCell ref="CO22:CP22"/>
    <mergeCell ref="CQ22:CR22"/>
    <mergeCell ref="CS22:CT22"/>
    <mergeCell ref="CU22:CV22"/>
    <mergeCell ref="BU22:BV22"/>
    <mergeCell ref="BW22:BX22"/>
    <mergeCell ref="BY22:BZ22"/>
    <mergeCell ref="CA22:CB22"/>
    <mergeCell ref="CC22:CD22"/>
    <mergeCell ref="CE22:CF22"/>
    <mergeCell ref="CG22:CH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BL22:BM22"/>
    <mergeCell ref="A157:R157"/>
    <mergeCell ref="S157:W157"/>
    <mergeCell ref="A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P23:Q23"/>
    <mergeCell ref="R23:S23"/>
    <mergeCell ref="T23:U23"/>
    <mergeCell ref="V23:W23"/>
    <mergeCell ref="X23:Y23"/>
    <mergeCell ref="Z23:AA23"/>
    <mergeCell ref="AB23:AC23"/>
    <mergeCell ref="AD23:AE23"/>
    <mergeCell ref="A23:C23"/>
    <mergeCell ref="D23:E23"/>
    <mergeCell ref="F23:G23"/>
    <mergeCell ref="H23:I23"/>
    <mergeCell ref="J23:K23"/>
    <mergeCell ref="L23:M23"/>
    <mergeCell ref="N23:O23"/>
    <mergeCell ref="AG129:AR129"/>
    <mergeCell ref="A129:AF129"/>
    <mergeCell ref="A130:AF130"/>
    <mergeCell ref="AG130:AR130"/>
    <mergeCell ref="A131:AF131"/>
    <mergeCell ref="AG131:AR131"/>
    <mergeCell ref="A132:AF132"/>
    <mergeCell ref="AG132:AR132"/>
    <mergeCell ref="A133:AF133"/>
    <mergeCell ref="AG133:AR133"/>
    <mergeCell ref="A134:AF134"/>
    <mergeCell ref="AG134:AR134"/>
    <mergeCell ref="A137:W137"/>
    <mergeCell ref="A138:R138"/>
    <mergeCell ref="S138:W138"/>
    <mergeCell ref="A139:R139"/>
    <mergeCell ref="S139:W139"/>
    <mergeCell ref="AA110:AG110"/>
    <mergeCell ref="AH110:AN110"/>
    <mergeCell ref="AO110:AU110"/>
    <mergeCell ref="A111:L111"/>
    <mergeCell ref="AO111:AU111"/>
    <mergeCell ref="AA111:AG111"/>
    <mergeCell ref="AH111:AN111"/>
    <mergeCell ref="A122:CV122"/>
    <mergeCell ref="A124:AF124"/>
    <mergeCell ref="AG124:AR124"/>
    <mergeCell ref="A125:AF125"/>
    <mergeCell ref="AG125:AR125"/>
    <mergeCell ref="A126:AF126"/>
    <mergeCell ref="AG126:AR126"/>
    <mergeCell ref="A127:AF127"/>
    <mergeCell ref="AG127:AR127"/>
    <mergeCell ref="A128:AF128"/>
    <mergeCell ref="AG128:AR128"/>
    <mergeCell ref="A147:N147"/>
    <mergeCell ref="O147:U147"/>
    <mergeCell ref="A148:N148"/>
    <mergeCell ref="O148:U148"/>
    <mergeCell ref="A149:N149"/>
    <mergeCell ref="O149:U149"/>
    <mergeCell ref="O150:U150"/>
    <mergeCell ref="A150:N150"/>
    <mergeCell ref="A151:N151"/>
    <mergeCell ref="O151:U151"/>
    <mergeCell ref="A154:W154"/>
    <mergeCell ref="A155:R155"/>
    <mergeCell ref="S155:W155"/>
    <mergeCell ref="S156:W156"/>
    <mergeCell ref="A110:L110"/>
    <mergeCell ref="M110:S110"/>
    <mergeCell ref="T110:Z110"/>
    <mergeCell ref="A140:R140"/>
    <mergeCell ref="S140:W140"/>
    <mergeCell ref="A144:CV144"/>
    <mergeCell ref="A146:N146"/>
    <mergeCell ref="O146:U146"/>
    <mergeCell ref="A156:R156"/>
    <mergeCell ref="R61:W61"/>
    <mergeCell ref="A62:K62"/>
    <mergeCell ref="L62:Q62"/>
    <mergeCell ref="R62:W62"/>
    <mergeCell ref="L65:Q65"/>
    <mergeCell ref="R65:W65"/>
    <mergeCell ref="A63:K63"/>
    <mergeCell ref="L63:Q63"/>
    <mergeCell ref="R63:W63"/>
    <mergeCell ref="A64:K64"/>
    <mergeCell ref="L64:Q64"/>
    <mergeCell ref="R64:W64"/>
    <mergeCell ref="A65:K65"/>
    <mergeCell ref="AH68:AX68"/>
    <mergeCell ref="AH69:AX69"/>
    <mergeCell ref="AY69:BD69"/>
    <mergeCell ref="AH70:AX70"/>
    <mergeCell ref="AY70:BD70"/>
    <mergeCell ref="AH65:AX65"/>
    <mergeCell ref="AY65:BD65"/>
    <mergeCell ref="AH66:AX66"/>
    <mergeCell ref="AY66:BD66"/>
    <mergeCell ref="AH67:AX67"/>
    <mergeCell ref="AY67:BD67"/>
    <mergeCell ref="AY68:BD68"/>
    <mergeCell ref="AY61:BD61"/>
    <mergeCell ref="AH61:AX61"/>
    <mergeCell ref="AH62:AX62"/>
    <mergeCell ref="AY62:BD62"/>
    <mergeCell ref="AH63:AX63"/>
    <mergeCell ref="AY63:BD63"/>
    <mergeCell ref="AH64:AX64"/>
    <mergeCell ref="AY64:BD64"/>
    <mergeCell ref="A51:Q51"/>
    <mergeCell ref="A52:K52"/>
    <mergeCell ref="L52:Q52"/>
    <mergeCell ref="A53:K53"/>
    <mergeCell ref="L53:Q53"/>
    <mergeCell ref="A54:K54"/>
    <mergeCell ref="L54:Q54"/>
    <mergeCell ref="A56:W56"/>
    <mergeCell ref="A57:K57"/>
    <mergeCell ref="L57:Q57"/>
    <mergeCell ref="R57:W57"/>
    <mergeCell ref="AH57:AX57"/>
    <mergeCell ref="AY57:BD57"/>
    <mergeCell ref="A58:K58"/>
    <mergeCell ref="L58:Q58"/>
    <mergeCell ref="R58:W58"/>
    <mergeCell ref="A59:K59"/>
    <mergeCell ref="L59:Q59"/>
    <mergeCell ref="R59:W59"/>
    <mergeCell ref="L60:Q60"/>
    <mergeCell ref="R60:W60"/>
    <mergeCell ref="A60:K60"/>
    <mergeCell ref="A61:K61"/>
    <mergeCell ref="L61:Q61"/>
    <mergeCell ref="AH54:AR54"/>
    <mergeCell ref="AS54:AX54"/>
    <mergeCell ref="BK54:BU54"/>
    <mergeCell ref="BV54:CA54"/>
    <mergeCell ref="BH47:BO47"/>
    <mergeCell ref="BH48:BO48"/>
    <mergeCell ref="BK51:CA51"/>
    <mergeCell ref="BK52:BU52"/>
    <mergeCell ref="BV52:CA52"/>
    <mergeCell ref="BK53:BU53"/>
    <mergeCell ref="BV53:CA53"/>
    <mergeCell ref="AH58:AX58"/>
    <mergeCell ref="AY58:BD58"/>
    <mergeCell ref="AH59:AX59"/>
    <mergeCell ref="AY59:BD59"/>
    <mergeCell ref="AH60:AX60"/>
    <mergeCell ref="AY60:BD60"/>
    <mergeCell ref="A47:BG47"/>
    <mergeCell ref="A48:BG48"/>
    <mergeCell ref="BS47:CN47"/>
    <mergeCell ref="BS48:CN48"/>
    <mergeCell ref="CO47:CV47"/>
    <mergeCell ref="CO48:CV48"/>
    <mergeCell ref="A46:C46"/>
    <mergeCell ref="D46:E46"/>
    <mergeCell ref="F46:G46"/>
    <mergeCell ref="H46:I46"/>
    <mergeCell ref="J46:K46"/>
    <mergeCell ref="L46:M46"/>
    <mergeCell ref="N46:O46"/>
    <mergeCell ref="AH51:AX51"/>
    <mergeCell ref="AH52:AR52"/>
    <mergeCell ref="AS52:AX52"/>
    <mergeCell ref="AH53:AR53"/>
    <mergeCell ref="AS53:AX53"/>
    <mergeCell ref="BW46:BX46"/>
    <mergeCell ref="BY46:BZ46"/>
    <mergeCell ref="CA46:CB46"/>
    <mergeCell ref="CC46:CD46"/>
    <mergeCell ref="CE46:CF46"/>
    <mergeCell ref="CG46:CH46"/>
    <mergeCell ref="CI46:CJ46"/>
    <mergeCell ref="CK46:CL46"/>
    <mergeCell ref="CM46:CN46"/>
    <mergeCell ref="CO46:CP46"/>
    <mergeCell ref="CQ46:CR46"/>
    <mergeCell ref="CS46:CT46"/>
    <mergeCell ref="CU46:CV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P46:AQ46"/>
    <mergeCell ref="M104:S104"/>
    <mergeCell ref="T104:Z104"/>
    <mergeCell ref="AA104:AG104"/>
    <mergeCell ref="AH104:AN104"/>
    <mergeCell ref="AO104:AU104"/>
    <mergeCell ref="A105:L105"/>
    <mergeCell ref="AO105:AU105"/>
    <mergeCell ref="T109:Z109"/>
    <mergeCell ref="AA109:AG109"/>
    <mergeCell ref="AH109:AN109"/>
    <mergeCell ref="AO109:AU109"/>
    <mergeCell ref="M105:S105"/>
    <mergeCell ref="T105:Z105"/>
    <mergeCell ref="A106:L106"/>
    <mergeCell ref="M106:S106"/>
    <mergeCell ref="T106:Z106"/>
    <mergeCell ref="A109:L109"/>
    <mergeCell ref="M109:S109"/>
    <mergeCell ref="M116:S116"/>
    <mergeCell ref="T116:Z116"/>
    <mergeCell ref="AA116:AG116"/>
    <mergeCell ref="AH116:AN116"/>
    <mergeCell ref="AO116:AU116"/>
    <mergeCell ref="A116:L116"/>
    <mergeCell ref="A117:L117"/>
    <mergeCell ref="M117:S117"/>
    <mergeCell ref="T117:Z117"/>
    <mergeCell ref="AA117:AG117"/>
    <mergeCell ref="AH117:AN117"/>
    <mergeCell ref="AO117:AU117"/>
    <mergeCell ref="AA119:AG119"/>
    <mergeCell ref="AH119:AN119"/>
    <mergeCell ref="A118:L118"/>
    <mergeCell ref="M118:S118"/>
    <mergeCell ref="T118:Z118"/>
    <mergeCell ref="AA118:AG118"/>
    <mergeCell ref="AH118:AN118"/>
    <mergeCell ref="AO118:AU118"/>
    <mergeCell ref="A119:L119"/>
    <mergeCell ref="AO119:AU119"/>
    <mergeCell ref="M119:S119"/>
    <mergeCell ref="T119:Z119"/>
    <mergeCell ref="A113:L113"/>
    <mergeCell ref="M113:S113"/>
    <mergeCell ref="T113:Z113"/>
    <mergeCell ref="AA113:AG113"/>
    <mergeCell ref="AH113:AN113"/>
    <mergeCell ref="AO113:AU113"/>
    <mergeCell ref="AA115:AG115"/>
    <mergeCell ref="AH115:AN115"/>
    <mergeCell ref="A114:L114"/>
    <mergeCell ref="M114:S114"/>
    <mergeCell ref="T114:Z114"/>
    <mergeCell ref="AA114:AG114"/>
    <mergeCell ref="AH114:AN114"/>
    <mergeCell ref="AO114:AU114"/>
    <mergeCell ref="A115:L115"/>
    <mergeCell ref="AO115:AU115"/>
    <mergeCell ref="M115:S115"/>
    <mergeCell ref="T115:Z115"/>
    <mergeCell ref="A101:L101"/>
    <mergeCell ref="M101:S101"/>
    <mergeCell ref="T101:Z101"/>
    <mergeCell ref="AA101:AG101"/>
    <mergeCell ref="AH101:AN101"/>
    <mergeCell ref="AO101:AU101"/>
    <mergeCell ref="M103:S103"/>
    <mergeCell ref="T103:Z103"/>
    <mergeCell ref="AO103:AU103"/>
    <mergeCell ref="M111:S111"/>
    <mergeCell ref="T111:Z111"/>
    <mergeCell ref="M112:S112"/>
    <mergeCell ref="T112:Z112"/>
    <mergeCell ref="AA112:AG112"/>
    <mergeCell ref="AH112:AN112"/>
    <mergeCell ref="AO112:AU112"/>
    <mergeCell ref="A112:L112"/>
    <mergeCell ref="AA103:AG103"/>
    <mergeCell ref="AH103:AN103"/>
    <mergeCell ref="A102:L102"/>
    <mergeCell ref="M102:S102"/>
    <mergeCell ref="T102:Z102"/>
    <mergeCell ref="AA102:AG102"/>
    <mergeCell ref="AH102:AN102"/>
    <mergeCell ref="AO102:AU102"/>
    <mergeCell ref="A103:L103"/>
    <mergeCell ref="AA105:AG105"/>
    <mergeCell ref="AH105:AN105"/>
    <mergeCell ref="AA106:AG106"/>
    <mergeCell ref="AH106:AN106"/>
    <mergeCell ref="AO106:AU106"/>
    <mergeCell ref="A104:L104"/>
    <mergeCell ref="A95:L95"/>
    <mergeCell ref="M95:S95"/>
    <mergeCell ref="AA98:AG98"/>
    <mergeCell ref="AH98:AN98"/>
    <mergeCell ref="AA99:AG99"/>
    <mergeCell ref="AH99:AN99"/>
    <mergeCell ref="AO99:AU99"/>
    <mergeCell ref="AA100:AG100"/>
    <mergeCell ref="AH100:AN100"/>
    <mergeCell ref="AO100:AU100"/>
    <mergeCell ref="A97:L97"/>
    <mergeCell ref="M97:S97"/>
    <mergeCell ref="T97:Z97"/>
    <mergeCell ref="AA97:AG97"/>
    <mergeCell ref="AH97:AN97"/>
    <mergeCell ref="AO97:AU97"/>
    <mergeCell ref="A98:L98"/>
    <mergeCell ref="AO98:AU98"/>
    <mergeCell ref="M98:S98"/>
    <mergeCell ref="T98:Z98"/>
    <mergeCell ref="A99:L99"/>
    <mergeCell ref="M99:S99"/>
    <mergeCell ref="T99:Z99"/>
    <mergeCell ref="M100:S100"/>
    <mergeCell ref="T100:Z100"/>
    <mergeCell ref="A100:L100"/>
    <mergeCell ref="A77:L77"/>
    <mergeCell ref="M77:R77"/>
    <mergeCell ref="M78:R78"/>
    <mergeCell ref="A78:L78"/>
    <mergeCell ref="A79:L79"/>
    <mergeCell ref="M79:R79"/>
    <mergeCell ref="A80:L80"/>
    <mergeCell ref="M80:R80"/>
    <mergeCell ref="A83:W83"/>
    <mergeCell ref="S84:W84"/>
    <mergeCell ref="T95:Z95"/>
    <mergeCell ref="AA95:AG95"/>
    <mergeCell ref="AH95:AN95"/>
    <mergeCell ref="AO95:AU95"/>
    <mergeCell ref="A96:L96"/>
    <mergeCell ref="M96:S96"/>
    <mergeCell ref="T96:Z96"/>
    <mergeCell ref="AA96:AG96"/>
    <mergeCell ref="AH96:AN96"/>
    <mergeCell ref="AO96:AU96"/>
    <mergeCell ref="A84:R84"/>
    <mergeCell ref="A85:R85"/>
    <mergeCell ref="S85:W85"/>
    <mergeCell ref="A86:R86"/>
    <mergeCell ref="S86:W86"/>
    <mergeCell ref="A89:W89"/>
    <mergeCell ref="S90:W90"/>
    <mergeCell ref="A90:R90"/>
    <mergeCell ref="A91:R91"/>
    <mergeCell ref="S91:W91"/>
    <mergeCell ref="A92:R92"/>
    <mergeCell ref="S92:W92"/>
    <mergeCell ref="A69:K69"/>
    <mergeCell ref="L69:Q69"/>
    <mergeCell ref="R69:W69"/>
    <mergeCell ref="A70:K70"/>
    <mergeCell ref="L70:Q70"/>
    <mergeCell ref="R70:W70"/>
    <mergeCell ref="A73:CV73"/>
    <mergeCell ref="A66:K66"/>
    <mergeCell ref="L66:Q66"/>
    <mergeCell ref="R66:W66"/>
    <mergeCell ref="A67:K67"/>
    <mergeCell ref="L67:Q67"/>
    <mergeCell ref="R67:W67"/>
    <mergeCell ref="A68:K68"/>
    <mergeCell ref="A75:L75"/>
    <mergeCell ref="M75:R75"/>
    <mergeCell ref="A76:L76"/>
    <mergeCell ref="M76:R76"/>
    <mergeCell ref="CU45:CV45"/>
    <mergeCell ref="BU45:BV45"/>
    <mergeCell ref="BW45:BX45"/>
    <mergeCell ref="BY45:BZ45"/>
    <mergeCell ref="CA45:CB45"/>
    <mergeCell ref="CC45:CD45"/>
    <mergeCell ref="CE45:CF45"/>
    <mergeCell ref="CG45:CH45"/>
    <mergeCell ref="A45:C45"/>
    <mergeCell ref="D45:E45"/>
    <mergeCell ref="F45:G45"/>
    <mergeCell ref="H45:I45"/>
    <mergeCell ref="J45:K45"/>
    <mergeCell ref="L45:M45"/>
    <mergeCell ref="N45:O45"/>
    <mergeCell ref="L68:Q68"/>
    <mergeCell ref="R68:W68"/>
    <mergeCell ref="AR46:AS46"/>
    <mergeCell ref="AT46:AU46"/>
    <mergeCell ref="AV46:AW46"/>
    <mergeCell ref="AX46:AY46"/>
    <mergeCell ref="AZ46:BA46"/>
    <mergeCell ref="BB46:BC46"/>
    <mergeCell ref="BD46:BE46"/>
    <mergeCell ref="BF46:BG46"/>
    <mergeCell ref="BH46:BI46"/>
    <mergeCell ref="BJ46:BK46"/>
    <mergeCell ref="BL46:BM46"/>
    <mergeCell ref="BN46:BO46"/>
    <mergeCell ref="BP46:BR46"/>
    <mergeCell ref="BS46:BT46"/>
    <mergeCell ref="BU46:BV46"/>
    <mergeCell ref="AX45:AY45"/>
    <mergeCell ref="AZ45:BA45"/>
    <mergeCell ref="BB45:BC45"/>
    <mergeCell ref="BD45:BE45"/>
    <mergeCell ref="BF45:BG45"/>
    <mergeCell ref="BH45:BI45"/>
    <mergeCell ref="BJ45:BK45"/>
    <mergeCell ref="BL45:BM45"/>
    <mergeCell ref="BN45:BO45"/>
    <mergeCell ref="BP45:BR45"/>
    <mergeCell ref="BS45:BT45"/>
    <mergeCell ref="CI45:CJ45"/>
    <mergeCell ref="CK45:CL45"/>
    <mergeCell ref="CM45:CN45"/>
    <mergeCell ref="CO45:CP45"/>
    <mergeCell ref="CQ45:CR45"/>
    <mergeCell ref="CS45:CT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BL38:BM38"/>
    <mergeCell ref="BN38:BO38"/>
    <mergeCell ref="BP38:BR38"/>
    <mergeCell ref="CG38:CH38"/>
    <mergeCell ref="CI38:CJ38"/>
    <mergeCell ref="CK38:CL38"/>
    <mergeCell ref="CM38:CN38"/>
    <mergeCell ref="CO38:CP38"/>
    <mergeCell ref="CQ38:CR38"/>
    <mergeCell ref="CS38:CT38"/>
    <mergeCell ref="CU38:CV38"/>
    <mergeCell ref="BS38:BT38"/>
    <mergeCell ref="BU38:BV38"/>
    <mergeCell ref="BW38:BX38"/>
    <mergeCell ref="BY38:BZ38"/>
    <mergeCell ref="CA38:CB38"/>
    <mergeCell ref="CC38:CD38"/>
    <mergeCell ref="CE38:CF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BP37:BR37"/>
    <mergeCell ref="BS37:BT37"/>
    <mergeCell ref="CI37:CJ37"/>
    <mergeCell ref="CK37:CL37"/>
    <mergeCell ref="CM37:CN37"/>
    <mergeCell ref="CO37:CP37"/>
    <mergeCell ref="CQ37:CR37"/>
    <mergeCell ref="CS37:CT37"/>
    <mergeCell ref="CU37:CV37"/>
    <mergeCell ref="BU37:BV37"/>
    <mergeCell ref="BW37:BX37"/>
    <mergeCell ref="BY37:BZ37"/>
    <mergeCell ref="CA37:CB37"/>
    <mergeCell ref="CC37:CD37"/>
    <mergeCell ref="CE37:CF37"/>
    <mergeCell ref="CG37:CH37"/>
    <mergeCell ref="A37:C37"/>
    <mergeCell ref="BW36:BX36"/>
    <mergeCell ref="BY36:BZ36"/>
    <mergeCell ref="CA36:CB36"/>
    <mergeCell ref="CQ36:CR36"/>
    <mergeCell ref="CS36:CT36"/>
    <mergeCell ref="CU36:CV36"/>
    <mergeCell ref="CC36:CD36"/>
    <mergeCell ref="CE36:CF36"/>
    <mergeCell ref="CG36:CH36"/>
    <mergeCell ref="CI36:CJ36"/>
    <mergeCell ref="CK36:CL36"/>
    <mergeCell ref="CM36:CN36"/>
    <mergeCell ref="CO36:CP36"/>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R36"/>
    <mergeCell ref="BS36:BT36"/>
    <mergeCell ref="BU36:BV36"/>
    <mergeCell ref="A32:BG32"/>
    <mergeCell ref="A33:CV33"/>
    <mergeCell ref="AZ34:BG34"/>
    <mergeCell ref="BH34:BO34"/>
    <mergeCell ref="BQ34:BX34"/>
    <mergeCell ref="BY34:CF34"/>
    <mergeCell ref="CG34:CN34"/>
    <mergeCell ref="CO34:CV34"/>
    <mergeCell ref="CM35:CN35"/>
    <mergeCell ref="CO35:CP35"/>
    <mergeCell ref="CQ35:CR35"/>
    <mergeCell ref="CS35:CT35"/>
    <mergeCell ref="CU35:CV35"/>
    <mergeCell ref="BY35:BZ35"/>
    <mergeCell ref="CA35:CB35"/>
    <mergeCell ref="CC35:CD35"/>
    <mergeCell ref="CE35:CF35"/>
    <mergeCell ref="CG35:CH35"/>
    <mergeCell ref="CI35:CJ35"/>
    <mergeCell ref="CK35:CL35"/>
    <mergeCell ref="BS31:BT31"/>
    <mergeCell ref="BH32:BO32"/>
    <mergeCell ref="CI31:CJ31"/>
    <mergeCell ref="CK31:CL31"/>
    <mergeCell ref="CM31:CN31"/>
    <mergeCell ref="CO31:CP31"/>
    <mergeCell ref="CQ31:CR31"/>
    <mergeCell ref="CS31:CT31"/>
    <mergeCell ref="CU31:CV31"/>
    <mergeCell ref="CO32:CV32"/>
    <mergeCell ref="BU31:BV31"/>
    <mergeCell ref="BW31:BX31"/>
    <mergeCell ref="BY31:BZ31"/>
    <mergeCell ref="CA31:CB31"/>
    <mergeCell ref="CC31:CD31"/>
    <mergeCell ref="CE31:CF31"/>
    <mergeCell ref="CG31:CH31"/>
    <mergeCell ref="BQ32:CN32"/>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Q31:BR31"/>
    <mergeCell ref="CU44:CV44"/>
    <mergeCell ref="BU44:BV44"/>
    <mergeCell ref="BW44:BX44"/>
    <mergeCell ref="BY44:BZ44"/>
    <mergeCell ref="CA44:CB44"/>
    <mergeCell ref="CC44:CD44"/>
    <mergeCell ref="CE44:CF44"/>
    <mergeCell ref="CG44:CH44"/>
    <mergeCell ref="A44:C44"/>
    <mergeCell ref="D44:E44"/>
    <mergeCell ref="F44:G44"/>
    <mergeCell ref="H44:I44"/>
    <mergeCell ref="J44:K44"/>
    <mergeCell ref="L44:M44"/>
    <mergeCell ref="N44:O44"/>
    <mergeCell ref="P31:Q31"/>
    <mergeCell ref="R31:S31"/>
    <mergeCell ref="T31:U31"/>
    <mergeCell ref="V31:W31"/>
    <mergeCell ref="X31:Y31"/>
    <mergeCell ref="Z31:AA31"/>
    <mergeCell ref="AB31:AC31"/>
    <mergeCell ref="A31:C31"/>
    <mergeCell ref="D31:E31"/>
    <mergeCell ref="F31:G31"/>
    <mergeCell ref="H31:I31"/>
    <mergeCell ref="J31:K31"/>
    <mergeCell ref="L31:M31"/>
    <mergeCell ref="N31:O31"/>
    <mergeCell ref="AD31:AE31"/>
    <mergeCell ref="AF31:AG31"/>
    <mergeCell ref="AH31:AI31"/>
    <mergeCell ref="AX44:AY44"/>
    <mergeCell ref="AZ44:BA44"/>
    <mergeCell ref="BB44:BC44"/>
    <mergeCell ref="BD44:BE44"/>
    <mergeCell ref="BF44:BG44"/>
    <mergeCell ref="BH44:BI44"/>
    <mergeCell ref="BJ44:BK44"/>
    <mergeCell ref="BL44:BM44"/>
    <mergeCell ref="BN44:BO44"/>
    <mergeCell ref="BP44:BR44"/>
    <mergeCell ref="BS44:BT44"/>
    <mergeCell ref="CI44:CJ44"/>
    <mergeCell ref="CK44:CL44"/>
    <mergeCell ref="CM44:CN44"/>
    <mergeCell ref="CO44:CP44"/>
    <mergeCell ref="CQ44:CR44"/>
    <mergeCell ref="CS44:CT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CK43:CL43"/>
    <mergeCell ref="CM43:CN43"/>
    <mergeCell ref="CO43:CP43"/>
    <mergeCell ref="CQ43:CR43"/>
    <mergeCell ref="CS43:CT43"/>
    <mergeCell ref="CU43:CV43"/>
    <mergeCell ref="BU43:BV43"/>
    <mergeCell ref="BW43:BX43"/>
    <mergeCell ref="BY43:BZ43"/>
    <mergeCell ref="CA43:CB43"/>
    <mergeCell ref="CC43:CD43"/>
    <mergeCell ref="CE43:CF43"/>
    <mergeCell ref="CG43:CH43"/>
    <mergeCell ref="A43:C43"/>
    <mergeCell ref="D43:E43"/>
    <mergeCell ref="F43:G43"/>
    <mergeCell ref="H43:I43"/>
    <mergeCell ref="J43:K43"/>
    <mergeCell ref="L43:M43"/>
    <mergeCell ref="N43:O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R43"/>
    <mergeCell ref="BS43:BT43"/>
    <mergeCell ref="CI43:CJ43"/>
    <mergeCell ref="A36:C36"/>
    <mergeCell ref="D36:E36"/>
    <mergeCell ref="F36:G36"/>
    <mergeCell ref="D37:E37"/>
    <mergeCell ref="F37:G37"/>
    <mergeCell ref="P43:Q43"/>
    <mergeCell ref="R43:S43"/>
    <mergeCell ref="T43:U43"/>
    <mergeCell ref="V43:W43"/>
    <mergeCell ref="X43:Y43"/>
    <mergeCell ref="Z43:AA43"/>
    <mergeCell ref="AB43:AC43"/>
    <mergeCell ref="AD43:AE43"/>
    <mergeCell ref="AF43:AG43"/>
    <mergeCell ref="AH43:AI43"/>
    <mergeCell ref="AJ43:AK43"/>
    <mergeCell ref="AL43:AM43"/>
    <mergeCell ref="AL36:AM36"/>
    <mergeCell ref="A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T36:U36"/>
    <mergeCell ref="V36:W36"/>
    <mergeCell ref="T37:U37"/>
    <mergeCell ref="V37:W37"/>
    <mergeCell ref="AB35:AC35"/>
    <mergeCell ref="AD35:AE35"/>
    <mergeCell ref="AB36:AC36"/>
    <mergeCell ref="AD36:AE36"/>
    <mergeCell ref="AF36:AG36"/>
    <mergeCell ref="AH36:AI36"/>
    <mergeCell ref="AJ36:AK36"/>
    <mergeCell ref="X35:Y35"/>
    <mergeCell ref="Z35:AA35"/>
    <mergeCell ref="X36:Y36"/>
    <mergeCell ref="Z36:AA36"/>
    <mergeCell ref="X37:Y37"/>
    <mergeCell ref="Z37:AA37"/>
    <mergeCell ref="AB37:AC37"/>
    <mergeCell ref="AZ35:BA35"/>
    <mergeCell ref="BB35:BC35"/>
    <mergeCell ref="BD35:BE35"/>
    <mergeCell ref="BF35:BG35"/>
    <mergeCell ref="BH35:BI35"/>
    <mergeCell ref="BJ35:BK35"/>
    <mergeCell ref="BL35:BM35"/>
    <mergeCell ref="BN35:BO35"/>
    <mergeCell ref="BQ35:BR35"/>
    <mergeCell ref="BS35:BT35"/>
    <mergeCell ref="BU35:BV35"/>
    <mergeCell ref="BW35:BX35"/>
    <mergeCell ref="H35:I35"/>
    <mergeCell ref="J35:K35"/>
    <mergeCell ref="H36:I36"/>
    <mergeCell ref="J36:K36"/>
    <mergeCell ref="H37:I37"/>
    <mergeCell ref="J37:K37"/>
    <mergeCell ref="L35:M35"/>
    <mergeCell ref="N35:O35"/>
    <mergeCell ref="L36:M36"/>
    <mergeCell ref="N36:O36"/>
    <mergeCell ref="L37:M37"/>
    <mergeCell ref="N37:O37"/>
    <mergeCell ref="P35:Q35"/>
    <mergeCell ref="R35:S35"/>
    <mergeCell ref="P36:Q36"/>
    <mergeCell ref="R36:S36"/>
    <mergeCell ref="P37:Q37"/>
    <mergeCell ref="R37:S37"/>
    <mergeCell ref="T35:U35"/>
    <mergeCell ref="V35:W35"/>
    <mergeCell ref="AF35:AG35"/>
    <mergeCell ref="AH35:AI35"/>
    <mergeCell ref="AJ35:AK35"/>
    <mergeCell ref="AL35:AM35"/>
    <mergeCell ref="AN35:AO35"/>
    <mergeCell ref="AP35:AQ35"/>
    <mergeCell ref="AR35:AS35"/>
    <mergeCell ref="AT35:AU35"/>
    <mergeCell ref="A34:C35"/>
    <mergeCell ref="D34:K34"/>
    <mergeCell ref="L34:S34"/>
    <mergeCell ref="T34:AA34"/>
    <mergeCell ref="AB34:AI34"/>
    <mergeCell ref="AJ34:AQ34"/>
    <mergeCell ref="AR34:AY34"/>
    <mergeCell ref="AV35:AW35"/>
    <mergeCell ref="AX35:AY35"/>
    <mergeCell ref="D35:E35"/>
    <mergeCell ref="F35:G3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sheetViews>
  <sheetFormatPr defaultColWidth="12.625" defaultRowHeight="15" customHeight="1" x14ac:dyDescent="0.2"/>
  <cols>
    <col min="1" max="26" width="7.625" customWidth="1"/>
  </cols>
  <sheetData>
    <row r="1" spans="1:25" x14ac:dyDescent="0.25">
      <c r="A1" s="44" t="s">
        <v>440</v>
      </c>
    </row>
    <row r="2" spans="1:25" x14ac:dyDescent="0.25">
      <c r="R2" s="63"/>
      <c r="S2" s="63"/>
      <c r="T2" s="63" t="s">
        <v>441</v>
      </c>
      <c r="U2" s="63"/>
      <c r="V2" s="63"/>
      <c r="W2" s="63"/>
      <c r="X2" s="63"/>
      <c r="Y2" s="63"/>
    </row>
    <row r="3" spans="1:25" x14ac:dyDescent="0.25">
      <c r="A3" s="63" t="s">
        <v>383</v>
      </c>
      <c r="C3" s="63" t="s">
        <v>442</v>
      </c>
      <c r="E3" s="63" t="s">
        <v>443</v>
      </c>
      <c r="I3" s="63" t="s">
        <v>444</v>
      </c>
      <c r="L3" s="63" t="s">
        <v>445</v>
      </c>
      <c r="P3" s="63" t="s">
        <v>446</v>
      </c>
      <c r="R3" s="63" t="s">
        <v>447</v>
      </c>
      <c r="T3" s="63" t="s">
        <v>448</v>
      </c>
      <c r="V3" s="63" t="s">
        <v>449</v>
      </c>
      <c r="X3" s="63" t="s">
        <v>450</v>
      </c>
      <c r="Y3" s="63" t="s">
        <v>451</v>
      </c>
    </row>
    <row r="4" spans="1:25" ht="14.25" x14ac:dyDescent="0.2">
      <c r="A4" s="49" t="s">
        <v>2</v>
      </c>
      <c r="C4" s="49">
        <v>2017</v>
      </c>
      <c r="E4" s="49" t="s">
        <v>344</v>
      </c>
      <c r="I4" s="49" t="s">
        <v>352</v>
      </c>
      <c r="L4" s="49" t="s">
        <v>354</v>
      </c>
      <c r="P4" s="49" t="s">
        <v>452</v>
      </c>
      <c r="Q4" s="64">
        <v>1</v>
      </c>
      <c r="R4" s="49" t="s">
        <v>453</v>
      </c>
      <c r="S4" s="64">
        <v>22</v>
      </c>
      <c r="T4" s="49" t="s">
        <v>454</v>
      </c>
      <c r="U4" s="64">
        <v>45</v>
      </c>
      <c r="V4" s="49" t="s">
        <v>455</v>
      </c>
      <c r="X4" s="65" t="s">
        <v>454</v>
      </c>
      <c r="Y4" s="66">
        <v>4</v>
      </c>
    </row>
    <row r="5" spans="1:25" ht="14.25" x14ac:dyDescent="0.2">
      <c r="A5" s="49" t="s">
        <v>10</v>
      </c>
      <c r="C5" s="49">
        <v>2018</v>
      </c>
      <c r="E5" s="49" t="s">
        <v>456</v>
      </c>
      <c r="I5" s="49" t="s">
        <v>457</v>
      </c>
      <c r="L5" s="49" t="s">
        <v>355</v>
      </c>
      <c r="P5" s="49" t="s">
        <v>458</v>
      </c>
      <c r="Q5" s="64">
        <v>2</v>
      </c>
      <c r="R5" s="49" t="s">
        <v>459</v>
      </c>
      <c r="S5" s="64">
        <v>23</v>
      </c>
      <c r="T5" s="49" t="s">
        <v>460</v>
      </c>
      <c r="U5" s="64">
        <v>46</v>
      </c>
      <c r="V5" s="49" t="s">
        <v>461</v>
      </c>
      <c r="X5" s="65" t="s">
        <v>462</v>
      </c>
      <c r="Y5" s="66">
        <v>2</v>
      </c>
    </row>
    <row r="6" spans="1:25" ht="14.25" x14ac:dyDescent="0.2">
      <c r="A6" s="49" t="s">
        <v>463</v>
      </c>
      <c r="C6" s="49">
        <v>2019</v>
      </c>
      <c r="E6" s="49" t="s">
        <v>346</v>
      </c>
      <c r="I6" s="49" t="s">
        <v>464</v>
      </c>
      <c r="Q6" s="64">
        <v>3</v>
      </c>
      <c r="R6" s="49" t="s">
        <v>465</v>
      </c>
      <c r="S6" s="64">
        <v>24</v>
      </c>
      <c r="T6" s="49" t="s">
        <v>466</v>
      </c>
      <c r="U6" s="64">
        <v>47</v>
      </c>
      <c r="V6" s="49" t="s">
        <v>467</v>
      </c>
      <c r="X6" s="65" t="s">
        <v>468</v>
      </c>
      <c r="Y6" s="66">
        <v>5</v>
      </c>
    </row>
    <row r="7" spans="1:25" ht="14.25" x14ac:dyDescent="0.2">
      <c r="A7" s="49" t="s">
        <v>235</v>
      </c>
      <c r="C7" s="49">
        <v>2020</v>
      </c>
      <c r="E7" s="49" t="s">
        <v>469</v>
      </c>
      <c r="L7" s="49" t="s">
        <v>354</v>
      </c>
      <c r="Q7" s="64">
        <v>4</v>
      </c>
      <c r="R7" s="49" t="s">
        <v>470</v>
      </c>
      <c r="S7" s="64">
        <v>25</v>
      </c>
      <c r="T7" s="49" t="s">
        <v>471</v>
      </c>
      <c r="U7" s="64">
        <v>48</v>
      </c>
      <c r="V7" s="49" t="s">
        <v>472</v>
      </c>
      <c r="X7" s="65" t="s">
        <v>460</v>
      </c>
      <c r="Y7" s="66">
        <v>4</v>
      </c>
    </row>
    <row r="8" spans="1:25" x14ac:dyDescent="0.25">
      <c r="A8" s="49" t="s">
        <v>473</v>
      </c>
      <c r="C8" s="49">
        <v>2021</v>
      </c>
      <c r="E8" s="49" t="s">
        <v>474</v>
      </c>
      <c r="I8" s="44" t="s">
        <v>475</v>
      </c>
      <c r="L8" s="49" t="s">
        <v>355</v>
      </c>
      <c r="Q8" s="64">
        <v>5</v>
      </c>
      <c r="R8" s="49" t="s">
        <v>476</v>
      </c>
      <c r="S8" s="64">
        <v>26</v>
      </c>
      <c r="T8" s="49" t="s">
        <v>477</v>
      </c>
      <c r="U8" s="64">
        <v>49</v>
      </c>
      <c r="V8" s="49" t="s">
        <v>478</v>
      </c>
      <c r="X8" s="67" t="s">
        <v>453</v>
      </c>
      <c r="Y8" s="66">
        <v>1</v>
      </c>
    </row>
    <row r="9" spans="1:25" x14ac:dyDescent="0.25">
      <c r="A9" s="49" t="s">
        <v>479</v>
      </c>
      <c r="C9" s="49">
        <v>2022</v>
      </c>
      <c r="E9" s="49" t="s">
        <v>480</v>
      </c>
      <c r="I9" s="44" t="s">
        <v>481</v>
      </c>
      <c r="L9" s="49" t="s">
        <v>482</v>
      </c>
      <c r="Q9" s="64"/>
      <c r="S9" s="64">
        <v>27</v>
      </c>
      <c r="T9" s="49" t="s">
        <v>483</v>
      </c>
      <c r="U9" s="64">
        <v>50</v>
      </c>
      <c r="V9" s="49" t="s">
        <v>484</v>
      </c>
      <c r="X9" s="65" t="s">
        <v>485</v>
      </c>
      <c r="Y9" s="66">
        <v>5</v>
      </c>
    </row>
    <row r="10" spans="1:25" x14ac:dyDescent="0.25">
      <c r="A10" s="49" t="s">
        <v>486</v>
      </c>
      <c r="C10" s="49">
        <v>2023</v>
      </c>
      <c r="E10" s="49" t="s">
        <v>464</v>
      </c>
      <c r="I10" s="44" t="s">
        <v>487</v>
      </c>
      <c r="L10" s="49" t="s">
        <v>488</v>
      </c>
      <c r="Q10" s="64"/>
      <c r="S10" s="64">
        <v>28</v>
      </c>
      <c r="T10" s="49" t="s">
        <v>489</v>
      </c>
      <c r="U10" s="64">
        <v>51</v>
      </c>
      <c r="V10" s="49" t="s">
        <v>490</v>
      </c>
      <c r="X10" s="65" t="s">
        <v>491</v>
      </c>
      <c r="Y10" s="66">
        <v>3</v>
      </c>
    </row>
    <row r="11" spans="1:25" x14ac:dyDescent="0.25">
      <c r="A11" s="49" t="s">
        <v>492</v>
      </c>
      <c r="C11" s="49">
        <v>2024</v>
      </c>
      <c r="I11" s="44" t="s">
        <v>493</v>
      </c>
      <c r="Q11" s="64"/>
      <c r="R11" s="68" t="s">
        <v>494</v>
      </c>
      <c r="S11" s="64">
        <v>29</v>
      </c>
      <c r="T11" s="49" t="s">
        <v>495</v>
      </c>
      <c r="U11" s="64">
        <v>52</v>
      </c>
      <c r="V11" s="49" t="s">
        <v>496</v>
      </c>
      <c r="X11" s="65" t="s">
        <v>497</v>
      </c>
      <c r="Y11" s="66">
        <v>5</v>
      </c>
    </row>
    <row r="12" spans="1:25" x14ac:dyDescent="0.25">
      <c r="A12" s="49" t="s">
        <v>22</v>
      </c>
      <c r="C12" s="49">
        <v>2025</v>
      </c>
      <c r="E12" s="69" t="s">
        <v>498</v>
      </c>
      <c r="F12" s="70"/>
      <c r="G12" s="70"/>
      <c r="I12" s="44" t="s">
        <v>499</v>
      </c>
      <c r="Q12" s="64">
        <v>6</v>
      </c>
      <c r="R12" s="49" t="s">
        <v>462</v>
      </c>
      <c r="S12" s="64">
        <v>30</v>
      </c>
      <c r="T12" s="49" t="s">
        <v>500</v>
      </c>
      <c r="U12" s="64">
        <v>53</v>
      </c>
      <c r="V12" s="49" t="s">
        <v>501</v>
      </c>
      <c r="X12" s="65" t="s">
        <v>466</v>
      </c>
      <c r="Y12" s="66">
        <v>4</v>
      </c>
    </row>
    <row r="13" spans="1:25" x14ac:dyDescent="0.25">
      <c r="A13" s="49" t="s">
        <v>8</v>
      </c>
      <c r="E13" s="69" t="s">
        <v>347</v>
      </c>
      <c r="F13" s="70"/>
      <c r="G13" s="70"/>
      <c r="I13" s="44" t="s">
        <v>502</v>
      </c>
      <c r="Q13" s="64">
        <v>7</v>
      </c>
      <c r="R13" s="49" t="s">
        <v>503</v>
      </c>
      <c r="S13" s="64">
        <v>31</v>
      </c>
      <c r="T13" s="49" t="s">
        <v>504</v>
      </c>
      <c r="U13" s="64">
        <v>54</v>
      </c>
      <c r="V13" s="49" t="s">
        <v>505</v>
      </c>
      <c r="X13" s="65" t="s">
        <v>455</v>
      </c>
      <c r="Y13" s="66">
        <v>6</v>
      </c>
    </row>
    <row r="14" spans="1:25" x14ac:dyDescent="0.25">
      <c r="A14" s="49" t="s">
        <v>16</v>
      </c>
      <c r="E14" s="69" t="s">
        <v>506</v>
      </c>
      <c r="F14" s="70"/>
      <c r="G14" s="70"/>
      <c r="I14" s="44" t="s">
        <v>507</v>
      </c>
      <c r="M14" s="63" t="s">
        <v>508</v>
      </c>
      <c r="N14" s="63"/>
      <c r="Q14" s="64">
        <v>8</v>
      </c>
      <c r="R14" s="49" t="s">
        <v>509</v>
      </c>
      <c r="S14" s="64">
        <v>32</v>
      </c>
      <c r="T14" s="49" t="s">
        <v>510</v>
      </c>
      <c r="U14" s="64">
        <v>55</v>
      </c>
      <c r="V14" s="49" t="s">
        <v>511</v>
      </c>
      <c r="X14" s="65" t="s">
        <v>471</v>
      </c>
      <c r="Y14" s="66">
        <v>4</v>
      </c>
    </row>
    <row r="15" spans="1:25" x14ac:dyDescent="0.25">
      <c r="A15" s="49" t="s">
        <v>512</v>
      </c>
      <c r="E15" s="69" t="s">
        <v>513</v>
      </c>
      <c r="F15" s="70"/>
      <c r="G15" s="70"/>
      <c r="M15" s="44" t="s">
        <v>452</v>
      </c>
      <c r="Q15" s="64">
        <v>9</v>
      </c>
      <c r="R15" s="49" t="s">
        <v>514</v>
      </c>
      <c r="S15" s="64">
        <v>33</v>
      </c>
      <c r="T15" s="49" t="s">
        <v>515</v>
      </c>
      <c r="X15" s="65" t="s">
        <v>503</v>
      </c>
      <c r="Y15" s="66">
        <v>2</v>
      </c>
    </row>
    <row r="16" spans="1:25" x14ac:dyDescent="0.25">
      <c r="E16" s="69" t="s">
        <v>516</v>
      </c>
      <c r="F16" s="70"/>
      <c r="G16" s="70"/>
      <c r="M16" s="44" t="s">
        <v>458</v>
      </c>
      <c r="Q16" s="64">
        <v>10</v>
      </c>
      <c r="R16" s="49" t="s">
        <v>517</v>
      </c>
      <c r="S16" s="64">
        <v>34</v>
      </c>
      <c r="T16" s="49" t="s">
        <v>518</v>
      </c>
      <c r="X16" s="65" t="s">
        <v>461</v>
      </c>
      <c r="Y16" s="66">
        <v>6</v>
      </c>
    </row>
    <row r="17" spans="1:25" x14ac:dyDescent="0.25">
      <c r="E17" s="69" t="s">
        <v>519</v>
      </c>
      <c r="F17" s="70"/>
      <c r="G17" s="70"/>
      <c r="I17" s="63" t="s">
        <v>520</v>
      </c>
      <c r="J17" s="63"/>
      <c r="K17" s="63"/>
      <c r="Q17" s="64">
        <v>11</v>
      </c>
      <c r="R17" s="49" t="s">
        <v>521</v>
      </c>
      <c r="S17" s="64"/>
      <c r="U17" s="71">
        <v>56</v>
      </c>
      <c r="V17" s="69" t="s">
        <v>522</v>
      </c>
      <c r="X17" s="65" t="s">
        <v>509</v>
      </c>
      <c r="Y17" s="66">
        <v>2</v>
      </c>
    </row>
    <row r="18" spans="1:25" ht="15.75" x14ac:dyDescent="0.25">
      <c r="A18" s="72" t="s">
        <v>523</v>
      </c>
      <c r="B18" s="63"/>
      <c r="C18" s="63"/>
      <c r="E18" s="69"/>
      <c r="F18" s="70"/>
      <c r="G18" s="70"/>
      <c r="I18" s="44" t="s">
        <v>524</v>
      </c>
      <c r="Q18" s="64">
        <v>12</v>
      </c>
      <c r="R18" s="49" t="s">
        <v>525</v>
      </c>
      <c r="S18" s="64"/>
      <c r="X18" s="67" t="s">
        <v>459</v>
      </c>
      <c r="Y18" s="66">
        <v>1</v>
      </c>
    </row>
    <row r="19" spans="1:25" x14ac:dyDescent="0.25">
      <c r="A19" s="44" t="s">
        <v>526</v>
      </c>
      <c r="E19" s="49"/>
      <c r="I19" s="44" t="s">
        <v>527</v>
      </c>
      <c r="Q19" s="64">
        <v>13</v>
      </c>
      <c r="R19" s="49" t="s">
        <v>528</v>
      </c>
      <c r="S19" s="64"/>
      <c r="T19" s="63" t="s">
        <v>529</v>
      </c>
      <c r="X19" s="65" t="s">
        <v>514</v>
      </c>
      <c r="Y19" s="66">
        <v>2</v>
      </c>
    </row>
    <row r="20" spans="1:25" x14ac:dyDescent="0.25">
      <c r="A20" s="44" t="s">
        <v>530</v>
      </c>
      <c r="E20" s="49"/>
      <c r="I20" s="44" t="s">
        <v>531</v>
      </c>
      <c r="Q20" s="64"/>
      <c r="S20" s="64">
        <v>35</v>
      </c>
      <c r="T20" s="49" t="s">
        <v>468</v>
      </c>
      <c r="X20" s="65" t="s">
        <v>477</v>
      </c>
      <c r="Y20" s="66">
        <v>4</v>
      </c>
    </row>
    <row r="21" spans="1:25" ht="15.75" customHeight="1" x14ac:dyDescent="0.25">
      <c r="A21" s="44" t="s">
        <v>532</v>
      </c>
      <c r="I21" s="44" t="s">
        <v>533</v>
      </c>
      <c r="Q21" s="64"/>
      <c r="S21" s="64">
        <v>36</v>
      </c>
      <c r="T21" s="49" t="s">
        <v>485</v>
      </c>
      <c r="X21" s="65" t="s">
        <v>534</v>
      </c>
      <c r="Y21" s="66">
        <v>3</v>
      </c>
    </row>
    <row r="22" spans="1:25" ht="15.75" customHeight="1" x14ac:dyDescent="0.2">
      <c r="E22" s="49"/>
      <c r="Q22" s="64"/>
      <c r="R22" s="68" t="s">
        <v>535</v>
      </c>
      <c r="S22" s="64">
        <v>37</v>
      </c>
      <c r="T22" s="49" t="s">
        <v>497</v>
      </c>
      <c r="X22" s="65" t="s">
        <v>517</v>
      </c>
      <c r="Y22" s="66">
        <v>2</v>
      </c>
    </row>
    <row r="23" spans="1:25" ht="15.75" customHeight="1" x14ac:dyDescent="0.2">
      <c r="E23" s="49"/>
      <c r="Q23" s="64">
        <v>14</v>
      </c>
      <c r="R23" s="49" t="s">
        <v>491</v>
      </c>
      <c r="S23" s="64">
        <v>38</v>
      </c>
      <c r="T23" s="49" t="s">
        <v>536</v>
      </c>
      <c r="X23" s="65" t="s">
        <v>536</v>
      </c>
      <c r="Y23" s="66">
        <v>5</v>
      </c>
    </row>
    <row r="24" spans="1:25" ht="15.75" customHeight="1" x14ac:dyDescent="0.2">
      <c r="E24" s="49"/>
      <c r="Q24" s="64">
        <v>15</v>
      </c>
      <c r="R24" s="49" t="s">
        <v>534</v>
      </c>
      <c r="S24" s="64">
        <v>39</v>
      </c>
      <c r="T24" s="49" t="s">
        <v>537</v>
      </c>
      <c r="X24" s="65" t="s">
        <v>483</v>
      </c>
      <c r="Y24" s="66">
        <v>4</v>
      </c>
    </row>
    <row r="25" spans="1:25" ht="15.75" customHeight="1" x14ac:dyDescent="0.2">
      <c r="Q25" s="64">
        <v>16</v>
      </c>
      <c r="R25" s="49" t="s">
        <v>538</v>
      </c>
      <c r="S25" s="64">
        <v>40</v>
      </c>
      <c r="T25" s="49" t="s">
        <v>539</v>
      </c>
      <c r="X25" s="65" t="s">
        <v>537</v>
      </c>
      <c r="Y25" s="66">
        <v>5</v>
      </c>
    </row>
    <row r="26" spans="1:25" ht="15.75" customHeight="1" x14ac:dyDescent="0.25">
      <c r="A26" s="63" t="s">
        <v>540</v>
      </c>
      <c r="B26" s="63"/>
      <c r="C26" s="63"/>
      <c r="D26" s="63"/>
      <c r="G26" s="63" t="s">
        <v>541</v>
      </c>
      <c r="H26" s="63"/>
      <c r="I26" s="63"/>
      <c r="M26" s="63" t="s">
        <v>542</v>
      </c>
      <c r="N26" s="63"/>
      <c r="O26" s="63"/>
      <c r="Q26" s="64">
        <v>17</v>
      </c>
      <c r="R26" s="49" t="s">
        <v>543</v>
      </c>
      <c r="S26" s="64">
        <v>41</v>
      </c>
      <c r="T26" s="49" t="s">
        <v>544</v>
      </c>
      <c r="X26" s="65" t="s">
        <v>539</v>
      </c>
      <c r="Y26" s="66">
        <v>5</v>
      </c>
    </row>
    <row r="27" spans="1:25" ht="15.75" customHeight="1" x14ac:dyDescent="0.25">
      <c r="A27" s="44" t="s">
        <v>545</v>
      </c>
      <c r="G27" s="44" t="s">
        <v>546</v>
      </c>
      <c r="M27" s="44" t="s">
        <v>547</v>
      </c>
      <c r="Q27" s="64">
        <v>18</v>
      </c>
      <c r="R27" s="49" t="s">
        <v>548</v>
      </c>
      <c r="S27" s="64">
        <v>42</v>
      </c>
      <c r="T27" s="49" t="s">
        <v>549</v>
      </c>
      <c r="X27" s="65" t="s">
        <v>489</v>
      </c>
      <c r="Y27" s="66">
        <v>4</v>
      </c>
    </row>
    <row r="28" spans="1:25" ht="15.75" customHeight="1" x14ac:dyDescent="0.25">
      <c r="A28" s="44" t="s">
        <v>550</v>
      </c>
      <c r="G28" s="44" t="s">
        <v>551</v>
      </c>
      <c r="M28" s="44" t="s">
        <v>552</v>
      </c>
      <c r="Q28" s="64">
        <v>19</v>
      </c>
      <c r="R28" s="49" t="s">
        <v>553</v>
      </c>
      <c r="S28" s="64">
        <v>43</v>
      </c>
      <c r="T28" s="49" t="s">
        <v>554</v>
      </c>
      <c r="X28" s="67" t="s">
        <v>465</v>
      </c>
      <c r="Y28" s="66">
        <v>1</v>
      </c>
    </row>
    <row r="29" spans="1:25" ht="15.75" customHeight="1" x14ac:dyDescent="0.25">
      <c r="A29" s="44" t="s">
        <v>555</v>
      </c>
      <c r="G29" s="44" t="s">
        <v>556</v>
      </c>
      <c r="M29" s="44" t="s">
        <v>557</v>
      </c>
      <c r="Q29" s="64">
        <v>20</v>
      </c>
      <c r="R29" s="49" t="s">
        <v>558</v>
      </c>
      <c r="S29" s="64">
        <v>44</v>
      </c>
      <c r="T29" s="49" t="s">
        <v>559</v>
      </c>
      <c r="X29" s="65" t="s">
        <v>544</v>
      </c>
      <c r="Y29" s="66">
        <v>5</v>
      </c>
    </row>
    <row r="30" spans="1:25" ht="15.75" customHeight="1" x14ac:dyDescent="0.25">
      <c r="A30" s="44" t="s">
        <v>560</v>
      </c>
      <c r="G30" s="44" t="s">
        <v>561</v>
      </c>
      <c r="M30" s="44" t="s">
        <v>562</v>
      </c>
      <c r="Q30" s="64">
        <v>21</v>
      </c>
      <c r="R30" s="49" t="s">
        <v>563</v>
      </c>
      <c r="X30" s="65" t="s">
        <v>467</v>
      </c>
      <c r="Y30" s="66">
        <v>6</v>
      </c>
    </row>
    <row r="31" spans="1:25" ht="15.75" customHeight="1" x14ac:dyDescent="0.25">
      <c r="A31" s="44" t="s">
        <v>564</v>
      </c>
      <c r="G31" s="44" t="s">
        <v>565</v>
      </c>
      <c r="M31" s="44" t="s">
        <v>566</v>
      </c>
      <c r="X31" s="65" t="s">
        <v>472</v>
      </c>
      <c r="Y31" s="66">
        <v>6</v>
      </c>
    </row>
    <row r="32" spans="1:25" ht="15.75" customHeight="1" x14ac:dyDescent="0.25">
      <c r="A32" s="44" t="s">
        <v>567</v>
      </c>
      <c r="G32" s="44" t="s">
        <v>568</v>
      </c>
      <c r="X32" s="65" t="s">
        <v>521</v>
      </c>
      <c r="Y32" s="66">
        <v>2</v>
      </c>
    </row>
    <row r="33" spans="1:25" ht="15.75" customHeight="1" x14ac:dyDescent="0.2">
      <c r="X33" s="65" t="s">
        <v>549</v>
      </c>
      <c r="Y33" s="66">
        <v>5</v>
      </c>
    </row>
    <row r="34" spans="1:25" ht="15.75" customHeight="1" x14ac:dyDescent="0.25">
      <c r="A34" s="63" t="s">
        <v>569</v>
      </c>
      <c r="B34" s="63"/>
      <c r="C34" s="63"/>
      <c r="D34" s="63"/>
      <c r="X34" s="65" t="s">
        <v>495</v>
      </c>
      <c r="Y34" s="66">
        <v>4</v>
      </c>
    </row>
    <row r="35" spans="1:25" ht="15.75" customHeight="1" x14ac:dyDescent="0.25">
      <c r="A35" s="44" t="s">
        <v>570</v>
      </c>
      <c r="G35" s="63" t="s">
        <v>571</v>
      </c>
      <c r="H35" s="63"/>
      <c r="M35" s="63" t="s">
        <v>572</v>
      </c>
      <c r="N35" s="63"/>
      <c r="O35" s="63"/>
      <c r="R35" s="63" t="s">
        <v>573</v>
      </c>
      <c r="S35" s="63"/>
      <c r="T35" s="63"/>
      <c r="X35" s="65" t="s">
        <v>478</v>
      </c>
      <c r="Y35" s="66">
        <v>6</v>
      </c>
    </row>
    <row r="36" spans="1:25" ht="15.75" customHeight="1" x14ac:dyDescent="0.25">
      <c r="A36" s="44" t="s">
        <v>574</v>
      </c>
      <c r="G36" s="44" t="s">
        <v>555</v>
      </c>
      <c r="M36" s="44" t="s">
        <v>575</v>
      </c>
      <c r="R36" s="44" t="s">
        <v>576</v>
      </c>
      <c r="X36" s="65" t="s">
        <v>525</v>
      </c>
      <c r="Y36" s="66">
        <v>2</v>
      </c>
    </row>
    <row r="37" spans="1:25" ht="15.75" customHeight="1" x14ac:dyDescent="0.25">
      <c r="A37" s="44" t="s">
        <v>577</v>
      </c>
      <c r="G37" s="44" t="s">
        <v>578</v>
      </c>
      <c r="M37" s="44" t="s">
        <v>579</v>
      </c>
      <c r="R37" s="44" t="s">
        <v>580</v>
      </c>
      <c r="X37" s="65" t="s">
        <v>484</v>
      </c>
      <c r="Y37" s="66">
        <v>6</v>
      </c>
    </row>
    <row r="38" spans="1:25" ht="15.75" customHeight="1" x14ac:dyDescent="0.25">
      <c r="A38" s="44" t="s">
        <v>581</v>
      </c>
      <c r="G38" s="44" t="s">
        <v>582</v>
      </c>
      <c r="M38" s="44" t="s">
        <v>583</v>
      </c>
      <c r="R38" s="44" t="s">
        <v>584</v>
      </c>
      <c r="X38" s="67" t="s">
        <v>470</v>
      </c>
      <c r="Y38" s="66">
        <v>1</v>
      </c>
    </row>
    <row r="39" spans="1:25" ht="15.75" customHeight="1" x14ac:dyDescent="0.25">
      <c r="A39" s="44" t="s">
        <v>585</v>
      </c>
      <c r="G39" s="44" t="s">
        <v>586</v>
      </c>
      <c r="M39" s="44" t="s">
        <v>587</v>
      </c>
      <c r="R39" s="44" t="s">
        <v>588</v>
      </c>
      <c r="X39" s="65" t="s">
        <v>528</v>
      </c>
      <c r="Y39" s="66">
        <v>2</v>
      </c>
    </row>
    <row r="40" spans="1:25" ht="15.75" customHeight="1" x14ac:dyDescent="0.25">
      <c r="A40" s="44" t="s">
        <v>589</v>
      </c>
      <c r="G40" s="44" t="s">
        <v>590</v>
      </c>
      <c r="M40" s="44" t="s">
        <v>591</v>
      </c>
      <c r="R40" s="44" t="s">
        <v>592</v>
      </c>
      <c r="X40" s="65" t="s">
        <v>538</v>
      </c>
      <c r="Y40" s="66">
        <v>3</v>
      </c>
    </row>
    <row r="41" spans="1:25" ht="15.75" customHeight="1" x14ac:dyDescent="0.25">
      <c r="A41" s="44" t="s">
        <v>593</v>
      </c>
      <c r="G41" s="44" t="s">
        <v>594</v>
      </c>
      <c r="M41" s="44" t="s">
        <v>595</v>
      </c>
      <c r="R41" s="44" t="s">
        <v>596</v>
      </c>
      <c r="X41" s="65" t="s">
        <v>490</v>
      </c>
      <c r="Y41" s="66">
        <v>6</v>
      </c>
    </row>
    <row r="42" spans="1:25" ht="15.75" customHeight="1" x14ac:dyDescent="0.25">
      <c r="A42" s="44" t="s">
        <v>597</v>
      </c>
      <c r="G42" s="44" t="s">
        <v>598</v>
      </c>
      <c r="M42" s="44" t="s">
        <v>599</v>
      </c>
      <c r="R42" s="44" t="s">
        <v>600</v>
      </c>
      <c r="X42" s="65" t="s">
        <v>500</v>
      </c>
      <c r="Y42" s="66">
        <v>4</v>
      </c>
    </row>
    <row r="43" spans="1:25" ht="15.75" customHeight="1" x14ac:dyDescent="0.25">
      <c r="G43" s="44" t="s">
        <v>601</v>
      </c>
      <c r="M43" s="44" t="s">
        <v>602</v>
      </c>
      <c r="R43" s="44" t="s">
        <v>603</v>
      </c>
      <c r="X43" s="65" t="s">
        <v>554</v>
      </c>
      <c r="Y43" s="66">
        <v>5</v>
      </c>
    </row>
    <row r="44" spans="1:25" ht="15.75" customHeight="1" x14ac:dyDescent="0.25">
      <c r="A44" s="63" t="s">
        <v>604</v>
      </c>
      <c r="B44" s="63"/>
      <c r="C44" s="63"/>
      <c r="G44" s="44" t="s">
        <v>605</v>
      </c>
      <c r="M44" s="44" t="s">
        <v>606</v>
      </c>
      <c r="R44" s="44" t="s">
        <v>607</v>
      </c>
      <c r="X44" s="65" t="s">
        <v>496</v>
      </c>
      <c r="Y44" s="66">
        <v>6</v>
      </c>
    </row>
    <row r="45" spans="1:25" ht="15.75" customHeight="1" x14ac:dyDescent="0.25">
      <c r="A45" s="44" t="s">
        <v>608</v>
      </c>
      <c r="G45" s="44" t="s">
        <v>609</v>
      </c>
      <c r="M45" s="63" t="s">
        <v>572</v>
      </c>
      <c r="N45" s="63"/>
      <c r="O45" s="63"/>
      <c r="X45" s="65" t="s">
        <v>504</v>
      </c>
      <c r="Y45" s="66">
        <v>4</v>
      </c>
    </row>
    <row r="46" spans="1:25" ht="15.75" customHeight="1" x14ac:dyDescent="0.25">
      <c r="A46" s="44" t="s">
        <v>610</v>
      </c>
      <c r="G46" s="44" t="s">
        <v>611</v>
      </c>
      <c r="M46" s="44" t="s">
        <v>612</v>
      </c>
      <c r="X46" s="65" t="s">
        <v>613</v>
      </c>
      <c r="Y46" s="66">
        <v>3</v>
      </c>
    </row>
    <row r="47" spans="1:25" ht="15.75" customHeight="1" x14ac:dyDescent="0.25">
      <c r="A47" s="44" t="s">
        <v>614</v>
      </c>
      <c r="M47" s="44" t="s">
        <v>615</v>
      </c>
      <c r="X47" s="65" t="s">
        <v>548</v>
      </c>
      <c r="Y47" s="66">
        <v>3</v>
      </c>
    </row>
    <row r="48" spans="1:25" ht="15.75" customHeight="1" x14ac:dyDescent="0.25">
      <c r="A48" s="44" t="s">
        <v>616</v>
      </c>
      <c r="M48" s="44" t="s">
        <v>617</v>
      </c>
      <c r="R48" s="63" t="s">
        <v>618</v>
      </c>
      <c r="S48" s="63"/>
      <c r="T48" s="63"/>
      <c r="X48" s="65" t="s">
        <v>501</v>
      </c>
      <c r="Y48" s="66">
        <v>6</v>
      </c>
    </row>
    <row r="49" spans="1:25" ht="15.75" customHeight="1" x14ac:dyDescent="0.25">
      <c r="A49" s="44" t="s">
        <v>619</v>
      </c>
      <c r="G49" s="63" t="s">
        <v>620</v>
      </c>
      <c r="H49" s="63"/>
      <c r="I49" s="63"/>
      <c r="M49" s="44" t="s">
        <v>621</v>
      </c>
      <c r="R49" s="44" t="s">
        <v>622</v>
      </c>
      <c r="X49" s="65" t="s">
        <v>510</v>
      </c>
      <c r="Y49" s="66">
        <v>4</v>
      </c>
    </row>
    <row r="50" spans="1:25" ht="15.75" customHeight="1" x14ac:dyDescent="0.25">
      <c r="G50" s="44" t="s">
        <v>408</v>
      </c>
      <c r="M50" s="44" t="s">
        <v>623</v>
      </c>
      <c r="R50" s="44" t="s">
        <v>624</v>
      </c>
      <c r="X50" s="65" t="s">
        <v>515</v>
      </c>
      <c r="Y50" s="66">
        <v>4</v>
      </c>
    </row>
    <row r="51" spans="1:25" ht="15.75" customHeight="1" x14ac:dyDescent="0.25">
      <c r="A51" s="63" t="s">
        <v>625</v>
      </c>
      <c r="B51" s="63"/>
      <c r="C51" s="63"/>
      <c r="D51" s="63"/>
      <c r="G51" s="44" t="s">
        <v>409</v>
      </c>
      <c r="M51" s="44" t="s">
        <v>626</v>
      </c>
      <c r="R51" s="44" t="s">
        <v>627</v>
      </c>
      <c r="X51" s="65" t="s">
        <v>553</v>
      </c>
      <c r="Y51" s="66">
        <v>3</v>
      </c>
    </row>
    <row r="52" spans="1:25" ht="15.75" customHeight="1" x14ac:dyDescent="0.25">
      <c r="A52" s="44" t="s">
        <v>545</v>
      </c>
      <c r="G52" s="44" t="s">
        <v>410</v>
      </c>
      <c r="M52" s="44" t="s">
        <v>628</v>
      </c>
      <c r="R52" s="44" t="s">
        <v>629</v>
      </c>
      <c r="X52" s="65" t="s">
        <v>518</v>
      </c>
      <c r="Y52" s="66">
        <v>4</v>
      </c>
    </row>
    <row r="53" spans="1:25" ht="15.75" customHeight="1" x14ac:dyDescent="0.25">
      <c r="A53" s="44" t="s">
        <v>550</v>
      </c>
      <c r="G53" s="44" t="s">
        <v>411</v>
      </c>
      <c r="M53" s="44" t="s">
        <v>630</v>
      </c>
      <c r="R53" s="44" t="s">
        <v>631</v>
      </c>
      <c r="X53" s="65" t="s">
        <v>559</v>
      </c>
      <c r="Y53" s="66">
        <v>5</v>
      </c>
    </row>
    <row r="54" spans="1:25" ht="15.75" customHeight="1" x14ac:dyDescent="0.25">
      <c r="A54" s="44" t="s">
        <v>555</v>
      </c>
      <c r="M54" s="44" t="s">
        <v>632</v>
      </c>
      <c r="X54" s="65" t="s">
        <v>505</v>
      </c>
      <c r="Y54" s="66">
        <v>6</v>
      </c>
    </row>
    <row r="55" spans="1:25" ht="15.75" customHeight="1" x14ac:dyDescent="0.25">
      <c r="A55" s="44" t="s">
        <v>560</v>
      </c>
      <c r="M55" s="44" t="s">
        <v>431</v>
      </c>
      <c r="X55" s="67" t="s">
        <v>476</v>
      </c>
      <c r="Y55" s="66">
        <v>1</v>
      </c>
    </row>
    <row r="56" spans="1:25" ht="15.75" customHeight="1" x14ac:dyDescent="0.25">
      <c r="A56" s="44" t="s">
        <v>564</v>
      </c>
      <c r="G56" s="63" t="s">
        <v>633</v>
      </c>
      <c r="H56" s="63"/>
      <c r="I56" s="63"/>
      <c r="J56" s="63"/>
      <c r="X56" s="65" t="s">
        <v>558</v>
      </c>
      <c r="Y56" s="66">
        <v>3</v>
      </c>
    </row>
    <row r="57" spans="1:25" ht="15.75" customHeight="1" x14ac:dyDescent="0.25">
      <c r="A57" s="44" t="s">
        <v>567</v>
      </c>
      <c r="G57" s="44" t="s">
        <v>423</v>
      </c>
      <c r="R57" s="63" t="s">
        <v>634</v>
      </c>
      <c r="S57" s="63"/>
      <c r="X57" s="65" t="s">
        <v>563</v>
      </c>
      <c r="Y57" s="66">
        <v>3</v>
      </c>
    </row>
    <row r="58" spans="1:25" ht="15.75" customHeight="1" x14ac:dyDescent="0.25">
      <c r="G58" s="44" t="s">
        <v>424</v>
      </c>
      <c r="R58" s="44" t="s">
        <v>635</v>
      </c>
      <c r="X58" s="65" t="s">
        <v>511</v>
      </c>
      <c r="Y58" s="66">
        <v>6</v>
      </c>
    </row>
    <row r="59" spans="1:25" ht="15.75" customHeight="1" x14ac:dyDescent="0.25">
      <c r="G59" s="44" t="s">
        <v>425</v>
      </c>
      <c r="R59" s="44" t="s">
        <v>636</v>
      </c>
    </row>
    <row r="60" spans="1:25" ht="15.75" customHeight="1" x14ac:dyDescent="0.25">
      <c r="G60" s="44" t="s">
        <v>426</v>
      </c>
      <c r="R60" s="44" t="s">
        <v>637</v>
      </c>
    </row>
    <row r="61" spans="1:25" ht="15.75" customHeight="1" x14ac:dyDescent="0.25">
      <c r="G61" s="44" t="s">
        <v>427</v>
      </c>
      <c r="R61" s="44" t="s">
        <v>638</v>
      </c>
    </row>
    <row r="62" spans="1:25" ht="15.75" customHeight="1" x14ac:dyDescent="0.25">
      <c r="A62" s="63" t="s">
        <v>639</v>
      </c>
      <c r="B62" s="63"/>
      <c r="C62" s="63"/>
      <c r="G62" s="44" t="s">
        <v>428</v>
      </c>
    </row>
    <row r="63" spans="1:25" ht="15.75" customHeight="1" x14ac:dyDescent="0.25">
      <c r="A63" s="44" t="s">
        <v>434</v>
      </c>
      <c r="G63" s="44" t="s">
        <v>429</v>
      </c>
      <c r="M63" s="63" t="s">
        <v>640</v>
      </c>
      <c r="N63" s="63"/>
      <c r="O63" s="63"/>
    </row>
    <row r="64" spans="1:25" ht="15.75" customHeight="1" x14ac:dyDescent="0.25">
      <c r="A64" s="44" t="s">
        <v>435</v>
      </c>
      <c r="G64" s="44" t="s">
        <v>430</v>
      </c>
      <c r="M64" s="44" t="s">
        <v>387</v>
      </c>
      <c r="R64" s="63" t="s">
        <v>641</v>
      </c>
      <c r="S64" s="63"/>
      <c r="T64" s="63"/>
    </row>
    <row r="65" spans="1:21" ht="15.75" customHeight="1" x14ac:dyDescent="0.25">
      <c r="A65" s="44" t="s">
        <v>436</v>
      </c>
      <c r="G65" s="44" t="s">
        <v>431</v>
      </c>
      <c r="M65" s="44" t="s">
        <v>389</v>
      </c>
      <c r="R65" s="44" t="s">
        <v>642</v>
      </c>
    </row>
    <row r="66" spans="1:21" ht="15.75" customHeight="1" x14ac:dyDescent="0.25">
      <c r="A66" s="44" t="s">
        <v>437</v>
      </c>
      <c r="M66" s="44" t="s">
        <v>391</v>
      </c>
      <c r="R66" s="44" t="s">
        <v>643</v>
      </c>
    </row>
    <row r="67" spans="1:21" ht="15.75" customHeight="1" x14ac:dyDescent="0.25">
      <c r="M67" s="44" t="s">
        <v>393</v>
      </c>
      <c r="R67" s="44" t="s">
        <v>644</v>
      </c>
    </row>
    <row r="68" spans="1:21" ht="15.75" customHeight="1" x14ac:dyDescent="0.25">
      <c r="M68" s="44" t="s">
        <v>395</v>
      </c>
      <c r="R68" s="44" t="s">
        <v>645</v>
      </c>
    </row>
    <row r="69" spans="1:21" ht="15.75" customHeight="1" x14ac:dyDescent="0.25">
      <c r="M69" s="44" t="s">
        <v>397</v>
      </c>
      <c r="R69" s="44" t="s">
        <v>646</v>
      </c>
    </row>
    <row r="70" spans="1:21" ht="15.75" customHeight="1" x14ac:dyDescent="0.25">
      <c r="A70" s="63" t="s">
        <v>647</v>
      </c>
      <c r="B70" s="63"/>
      <c r="C70" s="63"/>
      <c r="D70" s="63"/>
      <c r="E70" s="63"/>
      <c r="M70" s="44" t="s">
        <v>399</v>
      </c>
      <c r="R70" s="44" t="s">
        <v>648</v>
      </c>
    </row>
    <row r="71" spans="1:21" ht="15.75" customHeight="1" x14ac:dyDescent="0.25">
      <c r="A71" s="44" t="s">
        <v>649</v>
      </c>
      <c r="M71" s="44" t="s">
        <v>401</v>
      </c>
    </row>
    <row r="72" spans="1:21" ht="15.75" customHeight="1" x14ac:dyDescent="0.25">
      <c r="A72" s="44" t="s">
        <v>650</v>
      </c>
    </row>
    <row r="73" spans="1:21" ht="15.75" customHeight="1" x14ac:dyDescent="0.25">
      <c r="A73" s="44" t="s">
        <v>651</v>
      </c>
      <c r="M73" s="63" t="s">
        <v>652</v>
      </c>
      <c r="N73" s="63"/>
      <c r="O73" s="63"/>
      <c r="P73" s="63"/>
      <c r="R73" s="63" t="s">
        <v>653</v>
      </c>
      <c r="S73" s="63"/>
      <c r="T73" s="63"/>
    </row>
    <row r="74" spans="1:21" ht="15.75" customHeight="1" x14ac:dyDescent="0.25">
      <c r="A74" s="44" t="s">
        <v>654</v>
      </c>
      <c r="M74" s="44" t="s">
        <v>452</v>
      </c>
      <c r="R74" s="44" t="s">
        <v>452</v>
      </c>
    </row>
    <row r="75" spans="1:21" ht="15.75" customHeight="1" x14ac:dyDescent="0.25">
      <c r="A75" s="44" t="s">
        <v>655</v>
      </c>
      <c r="M75" s="44" t="s">
        <v>458</v>
      </c>
      <c r="R75" s="44" t="s">
        <v>458</v>
      </c>
    </row>
    <row r="76" spans="1:21" ht="15.75" customHeight="1" x14ac:dyDescent="0.25">
      <c r="A76" s="44" t="s">
        <v>656</v>
      </c>
      <c r="M76" s="44" t="s">
        <v>657</v>
      </c>
      <c r="R76" s="44" t="s">
        <v>658</v>
      </c>
    </row>
    <row r="77" spans="1:21" ht="15.75" customHeight="1" x14ac:dyDescent="0.25">
      <c r="A77" s="44" t="s">
        <v>659</v>
      </c>
    </row>
    <row r="78" spans="1:21" ht="15.75" customHeight="1" x14ac:dyDescent="0.25">
      <c r="A78" s="44" t="s">
        <v>660</v>
      </c>
    </row>
    <row r="79" spans="1:21" ht="15.75" customHeight="1" x14ac:dyDescent="0.25">
      <c r="A79" s="44" t="s">
        <v>661</v>
      </c>
      <c r="M79" s="63" t="s">
        <v>662</v>
      </c>
      <c r="N79" s="63"/>
      <c r="O79" s="63"/>
      <c r="P79" s="63"/>
      <c r="R79" s="63" t="s">
        <v>663</v>
      </c>
      <c r="S79" s="63"/>
      <c r="T79" s="63"/>
      <c r="U79" s="63"/>
    </row>
    <row r="80" spans="1:21" ht="15.75" customHeight="1" x14ac:dyDescent="0.25">
      <c r="A80" s="44" t="s">
        <v>606</v>
      </c>
      <c r="M80" s="44" t="s">
        <v>452</v>
      </c>
      <c r="R80" s="44" t="s">
        <v>664</v>
      </c>
    </row>
    <row r="81" spans="13:18" ht="15.75" customHeight="1" x14ac:dyDescent="0.25">
      <c r="M81" s="44" t="s">
        <v>458</v>
      </c>
      <c r="R81" s="44" t="s">
        <v>665</v>
      </c>
    </row>
    <row r="82" spans="13:18" ht="15.75" customHeight="1" x14ac:dyDescent="0.25">
      <c r="M82" s="44" t="s">
        <v>666</v>
      </c>
      <c r="R82" s="44" t="s">
        <v>667</v>
      </c>
    </row>
    <row r="83" spans="13:18" ht="15.75" customHeight="1" x14ac:dyDescent="0.25">
      <c r="R83" s="44" t="s">
        <v>668</v>
      </c>
    </row>
    <row r="84" spans="13:18" ht="15.75" customHeight="1" x14ac:dyDescent="0.25">
      <c r="M84" s="63" t="s">
        <v>669</v>
      </c>
      <c r="N84" s="63"/>
      <c r="O84" s="63"/>
      <c r="P84" s="63"/>
      <c r="R84" s="44" t="s">
        <v>546</v>
      </c>
    </row>
    <row r="85" spans="13:18" ht="15.75" customHeight="1" x14ac:dyDescent="0.25">
      <c r="M85" s="44" t="s">
        <v>452</v>
      </c>
      <c r="R85" s="44" t="s">
        <v>431</v>
      </c>
    </row>
    <row r="86" spans="13:18" ht="15.75" customHeight="1" x14ac:dyDescent="0.25">
      <c r="M86" s="44" t="s">
        <v>458</v>
      </c>
    </row>
    <row r="87" spans="13:18" ht="15.75" customHeight="1" x14ac:dyDescent="0.25">
      <c r="M87" s="44" t="s">
        <v>670</v>
      </c>
    </row>
    <row r="88" spans="13:18" ht="15.75" customHeight="1" x14ac:dyDescent="0.2"/>
    <row r="89" spans="13:18" ht="15.75" customHeight="1" x14ac:dyDescent="0.2"/>
    <row r="90" spans="13:18" ht="15.75" customHeight="1" x14ac:dyDescent="0.2"/>
    <row r="91" spans="13:18" ht="15.75" customHeight="1" x14ac:dyDescent="0.2"/>
    <row r="92" spans="13:18" ht="15.75" customHeight="1" x14ac:dyDescent="0.2"/>
    <row r="93" spans="13:18" ht="15.75" customHeight="1" x14ac:dyDescent="0.2"/>
    <row r="94" spans="13:18" ht="15.75" customHeight="1" x14ac:dyDescent="0.2"/>
    <row r="95" spans="13:18" ht="15.75" customHeight="1" x14ac:dyDescent="0.2"/>
    <row r="96" spans="13:18"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BASE GRANTEE INFO &amp; UPDATES</vt:lpstr>
      <vt:lpstr>CLIENT ACTIVITY</vt:lpstr>
      <vt:lpstr>TRAINING</vt:lpstr>
      <vt:lpstr>ACTIVITIES MEETINGS EVENTS</vt:lpstr>
      <vt:lpstr>CONSUMER FEEDBACK</vt:lpstr>
      <vt:lpstr>SUMMARY</vt:lpstr>
      <vt:lpstr>Pick List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Saundra K</dc:creator>
  <cp:lastModifiedBy>Administrator</cp:lastModifiedBy>
  <dcterms:created xsi:type="dcterms:W3CDTF">2021-07-26T20:27:31Z</dcterms:created>
  <dcterms:modified xsi:type="dcterms:W3CDTF">2021-07-26T20:27:31Z</dcterms:modified>
</cp:coreProperties>
</file>